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LOCAL DISK D\29. RAB RENSIS\"/>
    </mc:Choice>
  </mc:AlternateContent>
  <xr:revisionPtr revIDLastSave="0" documentId="13_ncr:1_{7A128007-07AC-4BE7-81AF-4204859C4FC7}" xr6:coauthVersionLast="47" xr6:coauthVersionMax="47" xr10:uidLastSave="{00000000-0000-0000-0000-000000000000}"/>
  <bookViews>
    <workbookView xWindow="-108" yWindow="-108" windowWidth="23256" windowHeight="12456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BR Standart" sheetId="77" r:id="rId10"/>
    <sheet name="PETA" sheetId="78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bbsuralaya" localSheetId="9">[1]Uraian!$R$586</definedName>
    <definedName name="\bbsuralaya">[2]Uraian!$R$586</definedName>
    <definedName name="\C" localSheetId="6">#REF!</definedName>
    <definedName name="\c" localSheetId="9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[3]M!$D$126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[3]M!$D$131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[3]M!$D$136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[3]M!$D$141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[3]M!$D$146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[3]M!$D$166</definedName>
    <definedName name="\M" localSheetId="7">#REF!</definedName>
    <definedName name="\M" localSheetId="10">#REF!</definedName>
    <definedName name="\M">#REF!</definedName>
    <definedName name="\o" localSheetId="9">#REF!</definedName>
    <definedName name="\o">#REF!</definedName>
    <definedName name="\P" localSheetId="6">#REF!</definedName>
    <definedName name="\P" localSheetId="9">[3]M!$A$228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[3]M!$B$51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[3]M!$B$40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[3]M!$D$161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[3]M!$D$156</definedName>
    <definedName name="\T" localSheetId="7">#REF!</definedName>
    <definedName name="\T" localSheetId="10">#REF!</definedName>
    <definedName name="\T">#REF!</definedName>
    <definedName name="\V" localSheetId="9">#REF!</definedName>
    <definedName name="\V">#REF!</definedName>
    <definedName name="\W" localSheetId="6">#REF!</definedName>
    <definedName name="\W" localSheetId="9">[3]M!$C$169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[3]M!$D$151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?___RIGHT__RIG">#N/A</definedName>
    <definedName name="_\a" localSheetId="9">#REF!</definedName>
    <definedName name="_\a">#REF!</definedName>
    <definedName name="_\b" localSheetId="9">#REF!</definedName>
    <definedName name="_\b">#REF!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9">[3]M!$D$126</definedName>
    <definedName name="__\H">[4]M!$D$126</definedName>
    <definedName name="__\I" localSheetId="9">[3]M!$D$131</definedName>
    <definedName name="__\I">[4]M!$D$131</definedName>
    <definedName name="__\J" localSheetId="9">[3]M!$D$136</definedName>
    <definedName name="__\J">[4]M!$D$136</definedName>
    <definedName name="__\K" localSheetId="9">[3]M!$D$141</definedName>
    <definedName name="__\K">[4]M!$D$141</definedName>
    <definedName name="__\L" localSheetId="9">[3]M!$D$146</definedName>
    <definedName name="__\L">[4]M!$D$146</definedName>
    <definedName name="__\LX1">#REF!</definedName>
    <definedName name="__\M" localSheetId="9">[3]M!$D$166</definedName>
    <definedName name="__\M">[4]M!$D$166</definedName>
    <definedName name="__\P" localSheetId="9">[3]M!$A$228</definedName>
    <definedName name="__\P">[4]M!$A$228</definedName>
    <definedName name="__\Q" localSheetId="9">[3]M!$B$51</definedName>
    <definedName name="__\Q">[4]M!$B$51</definedName>
    <definedName name="__\R" localSheetId="9">[3]M!$B$40</definedName>
    <definedName name="__\R">[4]M!$B$40</definedName>
    <definedName name="__\S" localSheetId="9">[3]M!$D$161</definedName>
    <definedName name="__\S">[4]M!$D$161</definedName>
    <definedName name="__\T" localSheetId="9">[3]M!$D$156</definedName>
    <definedName name="__\T">[4]M!$D$156</definedName>
    <definedName name="__\W" localSheetId="9">[3]M!$C$169</definedName>
    <definedName name="__\W">[4]M!$C$169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___________________________ERR1" localSheetId="9" hidden="1">{#N/A,#N/A,FALSE,"M.42"}</definedName>
    <definedName name="__________________________________ERR1" localSheetId="10" hidden="1">{#N/A,#N/A,FALSE,"M.42"}</definedName>
    <definedName name="__________________________________ERR1" hidden="1">{#N/A,#N/A,FALSE,"M.42"}</definedName>
    <definedName name="________________________________ERR1" localSheetId="9" hidden="1">{#N/A,#N/A,FALSE,"M.42"}</definedName>
    <definedName name="________________________________ERR1" localSheetId="10" hidden="1">{#N/A,#N/A,FALSE,"M.42"}</definedName>
    <definedName name="________________________________ERR1" hidden="1">{#N/A,#N/A,FALSE,"M.42"}</definedName>
    <definedName name="______________________________ERR1" localSheetId="9" hidden="1">{#N/A,#N/A,FALSE,"M.42"}</definedName>
    <definedName name="______________________________ERR1" localSheetId="10" hidden="1">{#N/A,#N/A,FALSE,"M.42"}</definedName>
    <definedName name="______________________________ERR1" hidden="1">{#N/A,#N/A,FALSE,"M.42"}</definedName>
    <definedName name="_____________________________ERR1" localSheetId="9" hidden="1">{#N/A,#N/A,FALSE,"M.42"}</definedName>
    <definedName name="_____________________________ERR1" localSheetId="10" hidden="1">{#N/A,#N/A,FALSE,"M.42"}</definedName>
    <definedName name="_____________________________ERR1" hidden="1">{#N/A,#N/A,FALSE,"M.42"}</definedName>
    <definedName name="___________________________ERR1" localSheetId="9" hidden="1">{#N/A,#N/A,FALSE,"M.42"}</definedName>
    <definedName name="___________________________ERR1" localSheetId="10" hidden="1">{#N/A,#N/A,FALSE,"M.42"}</definedName>
    <definedName name="___________________________ERR1" hidden="1">{#N/A,#N/A,FALSE,"M.42"}</definedName>
    <definedName name="__________________________ERR1" localSheetId="9" hidden="1">{#N/A,#N/A,FALSE,"M.42"}</definedName>
    <definedName name="__________________________ERR1" localSheetId="10" hidden="1">{#N/A,#N/A,FALSE,"M.42"}</definedName>
    <definedName name="__________________________ERR1" hidden="1">{#N/A,#N/A,FALSE,"M.42"}</definedName>
    <definedName name="_________________________ERR1" localSheetId="9" hidden="1">{#N/A,#N/A,FALSE,"M.42"}</definedName>
    <definedName name="_________________________ERR1" localSheetId="10" hidden="1">{#N/A,#N/A,FALSE,"M.42"}</definedName>
    <definedName name="_________________________ERR1" hidden="1">{#N/A,#N/A,FALSE,"M.42"}</definedName>
    <definedName name="________________________ERR1" localSheetId="9" hidden="1">{#N/A,#N/A,FALSE,"M.42"}</definedName>
    <definedName name="________________________ERR1" localSheetId="10" hidden="1">{#N/A,#N/A,FALSE,"M.42"}</definedName>
    <definedName name="________________________ERR1" hidden="1">{#N/A,#N/A,FALSE,"M.42"}</definedName>
    <definedName name="_______________________ERR1" localSheetId="9" hidden="1">{#N/A,#N/A,FALSE,"M.42"}</definedName>
    <definedName name="_______________________ERR1" localSheetId="10" hidden="1">{#N/A,#N/A,FALSE,"M.42"}</definedName>
    <definedName name="_______________________ERR1" hidden="1">{#N/A,#N/A,FALSE,"M.42"}</definedName>
    <definedName name="______________________ERR1" localSheetId="9" hidden="1">{#N/A,#N/A,FALSE,"M.42"}</definedName>
    <definedName name="______________________ERR1" localSheetId="10" hidden="1">{#N/A,#N/A,FALSE,"M.42"}</definedName>
    <definedName name="______________________ERR1" hidden="1">{#N/A,#N/A,FALSE,"M.42"}</definedName>
    <definedName name="_____________________ERR1" localSheetId="9" hidden="1">{#N/A,#N/A,FALSE,"M.42"}</definedName>
    <definedName name="_____________________ERR1" localSheetId="10" hidden="1">{#N/A,#N/A,FALSE,"M.42"}</definedName>
    <definedName name="_____________________ERR1" hidden="1">{#N/A,#N/A,FALSE,"M.42"}</definedName>
    <definedName name="____________________ERR1" localSheetId="9" hidden="1">{#N/A,#N/A,FALSE,"M.42"}</definedName>
    <definedName name="____________________ERR1" localSheetId="10" hidden="1">{#N/A,#N/A,FALSE,"M.42"}</definedName>
    <definedName name="____________________ERR1" hidden="1">{#N/A,#N/A,FALSE,"M.42"}</definedName>
    <definedName name="___________________ERR1" localSheetId="9" hidden="1">{#N/A,#N/A,FALSE,"M.42"}</definedName>
    <definedName name="___________________ERR1" localSheetId="10" hidden="1">{#N/A,#N/A,FALSE,"M.42"}</definedName>
    <definedName name="___________________ERR1" hidden="1">{#N/A,#N/A,FALSE,"M.42"}</definedName>
    <definedName name="__________________ERR1" localSheetId="9" hidden="1">{#N/A,#N/A,FALSE,"M.42"}</definedName>
    <definedName name="__________________ERR1" localSheetId="10" hidden="1">{#N/A,#N/A,FALSE,"M.42"}</definedName>
    <definedName name="__________________ERR1" hidden="1">{#N/A,#N/A,FALSE,"M.42"}</definedName>
    <definedName name="_________________ERR1" localSheetId="9" hidden="1">{#N/A,#N/A,FALSE,"M.42"}</definedName>
    <definedName name="_________________ERR1" localSheetId="10" hidden="1">{#N/A,#N/A,FALSE,"M.42"}</definedName>
    <definedName name="_________________ERR1" hidden="1">{#N/A,#N/A,FALSE,"M.42"}</definedName>
    <definedName name="________________ERR1" localSheetId="9" hidden="1">{#N/A,#N/A,FALSE,"M.42"}</definedName>
    <definedName name="________________ERR1" localSheetId="10" hidden="1">{#N/A,#N/A,FALSE,"M.42"}</definedName>
    <definedName name="________________ERR1" hidden="1">{#N/A,#N/A,FALSE,"M.42"}</definedName>
    <definedName name="_______________ERR1" localSheetId="9" hidden="1">{#N/A,#N/A,FALSE,"M.42"}</definedName>
    <definedName name="_______________ERR1" localSheetId="10" hidden="1">{#N/A,#N/A,FALSE,"M.42"}</definedName>
    <definedName name="_______________ERR1" hidden="1">{#N/A,#N/A,FALSE,"M.42"}</definedName>
    <definedName name="______________ERR1" localSheetId="9" hidden="1">{#N/A,#N/A,FALSE,"M.42"}</definedName>
    <definedName name="______________ERR1" localSheetId="10" hidden="1">{#N/A,#N/A,FALSE,"M.42"}</definedName>
    <definedName name="______________ERR1" hidden="1">{#N/A,#N/A,FALSE,"M.42"}</definedName>
    <definedName name="_____________ERR1" localSheetId="9" hidden="1">{#N/A,#N/A,FALSE,"M.42"}</definedName>
    <definedName name="_____________ERR1" localSheetId="10" hidden="1">{#N/A,#N/A,FALSE,"M.42"}</definedName>
    <definedName name="_____________ERR1" hidden="1">{#N/A,#N/A,FALSE,"M.42"}</definedName>
    <definedName name="_____________SKW1" localSheetId="9">[5]NRCPTK01!$A$1:$AB$42</definedName>
    <definedName name="_____________SKW1">[6]NRCPTK01!$A$1:$AB$42</definedName>
    <definedName name="____________ERR1" localSheetId="9" hidden="1">{#N/A,#N/A,FALSE,"M.42"}</definedName>
    <definedName name="____________ERR1" localSheetId="10" hidden="1">{#N/A,#N/A,FALSE,"M.42"}</definedName>
    <definedName name="____________ERR1" hidden="1">{#N/A,#N/A,FALSE,"M.42"}</definedName>
    <definedName name="____________LP2">#N/A</definedName>
    <definedName name="____________SKW1" localSheetId="9">[5]NRCPTK01!$A$1:$AB$42</definedName>
    <definedName name="____________SKW1">[6]NRCPTK01!$A$1:$AB$42</definedName>
    <definedName name="____________SLA2009" localSheetId="9" hidden="1">{#N/A,#N/A,FALSE,"M.32"}</definedName>
    <definedName name="____________SLA2009" localSheetId="10" hidden="1">{#N/A,#N/A,FALSE,"M.32"}</definedName>
    <definedName name="____________SLA2009" hidden="1">{#N/A,#N/A,FALSE,"M.32"}</definedName>
    <definedName name="____________TH1" localSheetId="9" hidden="1">{#N/A,#N/A,FALSE,"M.34"}</definedName>
    <definedName name="____________TH1" localSheetId="10" hidden="1">{#N/A,#N/A,FALSE,"M.34"}</definedName>
    <definedName name="____________TH1" hidden="1">{#N/A,#N/A,FALSE,"M.34"}</definedName>
    <definedName name="____________th2" localSheetId="9" hidden="1">{#N/A,#N/A,FALSE,"M.42"}</definedName>
    <definedName name="____________th2" localSheetId="10" hidden="1">{#N/A,#N/A,FALSE,"M.42"}</definedName>
    <definedName name="____________th2" hidden="1">{#N/A,#N/A,FALSE,"M.42"}</definedName>
    <definedName name="___________ERR1" localSheetId="9" hidden="1">{#N/A,#N/A,FALSE,"M.42"}</definedName>
    <definedName name="___________ERR1" localSheetId="10" hidden="1">{#N/A,#N/A,FALSE,"M.42"}</definedName>
    <definedName name="___________ERR1" hidden="1">{#N/A,#N/A,FALSE,"M.42"}</definedName>
    <definedName name="___________LP2">#N/A</definedName>
    <definedName name="___________SKW1" localSheetId="9">[5]NRCPTK01!$A$1:$AB$42</definedName>
    <definedName name="___________SKW1">[6]NRCPTK01!$A$1:$AB$42</definedName>
    <definedName name="___________SLA2009" localSheetId="9" hidden="1">{#N/A,#N/A,FALSE,"M.32"}</definedName>
    <definedName name="___________SLA2009" localSheetId="10" hidden="1">{#N/A,#N/A,FALSE,"M.32"}</definedName>
    <definedName name="___________SLA2009" hidden="1">{#N/A,#N/A,FALSE,"M.32"}</definedName>
    <definedName name="___________TH1" localSheetId="9" hidden="1">{#N/A,#N/A,FALSE,"M.34"}</definedName>
    <definedName name="___________TH1" localSheetId="10" hidden="1">{#N/A,#N/A,FALSE,"M.34"}</definedName>
    <definedName name="___________TH1" hidden="1">{#N/A,#N/A,FALSE,"M.34"}</definedName>
    <definedName name="___________th2" localSheetId="9" hidden="1">{#N/A,#N/A,FALSE,"M.42"}</definedName>
    <definedName name="___________th2" localSheetId="10" hidden="1">{#N/A,#N/A,FALSE,"M.42"}</definedName>
    <definedName name="___________th2" hidden="1">{#N/A,#N/A,FALSE,"M.42"}</definedName>
    <definedName name="__________ERR1" localSheetId="9" hidden="1">{#N/A,#N/A,FALSE,"M.42"}</definedName>
    <definedName name="__________ERR1" localSheetId="10" hidden="1">{#N/A,#N/A,FALSE,"M.42"}</definedName>
    <definedName name="__________ERR1" hidden="1">{#N/A,#N/A,FALSE,"M.42"}</definedName>
    <definedName name="__________kl09" localSheetId="9" hidden="1">{#N/A,#N/A,FALSE,"M.01"}</definedName>
    <definedName name="__________kl09" localSheetId="10" hidden="1">{#N/A,#N/A,FALSE,"M.01"}</definedName>
    <definedName name="__________kl09" hidden="1">{#N/A,#N/A,FALSE,"M.01"}</definedName>
    <definedName name="__________LP2">#N/A</definedName>
    <definedName name="__________SKW1" localSheetId="9">[5]NRCPTK01!$A$1:$AB$42</definedName>
    <definedName name="__________SKW1">[6]NRCPTK01!$A$1:$AB$42</definedName>
    <definedName name="__________SLA2009" localSheetId="9" hidden="1">{#N/A,#N/A,FALSE,"M.32"}</definedName>
    <definedName name="__________SLA2009" localSheetId="10" hidden="1">{#N/A,#N/A,FALSE,"M.32"}</definedName>
    <definedName name="__________SLA2009" hidden="1">{#N/A,#N/A,FALSE,"M.32"}</definedName>
    <definedName name="__________TH1" localSheetId="9" hidden="1">{#N/A,#N/A,FALSE,"M.34"}</definedName>
    <definedName name="__________TH1" localSheetId="10" hidden="1">{#N/A,#N/A,FALSE,"M.34"}</definedName>
    <definedName name="__________TH1" hidden="1">{#N/A,#N/A,FALSE,"M.34"}</definedName>
    <definedName name="__________th2" localSheetId="9" hidden="1">{#N/A,#N/A,FALSE,"M.42"}</definedName>
    <definedName name="__________th2" localSheetId="10" hidden="1">{#N/A,#N/A,FALSE,"M.42"}</definedName>
    <definedName name="__________th2" hidden="1">{#N/A,#N/A,FALSE,"M.42"}</definedName>
    <definedName name="_________ERR1" localSheetId="9" hidden="1">{#N/A,#N/A,FALSE,"M.42"}</definedName>
    <definedName name="_________ERR1" localSheetId="10" hidden="1">{#N/A,#N/A,FALSE,"M.42"}</definedName>
    <definedName name="_________ERR1" hidden="1">{#N/A,#N/A,FALSE,"M.42"}</definedName>
    <definedName name="_________LP2">#N/A</definedName>
    <definedName name="_________SLA2009" localSheetId="9" hidden="1">{#N/A,#N/A,FALSE,"M.32"}</definedName>
    <definedName name="_________SLA2009" localSheetId="10" hidden="1">{#N/A,#N/A,FALSE,"M.32"}</definedName>
    <definedName name="_________SLA2009" hidden="1">{#N/A,#N/A,FALSE,"M.32"}</definedName>
    <definedName name="_________TH1" localSheetId="9" hidden="1">{#N/A,#N/A,FALSE,"M.34"}</definedName>
    <definedName name="_________TH1" localSheetId="10" hidden="1">{#N/A,#N/A,FALSE,"M.34"}</definedName>
    <definedName name="_________TH1" hidden="1">{#N/A,#N/A,FALSE,"M.34"}</definedName>
    <definedName name="_________th2" localSheetId="9" hidden="1">{#N/A,#N/A,FALSE,"M.42"}</definedName>
    <definedName name="_________th2" localSheetId="10" hidden="1">{#N/A,#N/A,FALSE,"M.42"}</definedName>
    <definedName name="_________th2" hidden="1">{#N/A,#N/A,FALSE,"M.42"}</definedName>
    <definedName name="________ERR1" localSheetId="9" hidden="1">{#N/A,#N/A,FALSE,"M.42"}</definedName>
    <definedName name="________ERR1" localSheetId="10" hidden="1">{#N/A,#N/A,FALSE,"M.42"}</definedName>
    <definedName name="________ERR1" hidden="1">{#N/A,#N/A,FALSE,"M.42"}</definedName>
    <definedName name="________JBN3" localSheetId="9" hidden="1">{#N/A,#N/A,FALSE,"M.32"}</definedName>
    <definedName name="________JBN3" localSheetId="10" hidden="1">{#N/A,#N/A,FALSE,"M.32"}</definedName>
    <definedName name="________JBN3" hidden="1">{#N/A,#N/A,FALSE,"M.32"}</definedName>
    <definedName name="________kl09" localSheetId="9" hidden="1">{#N/A,#N/A,FALSE,"M.01"}</definedName>
    <definedName name="________kl09" localSheetId="10" hidden="1">{#N/A,#N/A,FALSE,"M.01"}</definedName>
    <definedName name="________kl09" hidden="1">{#N/A,#N/A,FALSE,"M.01"}</definedName>
    <definedName name="________LP2">#N/A</definedName>
    <definedName name="________SLA2009" localSheetId="9" hidden="1">{#N/A,#N/A,FALSE,"M.32"}</definedName>
    <definedName name="________SLA2009" localSheetId="10" hidden="1">{#N/A,#N/A,FALSE,"M.32"}</definedName>
    <definedName name="________SLA2009" hidden="1">{#N/A,#N/A,FALSE,"M.32"}</definedName>
    <definedName name="________TH1" localSheetId="9" hidden="1">{#N/A,#N/A,FALSE,"M.34"}</definedName>
    <definedName name="________TH1" localSheetId="10" hidden="1">{#N/A,#N/A,FALSE,"M.34"}</definedName>
    <definedName name="________TH1" hidden="1">{#N/A,#N/A,FALSE,"M.34"}</definedName>
    <definedName name="________th2" localSheetId="9" hidden="1">{#N/A,#N/A,FALSE,"M.42"}</definedName>
    <definedName name="________th2" localSheetId="10" hidden="1">{#N/A,#N/A,FALSE,"M.42"}</definedName>
    <definedName name="________th2" hidden="1">{#N/A,#N/A,FALSE,"M.42"}</definedName>
    <definedName name="________wil1" localSheetId="9" hidden="1">{#N/A,#N/A,FALSE,"M.01"}</definedName>
    <definedName name="________wil1" localSheetId="10" hidden="1">{#N/A,#N/A,FALSE,"M.01"}</definedName>
    <definedName name="________wil1" hidden="1">{#N/A,#N/A,FALSE,"M.01"}</definedName>
    <definedName name="_______DAF1">[7]Sheet3!$II$7944</definedName>
    <definedName name="_______ERR1" localSheetId="9" hidden="1">{#N/A,#N/A,FALSE,"M.42"}</definedName>
    <definedName name="_______ERR1" localSheetId="10" hidden="1">{#N/A,#N/A,FALSE,"M.42"}</definedName>
    <definedName name="_______ERR1" hidden="1">{#N/A,#N/A,FALSE,"M.42"}</definedName>
    <definedName name="_______JBN3" localSheetId="9" hidden="1">{#N/A,#N/A,FALSE,"M.32"}</definedName>
    <definedName name="_______JBN3" localSheetId="10" hidden="1">{#N/A,#N/A,FALSE,"M.32"}</definedName>
    <definedName name="_______JBN3" hidden="1">{#N/A,#N/A,FALSE,"M.32"}</definedName>
    <definedName name="_______kl09" localSheetId="9" hidden="1">{#N/A,#N/A,FALSE,"M.01"}</definedName>
    <definedName name="_______kl09" localSheetId="10" hidden="1">{#N/A,#N/A,FALSE,"M.01"}</definedName>
    <definedName name="_______kl09" hidden="1">{#N/A,#N/A,FALSE,"M.01"}</definedName>
    <definedName name="_______LP2">#N/A</definedName>
    <definedName name="_______RIP2" localSheetId="9" hidden="1">{#N/A,#N/A,FALSE,"M.01"}</definedName>
    <definedName name="_______RIP2" localSheetId="10" hidden="1">{#N/A,#N/A,FALSE,"M.01"}</definedName>
    <definedName name="_______RIP2" hidden="1">{#N/A,#N/A,FALSE,"M.01"}</definedName>
    <definedName name="_______RIP3" localSheetId="9" hidden="1">{#N/A,#N/A,FALSE,"M.41"}</definedName>
    <definedName name="_______RIP3" localSheetId="10" hidden="1">{#N/A,#N/A,FALSE,"M.41"}</definedName>
    <definedName name="_______RIP3" hidden="1">{#N/A,#N/A,FALSE,"M.41"}</definedName>
    <definedName name="_______SLA2009" localSheetId="9" hidden="1">{#N/A,#N/A,FALSE,"M.32"}</definedName>
    <definedName name="_______SLA2009" localSheetId="10" hidden="1">{#N/A,#N/A,FALSE,"M.32"}</definedName>
    <definedName name="_______SLA2009" hidden="1">{#N/A,#N/A,FALSE,"M.32"}</definedName>
    <definedName name="_______TH1" localSheetId="9" hidden="1">{#N/A,#N/A,FALSE,"M.34"}</definedName>
    <definedName name="_______TH1" localSheetId="10" hidden="1">{#N/A,#N/A,FALSE,"M.34"}</definedName>
    <definedName name="_______TH1" hidden="1">{#N/A,#N/A,FALSE,"M.34"}</definedName>
    <definedName name="_______th2" localSheetId="9" hidden="1">{#N/A,#N/A,FALSE,"M.42"}</definedName>
    <definedName name="_______th2" localSheetId="10" hidden="1">{#N/A,#N/A,FALSE,"M.42"}</definedName>
    <definedName name="_______th2" hidden="1">{#N/A,#N/A,FALSE,"M.42"}</definedName>
    <definedName name="______DAF1">[7]Sheet3!$II$7944</definedName>
    <definedName name="______ERR1" localSheetId="9" hidden="1">{#N/A,#N/A,FALSE,"M.42"}</definedName>
    <definedName name="______ERR1" localSheetId="10" hidden="1">{#N/A,#N/A,FALSE,"M.42"}</definedName>
    <definedName name="______ERR1" hidden="1">{#N/A,#N/A,FALSE,"M.42"}</definedName>
    <definedName name="______JBN3" localSheetId="9" hidden="1">{#N/A,#N/A,FALSE,"M.32"}</definedName>
    <definedName name="______JBN3" localSheetId="10" hidden="1">{#N/A,#N/A,FALSE,"M.32"}</definedName>
    <definedName name="______JBN3" hidden="1">{#N/A,#N/A,FALSE,"M.32"}</definedName>
    <definedName name="______kl09" localSheetId="9" hidden="1">{#N/A,#N/A,FALSE,"M.01"}</definedName>
    <definedName name="______kl09" localSheetId="10" hidden="1">{#N/A,#N/A,FALSE,"M.01"}</definedName>
    <definedName name="______kl09" hidden="1">{#N/A,#N/A,FALSE,"M.01"}</definedName>
    <definedName name="______LP2">#N/A</definedName>
    <definedName name="______mp3" localSheetId="9" hidden="1">{#N/A,#N/A,FALSE,"M.42"}</definedName>
    <definedName name="______mp3" localSheetId="10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9" hidden="1">{#N/A,#N/A,FALSE,"M.32"}</definedName>
    <definedName name="______SLA2009" localSheetId="10" hidden="1">{#N/A,#N/A,FALSE,"M.32"}</definedName>
    <definedName name="______SLA2009" hidden="1">{#N/A,#N/A,FALSE,"M.32"}</definedName>
    <definedName name="______TH1" localSheetId="9" hidden="1">{#N/A,#N/A,FALSE,"M.34"}</definedName>
    <definedName name="______TH1" localSheetId="10" hidden="1">{#N/A,#N/A,FALSE,"M.34"}</definedName>
    <definedName name="______TH1" hidden="1">{#N/A,#N/A,FALSE,"M.34"}</definedName>
    <definedName name="______th2" localSheetId="9" hidden="1">{#N/A,#N/A,FALSE,"M.42"}</definedName>
    <definedName name="______th2" localSheetId="10" hidden="1">{#N/A,#N/A,FALSE,"M.42"}</definedName>
    <definedName name="______th2" hidden="1">{#N/A,#N/A,FALSE,"M.42"}</definedName>
    <definedName name="______wil1" localSheetId="9" hidden="1">{#N/A,#N/A,FALSE,"M.01"}</definedName>
    <definedName name="______wil1" localSheetId="10" hidden="1">{#N/A,#N/A,FALSE,"M.01"}</definedName>
    <definedName name="______wil1" hidden="1">{#N/A,#N/A,FALSE,"M.01"}</definedName>
    <definedName name="_____DAF1">[7]Sheet3!$II$7944</definedName>
    <definedName name="_____ERR1" localSheetId="9" hidden="1">{#N/A,#N/A,FALSE,"M.42"}</definedName>
    <definedName name="_____ERR1" localSheetId="10" hidden="1">{#N/A,#N/A,FALSE,"M.42"}</definedName>
    <definedName name="_____ERR1" hidden="1">{#N/A,#N/A,FALSE,"M.42"}</definedName>
    <definedName name="_____JBN3" localSheetId="9" hidden="1">{#N/A,#N/A,FALSE,"M.32"}</definedName>
    <definedName name="_____JBN3" localSheetId="10" hidden="1">{#N/A,#N/A,FALSE,"M.32"}</definedName>
    <definedName name="_____JBN3" hidden="1">{#N/A,#N/A,FALSE,"M.32"}</definedName>
    <definedName name="_____kl09" localSheetId="9" hidden="1">{#N/A,#N/A,FALSE,"M.01"}</definedName>
    <definedName name="_____kl09" localSheetId="10" hidden="1">{#N/A,#N/A,FALSE,"M.01"}</definedName>
    <definedName name="_____kl09" hidden="1">{#N/A,#N/A,FALSE,"M.01"}</definedName>
    <definedName name="_____LP2">#N/A</definedName>
    <definedName name="_____M2" localSheetId="9" hidden="1">{#N/A,#N/A,FALSE,"M.42"}</definedName>
    <definedName name="_____M2" localSheetId="10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9" hidden="1">{#N/A,#N/A,FALSE,"M.01"}</definedName>
    <definedName name="_____RIP2" localSheetId="10" hidden="1">{#N/A,#N/A,FALSE,"M.01"}</definedName>
    <definedName name="_____RIP2" hidden="1">{#N/A,#N/A,FALSE,"M.01"}</definedName>
    <definedName name="_____RIP3" localSheetId="9" hidden="1">{#N/A,#N/A,FALSE,"M.41"}</definedName>
    <definedName name="_____RIP3" localSheetId="10" hidden="1">{#N/A,#N/A,FALSE,"M.41"}</definedName>
    <definedName name="_____RIP3" hidden="1">{#N/A,#N/A,FALSE,"M.41"}</definedName>
    <definedName name="_____SEP92">#N/A</definedName>
    <definedName name="_____SLA2009" localSheetId="9" hidden="1">{#N/A,#N/A,FALSE,"M.32"}</definedName>
    <definedName name="_____SLA2009" localSheetId="10" hidden="1">{#N/A,#N/A,FALSE,"M.32"}</definedName>
    <definedName name="_____SLA2009" hidden="1">{#N/A,#N/A,FALSE,"M.32"}</definedName>
    <definedName name="_____TH1" localSheetId="9" hidden="1">{#N/A,#N/A,FALSE,"M.34"}</definedName>
    <definedName name="_____TH1" localSheetId="10" hidden="1">{#N/A,#N/A,FALSE,"M.34"}</definedName>
    <definedName name="_____TH1" hidden="1">{#N/A,#N/A,FALSE,"M.34"}</definedName>
    <definedName name="_____th2" localSheetId="9" hidden="1">{#N/A,#N/A,FALSE,"M.42"}</definedName>
    <definedName name="_____th2" localSheetId="10" hidden="1">{#N/A,#N/A,FALSE,"M.42"}</definedName>
    <definedName name="_____th2" hidden="1">{#N/A,#N/A,FALSE,"M.42"}</definedName>
    <definedName name="_____wil1" localSheetId="9" hidden="1">{#N/A,#N/A,FALSE,"M.01"}</definedName>
    <definedName name="_____wil1" localSheetId="10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0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0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0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0">[8]prod03!#REF!</definedName>
    <definedName name="____END1">[8]prod03!#REF!</definedName>
    <definedName name="____ERR1" localSheetId="9" hidden="1">{#N/A,#N/A,FALSE,"M.42"}</definedName>
    <definedName name="____ERR1" localSheetId="10" hidden="1">{#N/A,#N/A,FALSE,"M.42"}</definedName>
    <definedName name="____ERR1" hidden="1">{#N/A,#N/A,FALSE,"M.42"}</definedName>
    <definedName name="____JBN3" localSheetId="9" hidden="1">{#N/A,#N/A,FALSE,"M.32"}</definedName>
    <definedName name="____JBN3" localSheetId="10" hidden="1">{#N/A,#N/A,FALSE,"M.32"}</definedName>
    <definedName name="____JBN3" hidden="1">{#N/A,#N/A,FALSE,"M.32"}</definedName>
    <definedName name="____kl09" localSheetId="9" hidden="1">{#N/A,#N/A,FALSE,"M.01"}</definedName>
    <definedName name="____kl09" localSheetId="10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0">[8]prod03!#REF!</definedName>
    <definedName name="____KUP1">[8]prod03!#REF!</definedName>
    <definedName name="____LP2">#N/A</definedName>
    <definedName name="____M2" localSheetId="9" hidden="1">{#N/A,#N/A,FALSE,"M.42"}</definedName>
    <definedName name="____M2" localSheetId="10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0">[8]prod03!#REF!</definedName>
    <definedName name="____MAT1">[8]prod03!#REF!</definedName>
    <definedName name="____mp3" localSheetId="9" hidden="1">{#N/A,#N/A,FALSE,"M.42"}</definedName>
    <definedName name="____mp3" localSheetId="10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9" hidden="1">{#N/A,#N/A,FALSE,"M.01"}</definedName>
    <definedName name="____RIP2" localSheetId="10" hidden="1">{#N/A,#N/A,FALSE,"M.01"}</definedName>
    <definedName name="____RIP2" hidden="1">{#N/A,#N/A,FALSE,"M.01"}</definedName>
    <definedName name="____RIP3" localSheetId="9" hidden="1">{#N/A,#N/A,FALSE,"M.41"}</definedName>
    <definedName name="____RIP3" localSheetId="10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0">[8]prod03!#REF!</definedName>
    <definedName name="____SIN1">[8]prod03!#REF!</definedName>
    <definedName name="____SLA2009" localSheetId="9" hidden="1">{#N/A,#N/A,FALSE,"M.32"}</definedName>
    <definedName name="____SLA2009" localSheetId="10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0">[8]prod03!#REF!</definedName>
    <definedName name="____SUM1">[8]prod03!#REF!</definedName>
    <definedName name="____TH1" localSheetId="9" hidden="1">{#N/A,#N/A,FALSE,"M.34"}</definedName>
    <definedName name="____TH1" localSheetId="10" hidden="1">{#N/A,#N/A,FALSE,"M.34"}</definedName>
    <definedName name="____TH1" hidden="1">{#N/A,#N/A,FALSE,"M.34"}</definedName>
    <definedName name="____th2" localSheetId="9" hidden="1">{#N/A,#N/A,FALSE,"M.42"}</definedName>
    <definedName name="____th2" localSheetId="10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0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0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0">[8]prod03!#REF!</definedName>
    <definedName name="___BIM1">[8]prod03!#REF!</definedName>
    <definedName name="___DAF1" localSheetId="9">#REF!</definedName>
    <definedName name="___DAF1">[7]Sheet3!$II$7944</definedName>
    <definedName name="___DAF11" localSheetId="9">#REF!</definedName>
    <definedName name="___DAF11">#REF!</definedName>
    <definedName name="___DAF12" localSheetId="9">#REF!</definedName>
    <definedName name="___DAF12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0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0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0">[8]prod03!#REF!</definedName>
    <definedName name="___END1">[8]prod03!#REF!</definedName>
    <definedName name="___ERR1" localSheetId="9" hidden="1">{#N/A,#N/A,FALSE,"M.42"}</definedName>
    <definedName name="___ERR1" localSheetId="10" hidden="1">{#N/A,#N/A,FALSE,"M.42"}</definedName>
    <definedName name="___ERR1" hidden="1">{#N/A,#N/A,FALSE,"M.42"}</definedName>
    <definedName name="___JBN3" localSheetId="9" hidden="1">{#N/A,#N/A,FALSE,"M.32"}</definedName>
    <definedName name="___JBN3" localSheetId="10" hidden="1">{#N/A,#N/A,FALSE,"M.32"}</definedName>
    <definedName name="___JBN3" hidden="1">{#N/A,#N/A,FALSE,"M.32"}</definedName>
    <definedName name="___kl09" localSheetId="9" hidden="1">{#N/A,#N/A,FALSE,"M.01"}</definedName>
    <definedName name="___kl09" localSheetId="10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0">[8]prod03!#REF!</definedName>
    <definedName name="___KUP1">[8]prod03!#REF!</definedName>
    <definedName name="___LP2">#N/A</definedName>
    <definedName name="___M2" localSheetId="9" hidden="1">{#N/A,#N/A,FALSE,"M.42"}</definedName>
    <definedName name="___M2" localSheetId="10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0">[8]prod03!#REF!</definedName>
    <definedName name="___MAT1">[8]prod03!#REF!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mp3" localSheetId="9" hidden="1">{#N/A,#N/A,FALSE,"M.42"}</definedName>
    <definedName name="___mp3" localSheetId="10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9" hidden="1">{#N/A,#N/A,FALSE,"M.01"}</definedName>
    <definedName name="___RIP2" localSheetId="10" hidden="1">{#N/A,#N/A,FALSE,"M.01"}</definedName>
    <definedName name="___RIP2" hidden="1">{#N/A,#N/A,FALSE,"M.01"}</definedName>
    <definedName name="___RIP3" localSheetId="9" hidden="1">{#N/A,#N/A,FALSE,"M.41"}</definedName>
    <definedName name="___RIP3" localSheetId="10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0">[8]prod03!#REF!</definedName>
    <definedName name="___SIN1">[8]prod03!#REF!</definedName>
    <definedName name="___SLA2009" localSheetId="9" hidden="1">{#N/A,#N/A,FALSE,"M.32"}</definedName>
    <definedName name="___SLA2009" localSheetId="10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0">[8]prod03!#REF!</definedName>
    <definedName name="___SUM1">[8]prod03!#REF!</definedName>
    <definedName name="___TH1" localSheetId="9" hidden="1">{#N/A,#N/A,FALSE,"M.34"}</definedName>
    <definedName name="___TH1" localSheetId="10" hidden="1">{#N/A,#N/A,FALSE,"M.34"}</definedName>
    <definedName name="___TH1" hidden="1">{#N/A,#N/A,FALSE,"M.34"}</definedName>
    <definedName name="___th2" localSheetId="9" hidden="1">{#N/A,#N/A,FALSE,"M.42"}</definedName>
    <definedName name="___th2" localSheetId="10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0">[8]prod03!#REF!</definedName>
    <definedName name="___WAI1">[8]prod03!#REF!</definedName>
    <definedName name="___WIL1" localSheetId="6">[8]prod03!#REF!</definedName>
    <definedName name="___wil1" localSheetId="9" hidden="1">{#N/A,#N/A,FALSE,"M.01"}</definedName>
    <definedName name="___WIL1" localSheetId="7">[8]prod03!#REF!</definedName>
    <definedName name="___WIL1" localSheetId="10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0" hidden="1">[12]DExp.Lmb!#REF!</definedName>
    <definedName name="__123Graph_A" localSheetId="0" hidden="1">[11]DExp.Lmb!#REF!</definedName>
    <definedName name="__123Graph_A" localSheetId="2" hidden="1">[11]DExp.Lmb!#REF!</definedName>
    <definedName name="__123Graph_A" localSheetId="1" hidden="1">[11]DExp.Lmb!#REF!</definedName>
    <definedName name="__123Graph_A" hidden="1">[13]DExp.Lmb!#REF!</definedName>
    <definedName name="__123Graph_A1" localSheetId="9" hidden="1">[3]C!$D$322:$K$322</definedName>
    <definedName name="__123Graph_A1" hidden="1">[14]C!$D$322:$K$322</definedName>
    <definedName name="__123Graph_A2" localSheetId="9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0" hidden="1">[11]DExp.Lmb!#REF!</definedName>
    <definedName name="__123gRAPH_ab" hidden="1">[11]DExp.Lmb!#REF!</definedName>
    <definedName name="__123Graph_ACPEXIND" localSheetId="9" hidden="1">[3]M!$F$18:$N$18</definedName>
    <definedName name="__123Graph_ACPEXIND" hidden="1">[14]M!$F$18:$N$18</definedName>
    <definedName name="__123Graph_ACPEXJAVA" localSheetId="9" hidden="1">[3]M!$V$18:$AD$18</definedName>
    <definedName name="__123Graph_ACPEXJAVA" hidden="1">[14]M!$V$18:$AD$18</definedName>
    <definedName name="__123Graph_ACPEXOUTS" localSheetId="9" hidden="1">[3]M!$AL$18:$AT$18</definedName>
    <definedName name="__123Graph_ACPEXOUTS" hidden="1">[14]M!$AL$18:$AT$18</definedName>
    <definedName name="__123Graph_AFININDO" localSheetId="9" hidden="1">[3]M!$F$27:$N$27</definedName>
    <definedName name="__123Graph_AFININDO" hidden="1">[14]M!$F$27:$N$27</definedName>
    <definedName name="__123Graph_AFINJAVA" localSheetId="9" hidden="1">[3]M!$V$27:$AD$27</definedName>
    <definedName name="__123Graph_AFINJAVA" hidden="1">[14]M!$V$27:$AD$27</definedName>
    <definedName name="__123Graph_AFINOUTS" localSheetId="9" hidden="1">[3]M!$AL$27:$AT$27</definedName>
    <definedName name="__123Graph_AFINOUTS" hidden="1">[14]M!$AL$27:$AT$27</definedName>
    <definedName name="__123Graph_AFUELINDO" localSheetId="9" hidden="1">[3]M!$F$5:$N$5</definedName>
    <definedName name="__123Graph_AFUELINDO" hidden="1">[14]M!$F$5:$N$5</definedName>
    <definedName name="__123Graph_AFUELJAVA" localSheetId="9" hidden="1">[3]M!$V$5:$AD$5</definedName>
    <definedName name="__123Graph_AFUELJAVA" hidden="1">[14]M!$V$5:$AD$5</definedName>
    <definedName name="__123Graph_AFUELOUTS" localSheetId="9" hidden="1">[3]M!$AL$5:$AT$5</definedName>
    <definedName name="__123Graph_AFUELOUTS" hidden="1">[14]M!$AL$5:$AT$5</definedName>
    <definedName name="__123Graph_AOPEXIND" localSheetId="9" hidden="1">[3]M!$F$11:$N$11</definedName>
    <definedName name="__123Graph_AOPEXIND" hidden="1">[14]M!$F$11:$N$11</definedName>
    <definedName name="__123Graph_AOPEXJAVA" localSheetId="9" hidden="1">[3]M!$V$11:$AD$11</definedName>
    <definedName name="__123Graph_AOPEXJAVA" hidden="1">[14]M!$V$11:$AD$11</definedName>
    <definedName name="__123Graph_AOPEXOUTS" localSheetId="9" hidden="1">[3]M!$AL$11:$AT$11</definedName>
    <definedName name="__123Graph_AOPEXOUTS" hidden="1">[14]M!$AL$11:$AT$11</definedName>
    <definedName name="__123Graph_AREIND" localSheetId="9" hidden="1">[3]M!$F$23:$N$23</definedName>
    <definedName name="__123Graph_AREIND" hidden="1">[14]M!$F$23:$N$23</definedName>
    <definedName name="__123Graph_AREJAVA" localSheetId="9" hidden="1">[3]M!$V$23:$AD$23</definedName>
    <definedName name="__123Graph_AREJAVA" hidden="1">[14]M!$V$23:$AD$23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9" hidden="1">[13]DExp.Lmb!#REF!</definedName>
    <definedName name="__123Graph_B" localSheetId="7" hidden="1">[11]DExp.Lmb!#REF!</definedName>
    <definedName name="__123Graph_B" localSheetId="10" hidden="1">[12]DExp.Lmb!#REF!</definedName>
    <definedName name="__123Graph_B" localSheetId="0" hidden="1">[11]DExp.Lmb!#REF!</definedName>
    <definedName name="__123Graph_B" localSheetId="2" hidden="1">[11]DExp.Lmb!#REF!</definedName>
    <definedName name="__123Graph_B" localSheetId="1" hidden="1">[11]DExp.Lmb!#REF!</definedName>
    <definedName name="__123Graph_B" hidden="1">[13]DExp.Lmb!#REF!</definedName>
    <definedName name="__123Graph_B1" localSheetId="9" hidden="1">[3]C!$D$323:$K$323</definedName>
    <definedName name="__123Graph_B1" hidden="1">[14]C!$D$323:$K$323</definedName>
    <definedName name="__123Graph_B2" localSheetId="9" hidden="1">[3]C!$D$373:$K$373</definedName>
    <definedName name="__123Graph_B2" hidden="1">[14]C!$D$373:$K$373</definedName>
    <definedName name="__123Graph_BCPEXIND" localSheetId="9" hidden="1">[3]M!$F$17:$N$17</definedName>
    <definedName name="__123Graph_BCPEXIND" hidden="1">[14]M!$F$17:$N$17</definedName>
    <definedName name="__123Graph_BCPEXJAVA" localSheetId="9" hidden="1">[3]M!$V$17:$AD$17</definedName>
    <definedName name="__123Graph_BCPEXJAVA" hidden="1">[14]M!$V$17:$AD$17</definedName>
    <definedName name="__123Graph_BCPEXOUTS" localSheetId="9" hidden="1">[3]M!$AL$17:$AT$17</definedName>
    <definedName name="__123Graph_BCPEXOUTS" hidden="1">[14]M!$AL$17:$AT$17</definedName>
    <definedName name="__123Graph_BFININDO" localSheetId="9" hidden="1">[3]M!$F$28:$N$28</definedName>
    <definedName name="__123Graph_BFININDO" hidden="1">[14]M!$F$28:$N$28</definedName>
    <definedName name="__123Graph_BFINJAVA" localSheetId="9" hidden="1">[3]M!$V$28:$AD$28</definedName>
    <definedName name="__123Graph_BFINJAVA" hidden="1">[14]M!$V$28:$AD$28</definedName>
    <definedName name="__123Graph_BFINOUTS" localSheetId="9" hidden="1">[3]M!$AL$28:$AT$28</definedName>
    <definedName name="__123Graph_BFINOUTS" hidden="1">[14]M!$AL$28:$AT$28</definedName>
    <definedName name="__123Graph_BFUELINDO" localSheetId="9" hidden="1">[3]M!$F$6:$N$6</definedName>
    <definedName name="__123Graph_BFUELINDO" hidden="1">[14]M!$F$6:$N$6</definedName>
    <definedName name="__123Graph_BFUELJAVA" localSheetId="9" hidden="1">[3]M!$V$6:$AD$6</definedName>
    <definedName name="__123Graph_BFUELJAVA" hidden="1">[14]M!$V$6:$AD$6</definedName>
    <definedName name="__123Graph_BFUELOUTS" localSheetId="9" hidden="1">[3]M!$AL$6:$AT$6</definedName>
    <definedName name="__123Graph_BFUELOUTS" hidden="1">[14]M!$AL$6:$AT$6</definedName>
    <definedName name="__123Graph_BOPEXIND" localSheetId="9" hidden="1">[3]M!$F$12:$N$12</definedName>
    <definedName name="__123Graph_BOPEXIND" hidden="1">[14]M!$F$12:$N$12</definedName>
    <definedName name="__123Graph_BOPEXJAVA" localSheetId="9" hidden="1">[3]M!$V$12:$AD$12</definedName>
    <definedName name="__123Graph_BOPEXJAVA" hidden="1">[14]M!$V$12:$AD$12</definedName>
    <definedName name="__123Graph_BOPEXOUTS" localSheetId="9" hidden="1">[3]M!$AL$12:$AT$12</definedName>
    <definedName name="__123Graph_BOPEXOUTS" hidden="1">[14]M!$AL$12:$AT$12</definedName>
    <definedName name="__123Graph_BREIND" localSheetId="9" hidden="1">[3]M!$F$24:$N$24</definedName>
    <definedName name="__123Graph_BREIND" hidden="1">[14]M!$F$24:$N$24</definedName>
    <definedName name="__123Graph_BREJAVA" localSheetId="9" hidden="1">[3]M!$V$24:$AD$24</definedName>
    <definedName name="__123Graph_BREJAVA" hidden="1">[14]M!$V$24:$AD$24</definedName>
    <definedName name="__123Graph_BREOUTSIDE" localSheetId="9" hidden="1">[3]M!$AL$24:$AT$24</definedName>
    <definedName name="__123Graph_BREOUTSIDE" hidden="1">[14]M!$AL$24:$AT$24</definedName>
    <definedName name="__123Graph_CCPEXIND" localSheetId="9" hidden="1">[3]M!$F$20:$N$20</definedName>
    <definedName name="__123Graph_CCPEXIND" hidden="1">[14]M!$F$20:$N$20</definedName>
    <definedName name="__123Graph_CCPEXJAVA" localSheetId="9" hidden="1">[3]M!$V$20:$AD$20</definedName>
    <definedName name="__123Graph_CCPEXJAVA" hidden="1">[14]M!$V$20:$AD$20</definedName>
    <definedName name="__123Graph_CCPEXOUTS" localSheetId="9" hidden="1">[3]M!$AL$20:$AT$20</definedName>
    <definedName name="__123Graph_CCPEXOUTS" hidden="1">[14]M!$AL$20:$AT$20</definedName>
    <definedName name="__123Graph_CFININDO" localSheetId="9" hidden="1">[3]M!$F$29:$N$29</definedName>
    <definedName name="__123Graph_CFININDO" hidden="1">[14]M!$F$29:$N$29</definedName>
    <definedName name="__123Graph_CFINJAVA" localSheetId="9" hidden="1">[3]M!$V$29:$AD$29</definedName>
    <definedName name="__123Graph_CFINJAVA" hidden="1">[14]M!$V$29:$AD$29</definedName>
    <definedName name="__123Graph_CFINOUTS" localSheetId="9" hidden="1">[3]M!$F$29:$N$29</definedName>
    <definedName name="__123Graph_CFINOUTS" hidden="1">[14]M!$F$29:$N$29</definedName>
    <definedName name="__123Graph_CFUELINDO" localSheetId="9" hidden="1">[3]M!$F$7:$N$7</definedName>
    <definedName name="__123Graph_CFUELINDO" hidden="1">[14]M!$F$7:$N$7</definedName>
    <definedName name="__123Graph_CFUELJAVA" localSheetId="9" hidden="1">[3]M!$V$7:$AD$7</definedName>
    <definedName name="__123Graph_CFUELJAVA" hidden="1">[14]M!$V$7:$AD$7</definedName>
    <definedName name="__123Graph_CFUELOUTS" localSheetId="9" hidden="1">[3]M!$AL$7:$AT$7</definedName>
    <definedName name="__123Graph_CFUELOUTS" hidden="1">[14]M!$AL$7:$AT$7</definedName>
    <definedName name="__123Graph_COPEXIND" localSheetId="9" hidden="1">[3]M!$F$13:$N$13</definedName>
    <definedName name="__123Graph_COPEXIND" hidden="1">[14]M!$F$13:$N$13</definedName>
    <definedName name="__123Graph_COPEXJAVA" localSheetId="9" hidden="1">[3]M!$V$13:$AD$13</definedName>
    <definedName name="__123Graph_COPEXJAVA" hidden="1">[14]M!$V$13:$AD$13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9" hidden="1">[16]PkRp!#REF!</definedName>
    <definedName name="__123Graph_D" localSheetId="7" hidden="1">[15]PkRp!#REF!</definedName>
    <definedName name="__123Graph_D" localSheetId="10" hidden="1">[17]PkRp!#REF!</definedName>
    <definedName name="__123Graph_D" localSheetId="0" hidden="1">[15]PkRp!#REF!</definedName>
    <definedName name="__123Graph_D" localSheetId="2" hidden="1">[15]PkRp!#REF!</definedName>
    <definedName name="__123Graph_D" localSheetId="1" hidden="1">[15]PkRp!#REF!</definedName>
    <definedName name="__123Graph_D" hidden="1">[16]PkRp!#REF!</definedName>
    <definedName name="__123Graph_DCPEXIND" localSheetId="9" hidden="1">[3]M!$F$19:$N$19</definedName>
    <definedName name="__123Graph_DCPEXIND" hidden="1">[14]M!$F$19:$N$19</definedName>
    <definedName name="__123Graph_DCPEXJAVA" localSheetId="9" hidden="1">[3]M!$V$19:$AD$19</definedName>
    <definedName name="__123Graph_DCPEXJAVA" hidden="1">[14]M!$V$19:$AD$19</definedName>
    <definedName name="__123Graph_DCPEXOUTS" localSheetId="9" hidden="1">[3]M!$AL$19:$AT$19</definedName>
    <definedName name="__123Graph_DCPEXOUTS" hidden="1">[14]M!$AL$19:$AT$19</definedName>
    <definedName name="__123Graph_DFUELINDO" localSheetId="9" hidden="1">[3]M!$F$8:$N$8</definedName>
    <definedName name="__123Graph_DFUELINDO" hidden="1">[14]M!$F$8:$N$8</definedName>
    <definedName name="__123Graph_DFUELJAVA" localSheetId="9" hidden="1">[3]M!$V$8:$AD$8</definedName>
    <definedName name="__123Graph_DFUELJAVA" hidden="1">[14]M!$V$8:$AD$8</definedName>
    <definedName name="__123Graph_DFUELOUTS" localSheetId="9" hidden="1">[3]M!$AL$8:$AT$8</definedName>
    <definedName name="__123Graph_DFUELOUTS" hidden="1">[14]M!$AL$8:$AT$8</definedName>
    <definedName name="__123Graph_DOPEXIND" localSheetId="9" hidden="1">[3]M!$F$14:$N$14</definedName>
    <definedName name="__123Graph_DOPEXIND" hidden="1">[14]M!$F$14:$N$14</definedName>
    <definedName name="__123Graph_DOPEXJAVA" localSheetId="9" hidden="1">[3]M!$V$14:$AD$14</definedName>
    <definedName name="__123Graph_DOPEXJAVA" hidden="1">[14]M!$V$14:$AD$14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9" hidden="1">[13]DExp.Lmb!#REF!</definedName>
    <definedName name="__123Graph_X" localSheetId="7" hidden="1">[11]DExp.Lmb!#REF!</definedName>
    <definedName name="__123Graph_X" localSheetId="10" hidden="1">[12]DExp.Lmb!#REF!</definedName>
    <definedName name="__123Graph_X" localSheetId="0" hidden="1">[11]DExp.Lmb!#REF!</definedName>
    <definedName name="__123Graph_X" localSheetId="2" hidden="1">[11]DExp.Lmb!#REF!</definedName>
    <definedName name="__123Graph_X" localSheetId="1" hidden="1">[11]DExp.Lmb!#REF!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0" hidden="1">[11]DExp.Lmb!#REF!</definedName>
    <definedName name="__123gRAPH_x1" hidden="1">[11]DExp.Lmb!#REF!</definedName>
    <definedName name="__123Graph_XCPEXIND" localSheetId="9" hidden="1">[3]M!$F$3:$N$3</definedName>
    <definedName name="__123Graph_XCPEXIND" hidden="1">[14]M!$F$3:$N$3</definedName>
    <definedName name="__123Graph_XCPEXJAVA" localSheetId="9" hidden="1">[3]M!$V$3:$AD$3</definedName>
    <definedName name="__123Graph_XCPEXJAVA" hidden="1">[14]M!$V$3:$AD$3</definedName>
    <definedName name="__123Graph_XCPEXOUTS" localSheetId="9" hidden="1">[3]M!$AL$3:$AT$3</definedName>
    <definedName name="__123Graph_XCPEXOUTS" hidden="1">[14]M!$AL$3:$AT$3</definedName>
    <definedName name="__123Graph_XFININDO" localSheetId="9" hidden="1">[3]M!$F$3:$N$3</definedName>
    <definedName name="__123Graph_XFININDO" hidden="1">[14]M!$F$3:$N$3</definedName>
    <definedName name="__123Graph_XFINJAVA" localSheetId="9" hidden="1">[3]M!$V$3:$AD$3</definedName>
    <definedName name="__123Graph_XFINJAVA" hidden="1">[14]M!$V$3:$AD$3</definedName>
    <definedName name="__123Graph_XFUELINDO" localSheetId="9" hidden="1">[3]M!$F$3:$N$3</definedName>
    <definedName name="__123Graph_XFUELINDO" hidden="1">[14]M!$F$3:$N$3</definedName>
    <definedName name="__123Graph_XFUELJAVA" localSheetId="9" hidden="1">[3]M!$V$3:$AD$3</definedName>
    <definedName name="__123Graph_XFUELJAVA" hidden="1">[14]M!$V$3:$AD$3</definedName>
    <definedName name="__123Graph_XFUELOUTS" localSheetId="9" hidden="1">[3]M!$AL$3:$AT$3</definedName>
    <definedName name="__123Graph_XFUELOUTS" hidden="1">[14]M!$AL$3:$AT$3</definedName>
    <definedName name="__123Graph_XOPEXIND" localSheetId="9" hidden="1">[3]M!$F$3:$N$3</definedName>
    <definedName name="__123Graph_XOPEXIND" hidden="1">[14]M!$F$3:$N$3</definedName>
    <definedName name="__123Graph_XOPEXJAVA" localSheetId="9" hidden="1">[3]M!$V$3:$AD$3</definedName>
    <definedName name="__123Graph_XOPEXJAVA" hidden="1">[14]M!$V$3:$AD$3</definedName>
    <definedName name="__123Graph_XOPEXOUTS" localSheetId="9" hidden="1">[3]M!$AL$3:$AT$3</definedName>
    <definedName name="__123Graph_XOPEXOUTS" hidden="1">[14]M!$AL$3:$AT$3</definedName>
    <definedName name="__123Graph_XREJAVA" localSheetId="9" hidden="1">[3]M!$V$3:$AD$3</definedName>
    <definedName name="__123Graph_XREJAVA" hidden="1">[14]M!$V$3:$AD$3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0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 localSheetId="9">#REF!</definedName>
    <definedName name="__DAF1">[7]Sheet3!$II$7944</definedName>
    <definedName name="__DAF11" localSheetId="9">#REF!</definedName>
    <definedName name="__DAF11">#REF!</definedName>
    <definedName name="__DAF12" localSheetId="9">#REF!</definedName>
    <definedName name="__DAF12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0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0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0">[8]prod03!#REF!</definedName>
    <definedName name="__END1">[8]prod03!#REF!</definedName>
    <definedName name="__ERR1" localSheetId="9" hidden="1">{#N/A,#N/A,FALSE,"M.42"}</definedName>
    <definedName name="__ERR1" localSheetId="10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9" hidden="1">{#N/A,#N/A,FALSE,"M.32"}</definedName>
    <definedName name="__JBN3" localSheetId="10" hidden="1">{#N/A,#N/A,FALSE,"M.32"}</definedName>
    <definedName name="__JBN3" hidden="1">{#N/A,#N/A,FALSE,"M.32"}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9" hidden="1">{#N/A,#N/A,FALSE,"M.01"}</definedName>
    <definedName name="__kl09" localSheetId="10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0">[8]prod03!#REF!</definedName>
    <definedName name="__KUP1">[8]prod03!#REF!</definedName>
    <definedName name="__la150">'[18]HARGA SATUAN'!$B$25</definedName>
    <definedName name="__LP2">#N/A</definedName>
    <definedName name="__M2" localSheetId="9" hidden="1">{#N/A,#N/A,FALSE,"M.42"}</definedName>
    <definedName name="__M2" localSheetId="10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0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mp3" localSheetId="9" hidden="1">{#N/A,#N/A,FALSE,"M.42"}</definedName>
    <definedName name="__mp3" localSheetId="10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9">#REF!</definedName>
    <definedName name="__rab1">#REF!</definedName>
    <definedName name="__rab2" localSheetId="9">#REF!</definedName>
    <definedName name="__rab2">#REF!</definedName>
    <definedName name="__RIP2" localSheetId="9" hidden="1">{#N/A,#N/A,FALSE,"M.01"}</definedName>
    <definedName name="__RIP2" localSheetId="10" hidden="1">{#N/A,#N/A,FALSE,"M.01"}</definedName>
    <definedName name="__RIP2" hidden="1">{#N/A,#N/A,FALSE,"M.01"}</definedName>
    <definedName name="__RIP3" localSheetId="9" hidden="1">{#N/A,#N/A,FALSE,"M.41"}</definedName>
    <definedName name="__RIP3" localSheetId="10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0">[8]prod03!#REF!</definedName>
    <definedName name="__SIN1">[8]prod03!#REF!</definedName>
    <definedName name="__SLA2009" localSheetId="9" hidden="1">{#N/A,#N/A,FALSE,"M.32"}</definedName>
    <definedName name="__SLA2009" localSheetId="10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0">[8]prod03!#REF!</definedName>
    <definedName name="__SUM1">[8]prod03!#REF!</definedName>
    <definedName name="__Tab1" localSheetId="9">#REF!</definedName>
    <definedName name="__Tab1">#REF!</definedName>
    <definedName name="__Tab2" localSheetId="9">#REF!</definedName>
    <definedName name="__Tab2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7">#REF!</definedName>
    <definedName name="__TGL2" localSheetId="10">#REF!</definedName>
    <definedName name="__TGL2">#REF!</definedName>
    <definedName name="__TH1" localSheetId="9" hidden="1">{#N/A,#N/A,FALSE,"M.34"}</definedName>
    <definedName name="__TH1" localSheetId="10" hidden="1">{#N/A,#N/A,FALSE,"M.34"}</definedName>
    <definedName name="__TH1" hidden="1">{#N/A,#N/A,FALSE,"M.34"}</definedName>
    <definedName name="__th2" localSheetId="9" hidden="1">{#N/A,#N/A,FALSE,"M.42"}</definedName>
    <definedName name="__th2" localSheetId="10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0">[8]prod03!#REF!</definedName>
    <definedName name="__WAI1">[8]prod03!#REF!</definedName>
    <definedName name="__WIL1" localSheetId="6">[8]prod03!#REF!</definedName>
    <definedName name="__wil1" localSheetId="9" hidden="1">{#N/A,#N/A,FALSE,"M.01"}</definedName>
    <definedName name="__WIL1" localSheetId="7">[8]prod03!#REF!</definedName>
    <definedName name="__WIL1" localSheetId="10">[8]prod03!#REF!</definedName>
    <definedName name="__WIL1">[8]prod03!#REF!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0" hidden="1">'[20]PUNCAK-89'!$AB$1:$AB$7</definedName>
    <definedName name="_1__123Graph_BCHART_1" localSheetId="0" hidden="1">'[21]PUNCAK-89'!$AB$1:$AB$7</definedName>
    <definedName name="_1__123Graph_BCHART_1" hidden="1">'[22]PUNCAK-89'!$AB$1:$AB$7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9" hidden="1">[23]graf2!$D$12:$L$12</definedName>
    <definedName name="_10__123Graph_LBL_BCHART_2" localSheetId="10" hidden="1">[24]graf2!$D$12:$L$12</definedName>
    <definedName name="_10__123Graph_LBL_BCHART_2" localSheetId="11" hidden="1">[25]graf2!$D$12:$L$12</definedName>
    <definedName name="_10__123Graph_LBL_BCHART_2" hidden="1">[26]graf2!$D$12:$L$12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0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7">#REF!</definedName>
    <definedName name="_117" localSheetId="10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0">#REF!</definedName>
    <definedName name="_11INV_PERUSAHAAN">#REF!</definedName>
    <definedName name="_12">#REF!</definedName>
    <definedName name="_12__123Graph_LBL_ACHART_2" localSheetId="9" hidden="1">[23]graf2!$D$10:$L$10</definedName>
    <definedName name="_12__123Graph_LBL_ACHART_2" localSheetId="10" hidden="1">[24]graf2!$D$10:$L$10</definedName>
    <definedName name="_12__123Graph_LBL_ACHART_2" localSheetId="11" hidden="1">[25]graf2!$D$10:$L$10</definedName>
    <definedName name="_12__123Graph_LBL_ACHART_2" hidden="1">[26]graf2!$D$10:$L$10</definedName>
    <definedName name="_12__123Graph_LBL_BCHART_2" hidden="1">[9]graf2!$D$12:$L$12</definedName>
    <definedName name="_12__123Graph_LBL_CCHART_2" localSheetId="9" hidden="1">[23]graf2!$D$14:$L$14</definedName>
    <definedName name="_12__123Graph_LBL_CCHART_2" localSheetId="10" hidden="1">[24]graf2!$D$14:$L$14</definedName>
    <definedName name="_12__123Graph_LBL_CCHART_2" localSheetId="11" hidden="1">[25]graf2!$D$14:$L$14</definedName>
    <definedName name="_12__123Graph_LBL_CCHART_2" hidden="1">[26]graf2!$D$14:$L$14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0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INV_PERUSAHA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0">#REF!</definedName>
    <definedName name="_13REKAP_KEGIATAN">#REF!</definedName>
    <definedName name="_14">#N/A</definedName>
    <definedName name="_14__123Graph_XCHART_2" localSheetId="9" hidden="1">[23]graf2!$D$8:$L$8</definedName>
    <definedName name="_14__123Graph_XCHART_2" localSheetId="10" hidden="1">[24]graf2!$D$8:$L$8</definedName>
    <definedName name="_14__123Graph_XCHART_2" localSheetId="11" hidden="1">[25]graf2!$D$8:$L$8</definedName>
    <definedName name="_14__123Graph_XCHART_2" hidden="1">[26]graf2!$D$8:$L$8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0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9" hidden="1">[23]graf2!$D$12:$L$12</definedName>
    <definedName name="_15__123Graph_LBL_BCHART_2" localSheetId="10" hidden="1">[24]graf2!$D$12:$L$12</definedName>
    <definedName name="_15__123Graph_LBL_BCHART_2" localSheetId="11" hidden="1">[25]graf2!$D$12:$L$12</definedName>
    <definedName name="_15__123Graph_LBL_BCHART_2" hidden="1">[26]graf2!$D$12:$L$12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KEGIATAN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0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9" hidden="1">[23]graf2!$D$14:$L$14</definedName>
    <definedName name="_18__123Graph_LBL_CCHART_2" localSheetId="10" hidden="1">[24]graf2!$D$14:$L$14</definedName>
    <definedName name="_18__123Graph_LBL_CCHART_2" localSheetId="11" hidden="1">[25]graf2!$D$14:$L$14</definedName>
    <definedName name="_18__123Graph_LBL_CCHART_2" hidden="1">[26]graf2!$D$14:$L$14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1S" localSheetId="9">#REF!</definedName>
    <definedName name="_1S">#REF!</definedName>
    <definedName name="_1T" localSheetId="9">#REF!</definedName>
    <definedName name="_1T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[9]graf2!$D$12:$L$12</definedName>
    <definedName name="_2__123Graph_ACHART_2" localSheetId="9" hidden="1">[23]graf2!$D$10:$L$10</definedName>
    <definedName name="_2__123Graph_ACHART_2" localSheetId="10" hidden="1">[24]graf2!$D$10:$L$10</definedName>
    <definedName name="_2__123Graph_ACHART_2" localSheetId="11" hidden="1">[25]graf2!$D$10:$L$10</definedName>
    <definedName name="_2__123Graph_ACHART_2" hidden="1">[26]graf2!$D$10:$L$10</definedName>
    <definedName name="_2__123Graph_BCHART_1" hidden="1">'[27]PUNCAK-89'!$AB$1:$AB$7</definedName>
    <definedName name="_2__123Graph_BCHART_2" hidden="1">[9]graf2!$D$12:$L$12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[9]graf2!$D$8:$L$8</definedName>
    <definedName name="_21__123Graph_XCHART_2" localSheetId="9" hidden="1">[23]graf2!$D$8:$L$8</definedName>
    <definedName name="_21__123Graph_XCHART_2" localSheetId="10" hidden="1">[24]graf2!$D$8:$L$8</definedName>
    <definedName name="_21__123Graph_XCHART_2" localSheetId="11" hidden="1">[25]graf2!$D$8:$L$8</definedName>
    <definedName name="_21__123Graph_XCHART_2" hidden="1">[26]graf2!$D$8:$L$8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0">#REF!</definedName>
    <definedName name="_3">#REF!</definedName>
    <definedName name="_3_____123Graph_CCHART_2" hidden="1">[9]graf2!$D$14:$L$14</definedName>
    <definedName name="_3__123Graph_ACHART_2" localSheetId="9" hidden="1">[23]graf2!$D$10:$L$10</definedName>
    <definedName name="_3__123Graph_ACHART_2" localSheetId="10" hidden="1">[24]graf2!$D$10:$L$10</definedName>
    <definedName name="_3__123Graph_ACHART_2" localSheetId="11" hidden="1">[25]graf2!$D$10:$L$10</definedName>
    <definedName name="_3__123Graph_ACHART_2" hidden="1">[26]graf2!$D$10:$L$10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0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0">#REF!</definedName>
    <definedName name="_4">#REF!</definedName>
    <definedName name="_4_____123Graph_LBL_ACHART_2" hidden="1">[9]graf2!$D$10:$L$10</definedName>
    <definedName name="_4__123Graph_BCHART_2" localSheetId="9" hidden="1">[23]graf2!$D$12:$L$12</definedName>
    <definedName name="_4__123Graph_BCHART_2" localSheetId="10" hidden="1">[24]graf2!$D$12:$L$12</definedName>
    <definedName name="_4__123Graph_BCHART_2" localSheetId="11" hidden="1">[25]graf2!$D$12:$L$12</definedName>
    <definedName name="_4__123Graph_BCHART_2" hidden="1">[26]graf2!$D$12:$L$12</definedName>
    <definedName name="_4__123Graph_LBL_ACHART_2" hidden="1">[9]graf2!$D$10:$L$10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0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0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ANGG_PERUSAHAAN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9" hidden="1">[23]graf2!$D$12:$L$12</definedName>
    <definedName name="_6__123Graph_BCHART_2" localSheetId="10" hidden="1">[24]graf2!$D$12:$L$12</definedName>
    <definedName name="_6__123Graph_BCHART_2" localSheetId="11" hidden="1">[25]graf2!$D$12:$L$12</definedName>
    <definedName name="_6__123Graph_BCHART_2" hidden="1">[26]graf2!$D$12:$L$12</definedName>
    <definedName name="_6__123Graph_CCHART_2" localSheetId="9" hidden="1">[23]graf2!$D$14:$L$14</definedName>
    <definedName name="_6__123Graph_CCHART_2" localSheetId="10" hidden="1">[24]graf2!$D$14:$L$14</definedName>
    <definedName name="_6__123Graph_CCHART_2" localSheetId="11" hidden="1">[25]graf2!$D$14:$L$14</definedName>
    <definedName name="_6__123Graph_CCHART_2" hidden="1">[26]graf2!$D$14:$L$14</definedName>
    <definedName name="_6__123Graph_LBL_CCHART_2" hidden="1">[9]graf2!$D$14:$L$14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" localSheetId="9">#REF!</definedName>
    <definedName name="_6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7">#REF!</definedName>
    <definedName name="_7" localSheetId="10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BAHAS_DISTUR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7">#REF!</definedName>
    <definedName name="_8" localSheetId="10">#REF!</definedName>
    <definedName name="_8">#REF!</definedName>
    <definedName name="_8__123Graph_ACHART_2" hidden="1">[9]graf2!$D$10:$L$10</definedName>
    <definedName name="_8__123Graph_LBL_ACHART_2" localSheetId="9" hidden="1">[23]graf2!$D$10:$L$10</definedName>
    <definedName name="_8__123Graph_LBL_ACHART_2" localSheetId="10" hidden="1">[24]graf2!$D$10:$L$10</definedName>
    <definedName name="_8__123Graph_LBL_ACHART_2" localSheetId="11" hidden="1">[25]graf2!$D$10:$L$10</definedName>
    <definedName name="_8__123Graph_LBL_ACHART_2" hidden="1">[26]graf2!$D$10:$L$10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7">#REF!</definedName>
    <definedName name="_8GD_PER_TW" localSheetId="10">#REF!</definedName>
    <definedName name="_8GD_PER_TW">#REF!</definedName>
    <definedName name="_9">#REF!</definedName>
    <definedName name="_9__123Graph_BCHART_2" hidden="1">[9]graf2!$D$12:$L$12</definedName>
    <definedName name="_9__123Graph_CCHART_2" localSheetId="9" hidden="1">[23]graf2!$D$14:$L$14</definedName>
    <definedName name="_9__123Graph_CCHART_2" localSheetId="10" hidden="1">[24]graf2!$D$14:$L$14</definedName>
    <definedName name="_9__123Graph_CCHART_2" localSheetId="11" hidden="1">[25]graf2!$D$14:$L$14</definedName>
    <definedName name="_9__123Graph_CCHART_2" hidden="1">[26]graf2!$D$14:$L$14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FORM_B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"'file:///E:/Book4.xls'#$aruskas.$#REF!$#REF!:$#REF!$#REF!"</definedName>
    <definedName name="_A" localSheetId="7">#REF!</definedName>
    <definedName name="_A" localSheetId="10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AT48100">'[18]HARGA SATUAN'!$B$13</definedName>
    <definedName name="_BIM1" localSheetId="6">[8]prod03!#REF!</definedName>
    <definedName name="_BIM1" localSheetId="9">[8]prod03!#REF!</definedName>
    <definedName name="_BIM1" localSheetId="7">[8]prod03!#REF!</definedName>
    <definedName name="_BIM1" localSheetId="10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7">#REF!</definedName>
    <definedName name="_DAF3" localSheetId="10">#REF!</definedName>
    <definedName name="_DAF3">#REF!</definedName>
    <definedName name="_DEN1" localSheetId="6">[8]prod03!#REF!</definedName>
    <definedName name="_DEN1" localSheetId="9">[8]prod03!#REF!</definedName>
    <definedName name="_DEN1" localSheetId="7">[8]prod03!#REF!</definedName>
    <definedName name="_DEN1" localSheetId="10">[8]prod03!#REF!</definedName>
    <definedName name="_DEN1">[8]prod03!#REF!</definedName>
    <definedName name="_DIL1" localSheetId="6">[8]prod03!#REF!</definedName>
    <definedName name="_DIL1" localSheetId="9">[8]prod03!#REF!</definedName>
    <definedName name="_DIL1" localSheetId="7">[8]prod03!#REF!</definedName>
    <definedName name="_DIL1" localSheetId="10">[8]prod03!#REF!</definedName>
    <definedName name="_DIL1">[8]prod03!#REF!</definedName>
    <definedName name="_Dist_Bin" localSheetId="9" hidden="1">#REF!</definedName>
    <definedName name="_Dist_Bin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9">[8]prod03!#REF!</definedName>
    <definedName name="_END1" localSheetId="7">[8]prod03!#REF!</definedName>
    <definedName name="_END1" localSheetId="10">[8]prod03!#REF!</definedName>
    <definedName name="_END1">[8]prod03!#REF!</definedName>
    <definedName name="_ERR1" localSheetId="9" hidden="1">{#N/A,#N/A,FALSE,"M.42"}</definedName>
    <definedName name="_ERR1" localSheetId="10" hidden="1">{#N/A,#N/A,FALSE,"M.42"}</definedName>
    <definedName name="_ERR1" hidden="1">{#N/A,#N/A,FALSE,"M.42"}</definedName>
    <definedName name="_ERR2" localSheetId="9" hidden="1">{#N/A,#N/A,FALSE,"M.42"}</definedName>
    <definedName name="_ERR2" localSheetId="10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SATUAN'!$C$6:$Q$1924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hal1" localSheetId="9">#REF!</definedName>
    <definedName name="_hal1">#REF!</definedName>
    <definedName name="_hal2" localSheetId="9">#REF!</definedName>
    <definedName name="_hal2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9" hidden="1">{#N/A,#N/A,FALSE,"M.33"}</definedName>
    <definedName name="_ID3" localSheetId="10" hidden="1">{#N/A,#N/A,FALSE,"M.33"}</definedName>
    <definedName name="_ID3" hidden="1">{#N/A,#N/A,FALSE,"M.33"}</definedName>
    <definedName name="_ID4" localSheetId="9" hidden="1">{#N/A,#N/A,FALSE,"M.43"}</definedName>
    <definedName name="_ID4" localSheetId="10" hidden="1">{#N/A,#N/A,FALSE,"M.43"}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j">"$#REF!.$A$141"</definedName>
    <definedName name="_JBN3" localSheetId="9" hidden="1">{#N/A,#N/A,FALSE,"M.32"}</definedName>
    <definedName name="_JBN3" localSheetId="10" hidden="1">{#N/A,#N/A,FALSE,"M.32"}</definedName>
    <definedName name="_JBN3" hidden="1">{#N/A,#N/A,FALSE,"M.32"}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l09" localSheetId="9" hidden="1">{#N/A,#N/A,FALSE,"M.01"}</definedName>
    <definedName name="_kl09" localSheetId="10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0">[8]prod03!#REF!</definedName>
    <definedName name="_KUP1">[8]prod03!#REF!</definedName>
    <definedName name="_la150">'[18]HARGA SATUAN'!$B$25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'[28]Assumptions (2)'!$B$3:$H$39</definedName>
    <definedName name="_LinkPic_DC9E3C4193F340C38D569535AFB3BB77">'[28]Assumptions (2)'!$B$41:$H$81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0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mp3" localSheetId="9" hidden="1">{#N/A,#N/A,FALSE,"M.42"}</definedName>
    <definedName name="_mp3" localSheetId="10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9" hidden="1">{#N/A,#N/A,FALSE,"M.01"}</definedName>
    <definedName name="_RIP2" localSheetId="10" hidden="1">{#N/A,#N/A,FALSE,"M.01"}</definedName>
    <definedName name="_RIP2" hidden="1">{#N/A,#N/A,FALSE,"M.01"}</definedName>
    <definedName name="_RIP3" localSheetId="9" hidden="1">{#N/A,#N/A,FALSE,"M.41"}</definedName>
    <definedName name="_RIP3" localSheetId="10" hidden="1">{#N/A,#N/A,FALSE,"M.41"}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0">[8]prod03!#REF!</definedName>
    <definedName name="_SIN1">[8]prod03!#REF!</definedName>
    <definedName name="_SLA2009" localSheetId="9" hidden="1">{#N/A,#N/A,FALSE,"M.32"}</definedName>
    <definedName name="_SLA2009" localSheetId="10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0">[8]prod03!#REF!</definedName>
    <definedName name="_SUM1">[8]prod03!#REF!</definedName>
    <definedName name="_Tab1" localSheetId="9">#REF!</definedName>
    <definedName name="_Tab1">#REF!</definedName>
    <definedName name="_Tab2" localSheetId="9">#REF!</definedName>
    <definedName name="_Tab2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7">#REF!</definedName>
    <definedName name="_TW2" localSheetId="10">#REF!</definedName>
    <definedName name="_TW2">#REF!</definedName>
    <definedName name="_w">"$#REF!.$FF$3:$FF$140"</definedName>
    <definedName name="_WAI1" localSheetId="6">[8]prod03!#REF!</definedName>
    <definedName name="_WAI1" localSheetId="9">[8]prod03!#REF!</definedName>
    <definedName name="_WAI1" localSheetId="7">[8]prod03!#REF!</definedName>
    <definedName name="_WAI1" localSheetId="10">[8]prod03!#REF!</definedName>
    <definedName name="_WAI1">[8]prod03!#REF!</definedName>
    <definedName name="_WIL1" localSheetId="6">[8]prod03!#REF!</definedName>
    <definedName name="_wil1" localSheetId="9" hidden="1">{#N/A,#N/A,FALSE,"M.01"}</definedName>
    <definedName name="_WIL1" localSheetId="7">[8]prod03!#REF!</definedName>
    <definedName name="_WIL1" localSheetId="10">[8]prod03!#REF!</definedName>
    <definedName name="_WIL1">[8]prod03!#REF!</definedName>
    <definedName name="_xlcn.WorksheetConnection_20200913RekapRevisi2020RJBTPaguDIVANG.xlsxLRPA1" hidden="1">[29]!LRPA[#Data]</definedName>
    <definedName name="_xlcn.WorksheetConnection_20200913RekapRevisi2020RJBTPaguDIVANG.xlsxRevisiRKAP20201" hidden="1">[30]!RevisiRKAP2020[#Data]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[31]JAN07!#REF!</definedName>
    <definedName name="A" localSheetId="9">'[32]W-NAD'!#REF!</definedName>
    <definedName name="a" localSheetId="7">[31]JAN07!#REF!</definedName>
    <definedName name="a" localSheetId="10">#REF!</definedName>
    <definedName name="a" localSheetId="11">#REF!</definedName>
    <definedName name="a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9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 hidden="1">{#N/A,#N/A,FALSE,"M.42"}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9" hidden="1">{#N/A,#N/A,FALSE,"M.42"}</definedName>
    <definedName name="AAAA" localSheetId="7">#REF!</definedName>
    <definedName name="AAAA" localSheetId="10">#REF!</definedName>
    <definedName name="AAAA">#REF!</definedName>
    <definedName name="aaaaa" localSheetId="9" hidden="1">{#N/A,#N/A,FALSE,"M.31"}</definedName>
    <definedName name="AAAAA">[33]x!$H$9:$H$47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aaaaaaaaaaaaa" localSheetId="9" hidden="1">{#N/A,#N/A,FALSE,"M.01";#N/A,#N/A,FALSE,"M.01"}</definedName>
    <definedName name="aaaaaaaaaaaaaaaa" localSheetId="10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>[8]prod03!#REF!</definedName>
    <definedName name="ab" localSheetId="6" hidden="1">{#N/A,#N/A,FALSE,"M.01"}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9" hidden="1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 localSheetId="9">[34]x!$B$100:$B$101</definedName>
    <definedName name="ABCD">[33]x!$B$100:$B$101</definedName>
    <definedName name="ABCE" localSheetId="6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 localSheetId="10">[35]MEMO!$A:$B</definedName>
    <definedName name="ABJAD">[35]MEMO!$A$1:$B$65536</definedName>
    <definedName name="ABJB" localSheetId="6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CUAN1" localSheetId="9">#REF!</definedName>
    <definedName name="ACUAN1">#REF!</definedName>
    <definedName name="ACUAN2" localSheetId="9">#REF!</definedName>
    <definedName name="ACUAN2">#REF!</definedName>
    <definedName name="ad" localSheetId="6">[36]JAN09!#REF!</definedName>
    <definedName name="ad" localSheetId="9" hidden="1">{#N/A,#N/A,FALSE,"M.33"}</definedName>
    <definedName name="ad" localSheetId="7">[36]JAN09!#REF!</definedName>
    <definedName name="ad" localSheetId="10">[36]JAN09!#REF!</definedName>
    <definedName name="ad">[36]JAN09!#REF!</definedName>
    <definedName name="ADAA" localSheetId="6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" localSheetId="9" hidden="1">{#N/A,#N/A,FALSE,"M.01";#N/A,#N/A,FALSE,"M.01"}</definedName>
    <definedName name="ADB" localSheetId="10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10">#N/A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ep" localSheetId="9" hidden="1">{#N/A,#N/A,FALSE,"M.41"}</definedName>
    <definedName name="aep" localSheetId="10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0">#REF!</definedName>
    <definedName name="afag">#REF!</definedName>
    <definedName name="afasdf" localSheetId="10" hidden="1">[11]DExp.Lmb!#REF!</definedName>
    <definedName name="afasdf" hidden="1">[11]DExp.Lmb!#REF!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9" hidden="1">{#N/A,#N/A,FALSE,"M.34"}</definedName>
    <definedName name="aida" localSheetId="10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" localSheetId="9" hidden="1">{#N/A,#N/A,FALSE,"M.43"}</definedName>
    <definedName name="aku" localSheetId="10" hidden="1">{#N/A,#N/A,FALSE,"M.43"}</definedName>
    <definedName name="aku" hidden="1">{#N/A,#N/A,FALSE,"M.43"}</definedName>
    <definedName name="AkumATFungsi" localSheetId="6">#REF!</definedName>
    <definedName name="AkumATFungsi" localSheetId="9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MPE" localSheetId="9" hidden="1">{#N/A,#N/A,FALSE,"M.31"}</definedName>
    <definedName name="AMPE" localSheetId="10" hidden="1">{#N/A,#N/A,FALSE,"M.31"}</definedName>
    <definedName name="AMPE" hidden="1">{#N/A,#N/A,FALSE,"M.31"}</definedName>
    <definedName name="an" localSheetId="6">[36]JAN09!#REF!</definedName>
    <definedName name="an" localSheetId="7">[36]JAN09!#REF!</definedName>
    <definedName name="an" localSheetId="10">[36]JAN09!#REF!</definedName>
    <definedName name="an">[36]JAN09!#REF!</definedName>
    <definedName name="anal" localSheetId="9" hidden="1">{#N/A,#N/A,FALSE,"M.31"}</definedName>
    <definedName name="anal" localSheetId="10" hidden="1">{#N/A,#N/A,FALSE,"M.31"}</definedName>
    <definedName name="anal" hidden="1">{#N/A,#N/A,FALSE,"M.31"}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10">#N/A</definedName>
    <definedName name="AnalisHari">#N/A</definedName>
    <definedName name="and" localSheetId="6">[37]JAN09!#REF!</definedName>
    <definedName name="and" localSheetId="7">[37]JAN09!#REF!</definedName>
    <definedName name="and" localSheetId="10">[37]JAN09!#REF!</definedName>
    <definedName name="and" localSheetId="11">[37]JAN09!#REF!</definedName>
    <definedName name="and">[37]JAN09!#REF!</definedName>
    <definedName name="andrea" localSheetId="6">[36]JAN09!#REF!</definedName>
    <definedName name="andrea" localSheetId="7">[36]JAN09!#REF!</definedName>
    <definedName name="andrea" localSheetId="10">[36]JAN09!#REF!</definedName>
    <definedName name="andrea">[36]JAN09!#REF!</definedName>
    <definedName name="ANYA" localSheetId="9" hidden="1">{#N/A,#N/A,FALSE,"M.43"}</definedName>
    <definedName name="ANYA" localSheetId="10" hidden="1">{#N/A,#N/A,FALSE,"M.43"}</definedName>
    <definedName name="ANYA" hidden="1">{#N/A,#N/A,FALSE,"M.43"}</definedName>
    <definedName name="APA" localSheetId="9" hidden="1">{#N/A,#N/A,FALSE,"M.01";#N/A,#N/A,FALSE,"M.01"}</definedName>
    <definedName name="APA" localSheetId="10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10">#REF!</definedName>
    <definedName name="aqa">#REF!</definedName>
    <definedName name="aqDAD" localSheetId="10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7">#REF!</definedName>
    <definedName name="area_print1" localSheetId="10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7">#REF!</definedName>
    <definedName name="arest" localSheetId="10">#REF!</definedName>
    <definedName name="arest">#REF!</definedName>
    <definedName name="ART">#REF!</definedName>
    <definedName name="arus" localSheetId="6">#REF!</definedName>
    <definedName name="Arus" localSheetId="9" hidden="1">{#N/A,#N/A,FALSE,"M.42"}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l" localSheetId="9" hidden="1">{#N/A,#N/A,FALSE,"M.31"}</definedName>
    <definedName name="asal" localSheetId="10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d" localSheetId="9" hidden="1">{#N/A,#N/A,FALSE,"M.43"}</definedName>
    <definedName name="asd" localSheetId="10" hidden="1">{#N/A,#N/A,FALSE,"M.43"}</definedName>
    <definedName name="asd" hidden="1">{#N/A,#N/A,FALSE,"M.43"}</definedName>
    <definedName name="asDddd" localSheetId="9" hidden="1">{#N/A,#N/A,FALSE,"M.33"}</definedName>
    <definedName name="asDddd" localSheetId="10" hidden="1">{#N/A,#N/A,FALSE,"M.33"}</definedName>
    <definedName name="asDddd" hidden="1">{#N/A,#N/A,FALSE,"M.33"}</definedName>
    <definedName name="asdfsaf" localSheetId="9" hidden="1">{#N/A,#N/A,FALSE,"M.01"}</definedName>
    <definedName name="asdfsaf" localSheetId="10" hidden="1">{#N/A,#N/A,FALSE,"M.01"}</definedName>
    <definedName name="asdfsaf" hidden="1">{#N/A,#N/A,FALSE,"M.01"}</definedName>
    <definedName name="asdhfla" localSheetId="9" hidden="1">{#N/A,#N/A,FALSE,"M.02"}</definedName>
    <definedName name="asdhfla" localSheetId="10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7">#REF!</definedName>
    <definedName name="ATJenis" localSheetId="10">#REF!</definedName>
    <definedName name="ATJenis">#REF!</definedName>
    <definedName name="AUD" localSheetId="9">[39]L20Keu!$O$6</definedName>
    <definedName name="AUD">[40]L20Keu!$O$6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awal" localSheetId="9">#REF!</definedName>
    <definedName name="awal">#REF!</definedName>
    <definedName name="awsl" localSheetId="9" hidden="1">{#N/A,#N/A,FALSE,"M.42"}</definedName>
    <definedName name="awsl" localSheetId="10" hidden="1">{#N/A,#N/A,FALSE,"M.42"}</definedName>
    <definedName name="awsl" hidden="1">{#N/A,#N/A,FALSE,"M.42"}</definedName>
    <definedName name="B" localSheetId="6">#REF!</definedName>
    <definedName name="B" localSheetId="9">'[32]W-NAD'!#REF!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0">[41]Usulan!#REF!</definedName>
    <definedName name="ba">[41]Usulan!#REF!</definedName>
    <definedName name="baba" localSheetId="6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LU" localSheetId="9" hidden="1">{#N/A,#N/A,FALSE,"M.31"}</definedName>
    <definedName name="BALU" localSheetId="10" hidden="1">{#N/A,#N/A,FALSE,"M.31"}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nyu" localSheetId="9" hidden="1">{#N/A,#N/A,FALSE,"M.01"}</definedName>
    <definedName name="banyu" localSheetId="10" hidden="1">{#N/A,#N/A,FALSE,"M.01"}</definedName>
    <definedName name="banyu" hidden="1">{#N/A,#N/A,FALSE,"M.01"}</definedName>
    <definedName name="BAR" localSheetId="6">'[42]FORM-B'!#REF!</definedName>
    <definedName name="BAR" localSheetId="9">'[43]FORM-B'!#REF!</definedName>
    <definedName name="BAR" localSheetId="7">'[42]FORM-B'!#REF!</definedName>
    <definedName name="BAR" localSheetId="10">'[42]FORM-B'!#REF!</definedName>
    <definedName name="BAR">'[42]FORM-B'!#REF!</definedName>
    <definedName name="BAR_19" localSheetId="6">'[42]FORM-B'!#REF!</definedName>
    <definedName name="BAR_19" localSheetId="9">'[43]FORM-B'!#REF!</definedName>
    <definedName name="BAR_19" localSheetId="7">'[42]FORM-B'!#REF!</definedName>
    <definedName name="BAR_19" localSheetId="10">'[42]FORM-B'!#REF!</definedName>
    <definedName name="BAR_19">'[42]FORM-B'!#REF!</definedName>
    <definedName name="BARU" localSheetId="6">#REF!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'[42]FORM-B'!#REF!</definedName>
    <definedName name="Baru_19" localSheetId="9">'[43]FORM-B'!#REF!</definedName>
    <definedName name="Baru_19" localSheetId="7">'[42]FORM-B'!#REF!</definedName>
    <definedName name="Baru_19" localSheetId="5">'[42]FORM-B'!#REF!</definedName>
    <definedName name="Baru_19" localSheetId="10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9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9" hidden="1">{#N/A,#N/A,FALSE,"M.01";#N/A,#N/A,FALSE,"M.01"}</definedName>
    <definedName name="batu" localSheetId="10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 localSheetId="9">'[46]BBaku(12C3)'!$B$1:$S$46</definedName>
    <definedName name="BBakuTRWI">'[47]BBaku(12C3)'!$B$1:$S$46</definedName>
    <definedName name="BBakuTRWII" localSheetId="9">'[46]BBaku(12C3)'!$B$47:$S$93</definedName>
    <definedName name="BBakuTRWII">'[47]BBaku(12C3)'!$B$47:$S$93</definedName>
    <definedName name="BBakuTRWIII" localSheetId="9">'[46]BBaku(12C3)'!$B$94:$S$140</definedName>
    <definedName name="BBakuTRWIII">'[47]BBaku(12C3)'!$B$94:$S$140</definedName>
    <definedName name="BBakuTRWIV" localSheetId="9">'[46]BBaku(12C3)'!$B$141:$S$187</definedName>
    <definedName name="BBakuTRWIV">'[47]BBaku(12C3)'!$B$141:$S$187</definedName>
    <definedName name="bbb" localSheetId="6" hidden="1">{#N/A,#N/A,FALSE,"M.41"}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 localSheetId="9">'[46]BBMJenis(12B1)'!$B$1:$K$38</definedName>
    <definedName name="BBMJenisTRWI">'[48]BBMJenis(12B1)'!$B$1:$K$38</definedName>
    <definedName name="BBMJenisTRWII" localSheetId="9">'[46]BBMJenis(12B1)'!$B$40:$K$77</definedName>
    <definedName name="BBMJenisTRWII">'[48]BBMJenis(12B1)'!$B$40:$K$77</definedName>
    <definedName name="BBMJenisTRWIII" localSheetId="9">'[46]BBMJenis(12B1)'!$B$79:$K$116</definedName>
    <definedName name="BBMJenisTRWIII">'[48]BBMJenis(12B1)'!$B$79:$K$116</definedName>
    <definedName name="BBMJenisTRWIV" localSheetId="9">'[46]BBMJenis(12B1)'!$B$118:$K$155</definedName>
    <definedName name="BBMJenisTRWIV">'[48]BBMJenis(12B1)'!$B$118:$K$155</definedName>
    <definedName name="BDR" localSheetId="9" hidden="1">{#N/A,#N/A,FALSE,"M.01";#N/A,#N/A,FALSE,"M.01"}</definedName>
    <definedName name="BDR" localSheetId="10" hidden="1">{#N/A,#N/A,FALSE,"M.01";#N/A,#N/A,FALSE,"M.01"}</definedName>
    <definedName name="BDR" hidden="1">{#N/A,#N/A,FALSE,"M.01";#N/A,#N/A,FALSE,"M.01"}</definedName>
    <definedName name="BDR_PLB" localSheetId="9" hidden="1">{#N/A,#N/A,FALSE,"M.32"}</definedName>
    <definedName name="BDR_PLB" localSheetId="10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7">#REF!</definedName>
    <definedName name="BEBANSMG" localSheetId="10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FGF" localSheetId="9" hidden="1">{#N/A,#N/A,FALSE,"M.41"}</definedName>
    <definedName name="BFGF" localSheetId="10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gkjhljlj" localSheetId="9" hidden="1">{#N/A,#N/A,FALSE,"M.01";#N/A,#N/A,FALSE,"M.01"}</definedName>
    <definedName name="bgkjhljlj" localSheetId="10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 localSheetId="9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 localSheetId="9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9">'[46]BiPinjamin(15)'!$B$1:$G$49</definedName>
    <definedName name="BiPinjamin">'[48]BiPinjamin(15)'!$B$1:$G$49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tb" localSheetId="9">[1]Uraian!$AB$121</definedName>
    <definedName name="bkimia4tb">[2]Uraian!$AB$121</definedName>
    <definedName name="bkimia4v" localSheetId="6">[50]Uraian!#REF!</definedName>
    <definedName name="bkimia4v" localSheetId="9">[51]Uraian!#REF!</definedName>
    <definedName name="bkimia4v" localSheetId="7">[50]Uraian!#REF!</definedName>
    <definedName name="bkimia4v" localSheetId="10">[50]Uraian!#REF!</definedName>
    <definedName name="bkimia4v">[50]Uraian!#REF!</definedName>
    <definedName name="bkimia6tb" localSheetId="9">[1]Uraian!$AB$289</definedName>
    <definedName name="bkimia6tb">[2]Uraian!$AB$289</definedName>
    <definedName name="bkimia7tb" localSheetId="9">[1]Uraian!$AB$380</definedName>
    <definedName name="bkimia7tb">[2]Uraian!$AB$380</definedName>
    <definedName name="bkimiapjb1tb" localSheetId="9">[1]Uraian!$AB$625</definedName>
    <definedName name="bkimiapjb1tb">[2]Uraian!$AB$625</definedName>
    <definedName name="bkimiapjb2tb" localSheetId="9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nn" localSheetId="9">[19]ca!#REF!</definedName>
    <definedName name="bnn">[19]ca!#REF!</definedName>
    <definedName name="BOLain" localSheetId="9">'[46]BOLain(12E2)'!$B$1:$G$43</definedName>
    <definedName name="BOLain">'[47]BOLain(12E2)'!$B$1:$G$43</definedName>
    <definedName name="BoLainTRWI" localSheetId="9">'[46]BOLain(12E2)'!$B$1:$L$44</definedName>
    <definedName name="BoLainTRWI">'[47]BOLain(12E2)'!$B$1:$L$44</definedName>
    <definedName name="BoLainTRWII" localSheetId="9">'[46]BOLain(12E2)'!$B$45:$L$88</definedName>
    <definedName name="BoLainTRWII">'[47]BOLain(12E2)'!$B$45:$L$88</definedName>
    <definedName name="BoLainTRWIII" localSheetId="9">'[46]BOLain(12E2)'!$B$89:$L$132</definedName>
    <definedName name="BoLainTRWIII">'[47]BOLain(12E2)'!$B$89:$L$132</definedName>
    <definedName name="BoLainTRWIV" localSheetId="9">'[46]BOLain(12E2)'!$B$133:$L$175</definedName>
    <definedName name="BoLainTRWIV">'[47]BOLain(12E2)'!$B$133:$L$175</definedName>
    <definedName name="Boq" hidden="1">#REF!</definedName>
    <definedName name="bp" localSheetId="9">#REF!</definedName>
    <definedName name="bp">[33]x!$H$9:$H$47</definedName>
    <definedName name="BPegFTRWI" localSheetId="9">'[46]BPeg-F(12D1)'!$B$1:$H$45</definedName>
    <definedName name="BPegFTRWI">'[47]BPeg-F(12D1)'!$B$1:$H$45</definedName>
    <definedName name="BPegFTRWII" localSheetId="9">'[46]BPeg-F(12D1)'!$B$47:$H$92</definedName>
    <definedName name="BPegFTRWII">'[47]BPeg-F(12D1)'!$B$47:$H$92</definedName>
    <definedName name="BPegFTRWIII" localSheetId="9">'[46]BPeg-F(12D1)'!$B$93:$H$138</definedName>
    <definedName name="BPegFTRWIII">'[47]BPeg-F(12D1)'!$B$93:$H$138</definedName>
    <definedName name="BPegFTRWIV" localSheetId="9">'[46]BPeg-F(12D1)'!$B$139:$H$184</definedName>
    <definedName name="BPegFTRWIV">'[47]BPeg-F(12D1)'!$B$139:$H$184</definedName>
    <definedName name="BPP" localSheetId="9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kuBesarJawa" localSheetId="9">[55]LK2004!#REF!</definedName>
    <definedName name="BukuBesarJawa">[56]LK2004!#REF!</definedName>
    <definedName name="BULAN" localSheetId="5">[57]MENU1!$D$4:$T$15</definedName>
    <definedName name="BULAN" localSheetId="11">[57]MENU1!$D$4:$T$15</definedName>
    <definedName name="BULAN">[57]MENU1!$D$4:$T$15</definedName>
    <definedName name="Bulan_Ke" localSheetId="10">#N/A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9" hidden="1">{#N/A,#N/A,FALSE,"M.01"}</definedName>
    <definedName name="BYL" localSheetId="10" hidden="1">{#N/A,#N/A,FALSE,"M.01"}</definedName>
    <definedName name="BYL" hidden="1">{#N/A,#N/A,FALSE,"M.01"}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ancel" localSheetId="9" hidden="1">{#N/A,#N/A,FALSE,"M.01"}</definedName>
    <definedName name="cancel" localSheetId="10" hidden="1">{#N/A,#N/A,FALSE,"M.01"}</definedName>
    <definedName name="cancel" hidden="1">{#N/A,#N/A,FALSE,"M.01"}</definedName>
    <definedName name="CAPASITOR">'[18]HARGA SATUAN'!$B$39</definedName>
    <definedName name="cash" localSheetId="9" hidden="1">{#N/A,#N/A,FALSE,"M.43"}</definedName>
    <definedName name="cash" localSheetId="10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0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f" localSheetId="9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'[38]Service Mapping'!$C$46:$Y$79</definedName>
    <definedName name="COP_UNIT" localSheetId="9" hidden="1">{#N/A,#N/A,FALSE,"M.42"}</definedName>
    <definedName name="COP_UNIT" localSheetId="10" hidden="1">{#N/A,#N/A,FALSE,"M.42"}</definedName>
    <definedName name="COP_UNIT" hidden="1">{#N/A,#N/A,FALSE,"M.42"}</definedName>
    <definedName name="COPY">'[58]REAL-LR'!$G$17:$G$54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0">#REF!</definedName>
    <definedName name="Cover">#REF!</definedName>
    <definedName name="Crit" localSheetId="10">#N/A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7">#REF!</definedName>
    <definedName name="Criteria_MI" localSheetId="10">#REF!</definedName>
    <definedName name="Criteria_MI">#REF!</definedName>
    <definedName name="csa" localSheetId="6">[36]JAN09!#REF!</definedName>
    <definedName name="csa" localSheetId="7">[36]JAN09!#REF!</definedName>
    <definedName name="csa" localSheetId="10">[36]JAN09!#REF!</definedName>
    <definedName name="csa">[36]JAN09!#REF!</definedName>
    <definedName name="csDesignMode">1</definedName>
    <definedName name="ct150kv">'[18]HARGA SATUAN'!$B$27</definedName>
    <definedName name="cus" localSheetId="9">[59]Resume!$E$54</definedName>
    <definedName name="cus">[60]Resume!$E$54</definedName>
    <definedName name="Customer_data">'[38]Service Mapping'!$C$85:$Y$119</definedName>
    <definedName name="D" localSheetId="6">#REF!</definedName>
    <definedName name="D" localSheetId="9" hidden="1">{#N/A,#N/A,FALSE,"M.33"}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7">#REF!</definedName>
    <definedName name="DAF14E" localSheetId="10">#REF!</definedName>
    <definedName name="DAF14E">#REF!</definedName>
    <definedName name="DAFT.SIB" localSheetId="9" hidden="1">{#N/A,#N/A,FALSE,"M.42"}</definedName>
    <definedName name="DAFT.SIB" localSheetId="10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 localSheetId="9">[61]Data!$A$8:$AB$19</definedName>
    <definedName name="DATA">[62]item!$C$2:$C$550</definedName>
    <definedName name="data_sebar">#REF!</definedName>
    <definedName name="data_tarif">[63]tarif_baru!$B$8:$J$34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TES" localSheetId="9">'[64]Harga BBM Indonesia'!$A$8:$A$60</definedName>
    <definedName name="DATES">'[65]Harga BBM Indonesia'!$A$8:$A$60</definedName>
    <definedName name="dave" localSheetId="9" hidden="1">{#N/A,#N/A,FALSE,"M.41"}</definedName>
    <definedName name="dave" localSheetId="10" hidden="1">{#N/A,#N/A,FALSE,"M.41"}</definedName>
    <definedName name="dave" hidden="1">{#N/A,#N/A,FALSE,"M.41"}</definedName>
    <definedName name="DAWDFAFD" localSheetId="6">[66]Sheet5!#REF!</definedName>
    <definedName name="DAWDFAFD" localSheetId="7">[66]Sheet5!#REF!</definedName>
    <definedName name="DAWDFAFD" localSheetId="10">[66]Sheet5!#REF!</definedName>
    <definedName name="DAWDFAFD">[66]Sheet5!#REF!</definedName>
    <definedName name="daya" localSheetId="9">#REF!</definedName>
    <definedName name="daya">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[67]Asumsi!$S$10</definedName>
    <definedName name="DBSend" localSheetId="10">[68]Asumsi!$S$10</definedName>
    <definedName name="DBSend" localSheetId="11">[69]Asumsi!$S$10</definedName>
    <definedName name="DBSend">[69]Asumsi!$S$10</definedName>
    <definedName name="DBSend_2" localSheetId="9">[70]Asumsi!$T$4</definedName>
    <definedName name="DBSend_2">[71]Asumsi!$T$4</definedName>
    <definedName name="DBSend_3" localSheetId="9">[72]Asumsi!$U$4</definedName>
    <definedName name="DBSend_3">[73]Asumsi!$U$4</definedName>
    <definedName name="dc" localSheetId="6">[74]JAN07!#REF!</definedName>
    <definedName name="dc" localSheetId="9">[75]JAN07!#REF!</definedName>
    <definedName name="dc" localSheetId="7">[74]JAN07!#REF!</definedName>
    <definedName name="dc" localSheetId="5">[76]JAN07!#REF!</definedName>
    <definedName name="dc" localSheetId="10">[76]JAN07!#REF!</definedName>
    <definedName name="dc">[76]JAN07!#REF!</definedName>
    <definedName name="dd" localSheetId="6" hidden="1">{#N/A,#N/A,FALSE,"M.42"}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[11]DExp.Lmb!#REF!</definedName>
    <definedName name="DDD" localSheetId="9">#REF!</definedName>
    <definedName name="DDD" localSheetId="7" hidden="1">[11]DExp.Lmb!#REF!</definedName>
    <definedName name="DDD" localSheetId="10" hidden="1">[11]DExp.Lmb!#REF!</definedName>
    <definedName name="DDD" hidden="1">[11]DExp.Lmb!#REF!</definedName>
    <definedName name="ddddddddddd" localSheetId="9">#REF!</definedName>
    <definedName name="ddddddddddd">#REF!</definedName>
    <definedName name="de" localSheetId="9" hidden="1">{#N/A,#N/A,FALSE,"M.34"}</definedName>
    <definedName name="de" localSheetId="10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0">[8]prod03!#REF!</definedName>
    <definedName name="DEN">[8]prod03!#REF!</definedName>
    <definedName name="DENPASAR">[77]DENPASAR!$A$5:$AG$436</definedName>
    <definedName name="deposito" localSheetId="9">#REF!</definedName>
    <definedName name="deposito">#REF!</definedName>
    <definedName name="DER" localSheetId="9" hidden="1">{#N/A,#N/A,FALSE,"M.01"}</definedName>
    <definedName name="DER" localSheetId="10" hidden="1">{#N/A,#N/A,FALSE,"M.01"}</definedName>
    <definedName name="DER" hidden="1">{#N/A,#N/A,FALSE,"M.01"}</definedName>
    <definedName name="des">#REF!</definedName>
    <definedName name="deviasi" localSheetId="9">[78]DeVIASI!$A$4:$AC$20</definedName>
    <definedName name="deviasi">[79]DeVIASI!$A$4:$AC$20</definedName>
    <definedName name="DFG" localSheetId="9" hidden="1">{#N/A,#N/A,FALSE,"M.34"}</definedName>
    <definedName name="DFG" localSheetId="10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FWSA" localSheetId="9" hidden="1">{#N/A,#N/A,FALSE,"M.33"}</definedName>
    <definedName name="DFWSA" localSheetId="10" hidden="1">{#N/A,#N/A,FALSE,"M.33"}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0">[8]prod03!#REF!</definedName>
    <definedName name="DIL">[8]prod03!#REF!</definedName>
    <definedName name="discount" localSheetId="9">#REF!</definedName>
    <definedName name="discount">#REF!</definedName>
    <definedName name="discount1" localSheetId="9">#REF!</definedName>
    <definedName name="discount1">#REF!</definedName>
    <definedName name="discount2" localSheetId="9">#REF!</definedName>
    <definedName name="discount2">#REF!</definedName>
    <definedName name="DISPATCHER" localSheetId="9">[80]MENU!$H$17:$H$35</definedName>
    <definedName name="DISPATCHER" localSheetId="10">#N/A</definedName>
    <definedName name="DISPATCHER">#N/A</definedName>
    <definedName name="Dist.rele">'[18]HARGA SATUAN'!$B$15</definedName>
    <definedName name="dpt" localSheetId="9" hidden="1">{#N/A,#N/A,FALSE,"M.42"}</definedName>
    <definedName name="dpt" localSheetId="10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10">#N/A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trf">#REF!</definedName>
    <definedName name="DUIT" localSheetId="9" hidden="1">{#N/A,#N/A,FALSE,"M.34"}</definedName>
    <definedName name="DUIT" localSheetId="10" hidden="1">{#N/A,#N/A,FALSE,"M.34"}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 hidden="1">{#N/A,#N/A,FALSE,"M.34"}</definedName>
    <definedName name="E" localSheetId="7">#REF!</definedName>
    <definedName name="E" localSheetId="5">#REF!</definedName>
    <definedName name="E" localSheetId="10">#REF!</definedName>
    <definedName name="E">#REF!</definedName>
    <definedName name="EDFSADG" localSheetId="9" hidden="1">{#N/A,#N/A,FALSE,"M.02"}</definedName>
    <definedName name="EDFSADG" localSheetId="10" hidden="1">{#N/A,#N/A,FALSE,"M.02"}</definedName>
    <definedName name="EDFSADG" hidden="1">{#N/A,#N/A,FALSE,"M.02"}</definedName>
    <definedName name="ee" localSheetId="9" hidden="1">{#N/A,#N/A,FALSE,"M.42"}</definedName>
    <definedName name="ee" localSheetId="10" hidden="1">{#N/A,#N/A,FALSE,"M.42"}</definedName>
    <definedName name="ee" hidden="1">{#N/A,#N/A,FALSE,"M.42"}</definedName>
    <definedName name="eee" localSheetId="9" hidden="1">{#N/A,#N/A,FALSE,"M.31"}</definedName>
    <definedName name="eee" localSheetId="10" hidden="1">{#N/A,#N/A,FALSE,"M.31"}</definedName>
    <definedName name="eee" hidden="1">{#N/A,#N/A,FALSE,"M.31"}</definedName>
    <definedName name="eeee" localSheetId="9" hidden="1">{#N/A,#N/A,FALSE,"M.01"}</definedName>
    <definedName name="eeee" localSheetId="10" hidden="1">{#N/A,#N/A,FALSE,"M.01"}</definedName>
    <definedName name="eeee" hidden="1">{#N/A,#N/A,FALSE,"M.01"}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0" hidden="1">#REF!</definedName>
    <definedName name="EHM" hidden="1">#REF!</definedName>
    <definedName name="ehs" localSheetId="9" hidden="1">{#N/A,#N/A,FALSE,"M.41"}</definedName>
    <definedName name="ehs" localSheetId="10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0">[8]prod03!#REF!</definedName>
    <definedName name="END">[8]prod03!#REF!</definedName>
    <definedName name="Epltaapln4" localSheetId="9">#REF!</definedName>
    <definedName name="Epltaapln4">#REF!</definedName>
    <definedName name="Epltdapln1" localSheetId="9">#REF!</definedName>
    <definedName name="Epltdapln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9">[39]ASUMSI!$C$8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RA">#N/A</definedName>
    <definedName name="erri" localSheetId="9" hidden="1">{#N/A,#N/A,FALSE,"M.42"}</definedName>
    <definedName name="erri" localSheetId="10" hidden="1">{#N/A,#N/A,FALSE,"M.42"}</definedName>
    <definedName name="erri" hidden="1">{#N/A,#N/A,FALSE,"M.42"}</definedName>
    <definedName name="ert" localSheetId="9" hidden="1">{#N/A,#N/A,FALSE,"M.01"}</definedName>
    <definedName name="ert" localSheetId="10" hidden="1">{#N/A,#N/A,FALSE,"M.01"}</definedName>
    <definedName name="ert" hidden="1">{#N/A,#N/A,FALSE,"M.01"}</definedName>
    <definedName name="ERWER" localSheetId="9" hidden="1">{#N/A,#N/A,FALSE,"M.42"}</definedName>
    <definedName name="ERWER" localSheetId="10" hidden="1">{#N/A,#N/A,FALSE,"M.42"}</definedName>
    <definedName name="ERWER" hidden="1">{#N/A,#N/A,FALSE,"M.42"}</definedName>
    <definedName name="ESTIMASIKINERJA2004" localSheetId="9" hidden="1">{#N/A,#N/A,FALSE,"M.31"}</definedName>
    <definedName name="ESTIMASIKINERJA2004" localSheetId="10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9">[39]L20Keu!$O$7</definedName>
    <definedName name="EUR">[40]L20Keu!$O$7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wrwef" localSheetId="9" hidden="1">{#N/A,#N/A,FALSE,"M.43"}</definedName>
    <definedName name="ewrwef" localSheetId="10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"$#REF!.$A$8101:$IC$8112"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'[81]O &amp; M'!$F$2</definedName>
    <definedName name="exis" localSheetId="9" hidden="1">{#N/A,#N/A,FALSE,"M.43"}</definedName>
    <definedName name="exis" localSheetId="10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 hidden="1">{#N/A,#N/A,FALSE,"M.41"}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[31]JAN07!#REF!</definedName>
    <definedName name="FEEDERGGNKDS" localSheetId="9">[36]JAN09!#REF!</definedName>
    <definedName name="FEEDERGGNKDS" localSheetId="7">[31]JAN07!#REF!</definedName>
    <definedName name="FEEDERGGNKDS" localSheetId="10">[82]JAN07!#REF!</definedName>
    <definedName name="FEEDERGGNKDS">[82]JAN07!#REF!</definedName>
    <definedName name="FEEDERGGNSLG" localSheetId="6">[31]JAN07!#REF!</definedName>
    <definedName name="FEEDERGGNSLG" localSheetId="9">[36]JAN09!#REF!</definedName>
    <definedName name="FEEDERGGNSLG" localSheetId="7">[31]JAN07!#REF!</definedName>
    <definedName name="FEEDERGGNSLG" localSheetId="10">[82]JAN07!#REF!</definedName>
    <definedName name="FEEDERGGNSLG">[82]JAN07!#REF!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[83]Smg!$A$1:$A$968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" localSheetId="9" hidden="1">{#N/A,#N/A,FALSE,"M.31"}</definedName>
    <definedName name="FFF" localSheetId="10" hidden="1">{#N/A,#N/A,FALSE,"M.31"}</definedName>
    <definedName name="FFF" hidden="1">{#N/A,#N/A,FALSE,"M.31"}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ghd" localSheetId="9" hidden="1">{#N/A,#N/A,FALSE,"M.43"}</definedName>
    <definedName name="fghd" localSheetId="10" hidden="1">{#N/A,#N/A,FALSE,"M.43"}</definedName>
    <definedName name="fghd" hidden="1">{#N/A,#N/A,FALSE,"M.43"}</definedName>
    <definedName name="fghfghdh">#REF!</definedName>
    <definedName name="FILL" localSheetId="9" hidden="1">[84]UshDeb00!#REF!</definedName>
    <definedName name="FILL" hidden="1">[85]UshDeb00!#REF!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9" hidden="1">{#N/A,#N/A,FALSE,"M.42"}</definedName>
    <definedName name="FOF" localSheetId="10" hidden="1">{#N/A,#N/A,FALSE,"M.42"}</definedName>
    <definedName name="FOF" hidden="1">{#N/A,#N/A,FALSE,"M.42"}</definedName>
    <definedName name="FOREX">'[86]Resource Plan (2)'!$H$120</definedName>
    <definedName name="fp" localSheetId="9">[34]x!$G$9:$G$47</definedName>
    <definedName name="fp">[33]x!$G$9:$G$47</definedName>
    <definedName name="fr" localSheetId="9" hidden="1">{#N/A,#N/A,FALSE,"M.31"}</definedName>
    <definedName name="fr" localSheetId="10" hidden="1">{#N/A,#N/A,FALSE,"M.31"}</definedName>
    <definedName name="fr" hidden="1">{#N/A,#N/A,FALSE,"M.31"}</definedName>
    <definedName name="FRD" localSheetId="9" hidden="1">{#N/A,#N/A,FALSE,"M.32"}</definedName>
    <definedName name="FRD" localSheetId="10" hidden="1">{#N/A,#N/A,FALSE,"M.32"}</definedName>
    <definedName name="FRD" hidden="1">{#N/A,#N/A,FALSE,"M.32"}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 localSheetId="9" hidden="1">{#N/A,#N/A,FALSE,"M.42"}</definedName>
    <definedName name="G">[87]Smg!$I$1:$I$863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[80]MENU!$M$11:$M$124</definedName>
    <definedName name="GANGGUAN" localSheetId="10">#N/A</definedName>
    <definedName name="GANGGUAN">#N/A</definedName>
    <definedName name="GARDU" localSheetId="9">[80]PARAMETER!$A$11:$A$1059</definedName>
    <definedName name="GARDU" localSheetId="10">#N/A</definedName>
    <definedName name="GARDU">#N/A</definedName>
    <definedName name="GARDU1" localSheetId="9">[80]MENU!$A$11:$A$110</definedName>
    <definedName name="GARDU1" localSheetId="10">#N/A</definedName>
    <definedName name="GARDU1">#N/A</definedName>
    <definedName name="GBP" localSheetId="9">[39]L20Keu!$O$8</definedName>
    <definedName name="GBP">[40]L20Keu!$O$8</definedName>
    <definedName name="GBR" localSheetId="9">INDEX([88]KKO!#REF!,MATCH([88]KKO!#REF!:[88]KKO!#REF!,0)*2)</definedName>
    <definedName name="GBR" localSheetId="10">INDEX([88]KKO!#REF!,MATCH([88]KKO!#REF!:[88]KKO!#REF!,0)*2)</definedName>
    <definedName name="GBR">INDEX(KKO!#REF!,MATCH(KKO!#REF!:KKO!#REF!,0)*2)</definedName>
    <definedName name="gdfg" localSheetId="9">#REF!</definedName>
    <definedName name="gdfg">#REF!</definedName>
    <definedName name="gdt" localSheetId="9" hidden="1">{#N/A,#N/A,FALSE,"M.34"}</definedName>
    <definedName name="gdt" localSheetId="10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AFGFD" localSheetId="9" hidden="1">{#N/A,#N/A,FALSE,"M.34"}</definedName>
    <definedName name="GFAFGFD" localSheetId="10" hidden="1">{#N/A,#N/A,FALSE,"M.34"}</definedName>
    <definedName name="GFAFGFD" hidden="1">{#N/A,#N/A,FALSE,"M.34"}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9">[83]Smg!$I$1:$I$968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9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GT" localSheetId="9" hidden="1">{#N/A,#N/A,FALSE,"M.34"}</definedName>
    <definedName name="GT" localSheetId="10" hidden="1">{#N/A,#N/A,FALSE,"M.34"}</definedName>
    <definedName name="GT" hidden="1">{#N/A,#N/A,FALSE,"M.34"}</definedName>
    <definedName name="H" localSheetId="6">#REF!</definedName>
    <definedName name="h" localSheetId="9" hidden="1">{#N/A,#N/A,FALSE,"M.43"}</definedName>
    <definedName name="H" localSheetId="7">#REF!</definedName>
    <definedName name="H" localSheetId="10">#REF!</definedName>
    <definedName name="H">#REF!</definedName>
    <definedName name="harga" localSheetId="9">#REF!</definedName>
    <definedName name="harga">[89]RAB!$F$12:$J$175</definedName>
    <definedName name="hari" localSheetId="9">#REF!</definedName>
    <definedName name="hari" localSheetId="10">[90]Format!$AA$1:$AG$1</definedName>
    <definedName name="hari">[91]Format!$AA$1:$AG$1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EXING">#REF!</definedName>
    <definedName name="hg" localSheetId="9" hidden="1">{#N/A,#N/A,FALSE,"M.42"}</definedName>
    <definedName name="hg" localSheetId="10" hidden="1">{#N/A,#N/A,FALSE,"M.42"}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ist" localSheetId="9" hidden="1">{#N/A,#N/A,FALSE,"M.42"}</definedName>
    <definedName name="hist" localSheetId="10" hidden="1">{#N/A,#N/A,FALSE,"M.42"}</definedName>
    <definedName name="hist" hidden="1">{#N/A,#N/A,FALSE,"M.42"}</definedName>
    <definedName name="hjk" localSheetId="9" hidden="1">{#N/A,#N/A,FALSE,"M.01"}</definedName>
    <definedName name="hjk" localSheetId="10" hidden="1">{#N/A,#N/A,FALSE,"M.01"}</definedName>
    <definedName name="hjk" hidden="1">{#N/A,#N/A,FALSE,"M.01"}</definedName>
    <definedName name="hjkkj">#REF!</definedName>
    <definedName name="HMAT" localSheetId="10">'[92]MATERIAL juni 05'!$A:$AH</definedName>
    <definedName name="HMAT">'[92]MATERIAL juni 05'!$A$1:$AH$65536</definedName>
    <definedName name="HMRIEL" localSheetId="9">'[92]UPDATE 25 JANUARI 2007'!$1:$1048576</definedName>
    <definedName name="HMRIEL" localSheetId="10">'[92]UPDATE 25 JANUARI 2007'!$1:$1048576</definedName>
    <definedName name="HMRIEL">'[92]UPDATE 25 JANUARI 2007'!$A:$IV</definedName>
    <definedName name="HOE" localSheetId="9" hidden="1">{#N/A,#N/A,FALSE,"M.31"}</definedName>
    <definedName name="HOE" localSheetId="10" hidden="1">{#N/A,#N/A,FALSE,"M.31"}</definedName>
    <definedName name="HOE" hidden="1">{#N/A,#N/A,FALSE,"M.31"}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hsdbaru" localSheetId="9">[1]Catatan!$C$142</definedName>
    <definedName name="hsdbaru">[2]Catatan!$C$142</definedName>
    <definedName name="HTML_CodePage" hidden="1">1252</definedName>
    <definedName name="HTML_Control" localSheetId="9" hidden="1">{"'Juli'!$A$1:$J$57","'Juli'!$A$24:$J$57"}</definedName>
    <definedName name="HTML_Control" localSheetId="10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9" hidden="1">{#N/A,#N/A,FALSE,"M.01"}</definedName>
    <definedName name="HUTANG" localSheetId="10" hidden="1">{#N/A,#N/A,FALSE,"M.01"}</definedName>
    <definedName name="HUTANG" hidden="1">{#N/A,#N/A,FALSE,"M.01"}</definedName>
    <definedName name="i" localSheetId="6">#REF!</definedName>
    <definedName name="i" localSheetId="9" hidden="1">{#N/A,#N/A,FALSE,"M.31"}</definedName>
    <definedName name="i" localSheetId="7">#REF!</definedName>
    <definedName name="i" localSheetId="5">#REF!</definedName>
    <definedName name="i" localSheetId="10">#REF!</definedName>
    <definedName name="i">#REF!</definedName>
    <definedName name="I_Acc" localSheetId="9">#REF!</definedName>
    <definedName name="I_Acc">#REF!</definedName>
    <definedName name="idobaru" localSheetId="9">[1]Catatan!$C$143</definedName>
    <definedName name="idobaru">[2]Catatan!$C$143</definedName>
    <definedName name="IDS" localSheetId="9">'[64]Harga BBM Indonesia'!$B$5:$D$5</definedName>
    <definedName name="IDS">'[65]Harga BBM Indonesia'!$B$5:$D$5</definedName>
    <definedName name="IK" localSheetId="9">#REF!</definedName>
    <definedName name="IK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 localSheetId="9">'[46]IkhtisarBiop(12.0)'!$B$1:$M$49</definedName>
    <definedName name="IkhtBiopTRWI">'[48]IkhtisarBiop(12.0)'!$B$1:$M$49</definedName>
    <definedName name="IkhtBiopTRWII" localSheetId="9">'[46]IkhtisarBiop(12.0)'!$B$51:$M$99</definedName>
    <definedName name="IkhtBiopTRWII">'[48]IkhtisarBiop(12.0)'!$B$51:$M$99</definedName>
    <definedName name="IkhtBiopTRWIII" localSheetId="9">'[46]IkhtisarBiop(12.0)'!$B$101:$M$149</definedName>
    <definedName name="IkhtBiopTRWIII">'[48]IkhtisarBiop(12.0)'!$B$101:$M$149</definedName>
    <definedName name="IkhtBiopTRWIV" localSheetId="9">'[46]IkhtisarBiop(12.0)'!$B$151:$M$199</definedName>
    <definedName name="IkhtBiopTRWIV">'[48]IkhtisarBiop(12.0)'!$B$151:$M$199</definedName>
    <definedName name="Impor_W1_W2" localSheetId="9">[93]NerSubsis!$D$41</definedName>
    <definedName name="Impor_W1_W2">[94]NerSubsis!$D$41</definedName>
    <definedName name="INDEX_KODE" localSheetId="9">[80]MENU!$O$11:$O$124</definedName>
    <definedName name="INDEX_KODE" localSheetId="10">#N/A</definedName>
    <definedName name="INDEX_KODE">#N/A</definedName>
    <definedName name="INDEX1" localSheetId="9">[80]MENU!$C$11:$C$110</definedName>
    <definedName name="INDEX1" localSheetId="10">#N/A</definedName>
    <definedName name="INDEX1">#N/A</definedName>
    <definedName name="indi" localSheetId="9" hidden="1">{#N/A,#N/A,FALSE,"M.02"}</definedName>
    <definedName name="indi" localSheetId="10" hidden="1">{#N/A,#N/A,FALSE,"M.02"}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7">#REF!</definedName>
    <definedName name="Indikator215" localSheetId="10">#REF!</definedName>
    <definedName name="Indikator215">#REF!</definedName>
    <definedName name="indikatorlurruptl" localSheetId="9" hidden="1">{#N/A,#N/A,FALSE,"M.31"}</definedName>
    <definedName name="indikatorlurruptl" localSheetId="10" hidden="1">{#N/A,#N/A,FALSE,"M.31"}</definedName>
    <definedName name="indikatorlurruptl" hidden="1">{#N/A,#N/A,FALSE,"M.31"}</definedName>
    <definedName name="INDUK">[95]DTU!$B$2:$D$48</definedName>
    <definedName name="inflasi" localSheetId="9">#REF!</definedName>
    <definedName name="inflasi">#REF!</definedName>
    <definedName name="inflasi1" localSheetId="9">#REF!</definedName>
    <definedName name="inflasi1">#REF!</definedName>
    <definedName name="inflasi2" localSheetId="9">#REF!</definedName>
    <definedName name="inflasi2">#REF!</definedName>
    <definedName name="input" localSheetId="6">'[96]Neraca seAPJ'!#REF!</definedName>
    <definedName name="input" localSheetId="9">'[96]Neraca seAPJ'!#REF!</definedName>
    <definedName name="input" localSheetId="7">'[96]Neraca seAPJ'!#REF!</definedName>
    <definedName name="input" localSheetId="5">'[96]Neraca seAPJ'!#REF!</definedName>
    <definedName name="input" localSheetId="10">'[96]Neraca seAPJ'!#REF!</definedName>
    <definedName name="input">'[96]Neraca seAPJ'!#REF!</definedName>
    <definedName name="INTAKE" localSheetId="9">#REF!</definedName>
    <definedName name="INTAKE">#REF!</definedName>
    <definedName name="inves1" localSheetId="9">#REF!</definedName>
    <definedName name="inves1">#REF!</definedName>
    <definedName name="inves2" localSheetId="9">[19]ca!#REF!</definedName>
    <definedName name="inves2">[19]ca!#REF!</definedName>
    <definedName name="INVMlgNew">#N/A</definedName>
    <definedName name="iopl" localSheetId="9" hidden="1">{#N/A,#N/A,FALSE,"M.34"}</definedName>
    <definedName name="iopl" localSheetId="10" hidden="1">{#N/A,#N/A,FALSE,"M.34"}</definedName>
    <definedName name="iopl" hidden="1">{#N/A,#N/A,FALSE,"M.34"}</definedName>
    <definedName name="Ipo" localSheetId="9" hidden="1">{#N/A,#N/A,FALSE,"M.02"}</definedName>
    <definedName name="Ipo" localSheetId="10" hidden="1">{#N/A,#N/A,FALSE,"M.02"}</definedName>
    <definedName name="Ipo" hidden="1">{#N/A,#N/A,FALSE,"M.02"}</definedName>
    <definedName name="IPP" localSheetId="6">#REF!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[36]JAN09!#REF!</definedName>
    <definedName name="ips" localSheetId="5">[36]JAN09!#REF!</definedName>
    <definedName name="ips" localSheetId="10">[36]JAN09!#REF!</definedName>
    <definedName name="ips">[36]JAN09!#REF!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9" hidden="1">{#N/A,#N/A,FALSE,"M.42"}</definedName>
    <definedName name="j" localSheetId="7">#REF!</definedName>
    <definedName name="j" localSheetId="10">#REF!</definedName>
    <definedName name="j">#REF!</definedName>
    <definedName name="JAJA" localSheetId="6">'[97]W-NAD'!#REF!</definedName>
    <definedName name="JAJA" localSheetId="9">'[32]W-NAD'!#REF!</definedName>
    <definedName name="JAJA" localSheetId="7">'[97]W-NAD'!#REF!</definedName>
    <definedName name="JAJA" localSheetId="10">'[97]W-NAD'!#REF!</definedName>
    <definedName name="JAJA">'[97]W-NAD'!#REF!</definedName>
    <definedName name="jamkerja">'[98]D2. ANALISA HS INSHAR'!$D$2</definedName>
    <definedName name="JamKerja01">'[99]E3. ANALISA HS HAR TEK SUTM'!$D$2</definedName>
    <definedName name="jamkerjaentri" localSheetId="6">'[98]D2. ANALISA HS INSHAR'!#REF!</definedName>
    <definedName name="jamkerjaentri" localSheetId="7">'[98]D2. ANALISA HS INSHAR'!#REF!</definedName>
    <definedName name="jamkerjaentri" localSheetId="5">'[98]D2. ANALISA HS INSHAR'!#REF!</definedName>
    <definedName name="jamkerjaentri" localSheetId="10">'[98]D2. ANALISA HS INSHAR'!#REF!</definedName>
    <definedName name="jamkerjaentri">'[98]D2. ANALISA HS INSHAR'!#REF!</definedName>
    <definedName name="jamkerjahar">'[99]E6.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 localSheetId="9">[100]Jasa!$B:$F</definedName>
    <definedName name="jasa" localSheetId="10">[100]Jasa!$B:$F</definedName>
    <definedName name="jasa">[100]Jasa!$B$1:$F$65536</definedName>
    <definedName name="jasa." localSheetId="10">[100]Jasa!$B:$F</definedName>
    <definedName name="jasa.">[100]Jasa!$B$1:$F$65536</definedName>
    <definedName name="jawa" localSheetId="9" hidden="1">{#N/A,#N/A,FALSE,"M.41"}</definedName>
    <definedName name="jawa" localSheetId="10" hidden="1">{#N/A,#N/A,FALSE,"M.41"}</definedName>
    <definedName name="jawa" hidden="1">{#N/A,#N/A,FALSE,"M.41"}</definedName>
    <definedName name="jawabali" localSheetId="9" hidden="1">{#N/A,#N/A,FALSE,"M.31"}</definedName>
    <definedName name="jawabali" localSheetId="10" hidden="1">{#N/A,#N/A,FALSE,"M.31"}</definedName>
    <definedName name="jawabali" hidden="1">{#N/A,#N/A,FALSE,"M.31"}</definedName>
    <definedName name="jbnrev2" localSheetId="9" hidden="1">{#N/A,#N/A,FALSE,"M.32"}</definedName>
    <definedName name="jbnrev2" localSheetId="10" hidden="1">{#N/A,#N/A,FALSE,"M.32"}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[101]data!$F$2:$F$4</definedName>
    <definedName name="jenis_pph">[101]data!$E$2:$E$7</definedName>
    <definedName name="jesi">#REF!</definedName>
    <definedName name="JFYDYFG" hidden="1">[102]PkRp!#REF!</definedName>
    <definedName name="jg" localSheetId="9" hidden="1">{#N/A,#N/A,FALSE,"M.33"}</definedName>
    <definedName name="jg" localSheetId="10" hidden="1">{#N/A,#N/A,FALSE,"M.33"}</definedName>
    <definedName name="jg" hidden="1">{#N/A,#N/A,FALSE,"M.33"}</definedName>
    <definedName name="jgdgj">#REF!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" localSheetId="9">#REF!</definedName>
    <definedName name="jk">#REF!</definedName>
    <definedName name="JKL" localSheetId="9" hidden="1">{#N/A,#N/A,FALSE,"M.32"}</definedName>
    <definedName name="JKL" localSheetId="10" hidden="1">{#N/A,#N/A,FALSE,"M.32"}</definedName>
    <definedName name="JKL" hidden="1">{#N/A,#N/A,FALSE,"M.32"}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L">#N/A</definedName>
    <definedName name="jmlh2" localSheetId="9" hidden="1">{#N/A,#N/A,FALSE,"M.01"}</definedName>
    <definedName name="jmlh2" localSheetId="10" hidden="1">{#N/A,#N/A,FALSE,"M.01"}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PY" localSheetId="9">[39]L20Keu!$O$9</definedName>
    <definedName name="JPY">[40]L20Keu!$O$9</definedName>
    <definedName name="JTG" localSheetId="9" hidden="1">{#N/A,#N/A,FALSE,"M.31"}</definedName>
    <definedName name="JTG" localSheetId="10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0">#REF!</definedName>
    <definedName name="JualGLangTRWIV">#REF!</definedName>
    <definedName name="JualGTarifTRWI" localSheetId="9">'[46]JualGTarif(11A)'!$B$1:$I$59</definedName>
    <definedName name="JualGTarifTRWI">'[48]JualGTarif(11A)'!$B$1:$I$59</definedName>
    <definedName name="JualGTarifTRWII" localSheetId="9">'[46]JualGTarif(11A)'!$B$61:$I$119</definedName>
    <definedName name="JualGTarifTRWII">'[48]JualGTarif(11A)'!$B$61:$I$119</definedName>
    <definedName name="JualGTarifTRWIII" localSheetId="9">'[46]JualGTarif(11A)'!$B$121:$I$178</definedName>
    <definedName name="JualGTarifTRWIII">'[48]JualGTarif(11A)'!$B$121:$I$178</definedName>
    <definedName name="JualGTarifTRWIV" localSheetId="9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" localSheetId="9">#REF!</definedName>
    <definedName name="jun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" localSheetId="9" hidden="1">{#N/A,#N/A,FALSE,"M.32"}</definedName>
    <definedName name="jy" localSheetId="10" hidden="1">{#N/A,#N/A,FALSE,"M.32"}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0">[37]JAN09!#REF!</definedName>
    <definedName name="kal">[37]JAN09!#REF!</definedName>
    <definedName name="KALIKDS" localSheetId="6">[31]JAN07!#REF!</definedName>
    <definedName name="KALIKDS" localSheetId="9">[36]JAN09!#REF!</definedName>
    <definedName name="KALIKDS" localSheetId="7">[31]JAN07!#REF!</definedName>
    <definedName name="KALIKDS" localSheetId="10">[82]JAN07!#REF!</definedName>
    <definedName name="KALIKDS">[82]JAN07!#REF!</definedName>
    <definedName name="KALISLG" localSheetId="6">[31]JAN07!#REF!</definedName>
    <definedName name="KALISLG" localSheetId="9">[36]JAN09!#REF!</definedName>
    <definedName name="KALISLG" localSheetId="7">[31]JAN07!#REF!</definedName>
    <definedName name="KALISLG" localSheetId="10">[82]JAN07!#REF!</definedName>
    <definedName name="KALISLG">[82]JAN07!#REF!</definedName>
    <definedName name="KARANGAN">#N/A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I" localSheetId="9" hidden="1">{#N/A,#N/A,FALSE,"M.41"}</definedName>
    <definedName name="KDI" localSheetId="10" hidden="1">{#N/A,#N/A,FALSE,"M.41"}</definedName>
    <definedName name="KDI" hidden="1">{#N/A,#N/A,FALSE,"M.41"}</definedName>
    <definedName name="KDJH" localSheetId="9" hidden="1">{#N/A,#N/A,FALSE,"M.01";#N/A,#N/A,FALSE,"M.01"}</definedName>
    <definedName name="KDJH" localSheetId="10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DY" localSheetId="9" hidden="1">{#N/A,#N/A,FALSE,"M.31"}</definedName>
    <definedName name="KDY" localSheetId="10" hidden="1">{#N/A,#N/A,FALSE,"M.31"}</definedName>
    <definedName name="KDY" hidden="1">{#N/A,#N/A,FALSE,"M.31"}</definedName>
    <definedName name="Kebutuhan">#REF!</definedName>
    <definedName name="KEG" localSheetId="9" hidden="1">{#N/A,#N/A,FALSE,"M.34"}</definedName>
    <definedName name="KEG" localSheetId="10" hidden="1">{#N/A,#N/A,FALSE,"M.34"}</definedName>
    <definedName name="KEG" hidden="1">{#N/A,#N/A,FALSE,"M.34"}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ertas" localSheetId="9" hidden="1">{#N/A,#N/A,FALSE,"M.32"}</definedName>
    <definedName name="kertas" localSheetId="10" hidden="1">{#N/A,#N/A,FALSE,"M.32"}</definedName>
    <definedName name="kertas" hidden="1">{#N/A,#N/A,FALSE,"M.32"}</definedName>
    <definedName name="KETAPANG">#N/A</definedName>
    <definedName name="KGJH" localSheetId="9" hidden="1">{#N/A,#N/A,FALSE,"M.33"}</definedName>
    <definedName name="KGJH" localSheetId="10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9" hidden="1">{#N/A,#N/A,FALSE,"M.32"}</definedName>
    <definedName name="kiijiji" localSheetId="10" hidden="1">{#N/A,#N/A,FALSE,"M.32"}</definedName>
    <definedName name="kiijiji" hidden="1">{#N/A,#N/A,FALSE,"M.32"}</definedName>
    <definedName name="kinerja" localSheetId="9" hidden="1">{#N/A,#N/A,FALSE,"M.32"}</definedName>
    <definedName name="kinerja" localSheetId="10" hidden="1">{#N/A,#N/A,FALSE,"M.32"}</definedName>
    <definedName name="kinerja" hidden="1">{#N/A,#N/A,FALSE,"M.32"}</definedName>
    <definedName name="kinerja_1" localSheetId="9" hidden="1">{#N/A,#N/A,FALSE,"M.42"}</definedName>
    <definedName name="kinerja_1" localSheetId="10" hidden="1">{#N/A,#N/A,FALSE,"M.42"}</definedName>
    <definedName name="kinerja_1" hidden="1">{#N/A,#N/A,FALSE,"M.42"}</definedName>
    <definedName name="KINERJA2004ESTIMASI" localSheetId="9" hidden="1">{#N/A,#N/A,FALSE,"M.02"}</definedName>
    <definedName name="KINERJA2004ESTIMASI" localSheetId="10" hidden="1">{#N/A,#N/A,FALSE,"M.02"}</definedName>
    <definedName name="KINERJA2004ESTIMASI" hidden="1">{#N/A,#N/A,FALSE,"M.02"}</definedName>
    <definedName name="kit" localSheetId="9" hidden="1">{#N/A,#N/A,FALSE,"M.42"}</definedName>
    <definedName name="kit" localSheetId="10" hidden="1">{#N/A,#N/A,FALSE,"M.42"}</definedName>
    <definedName name="kit" hidden="1">{#N/A,#N/A,FALSE,"M.42"}</definedName>
    <definedName name="kit_1" localSheetId="9" hidden="1">{#N/A,#N/A,FALSE,"M.31"}</definedName>
    <definedName name="kit_1" localSheetId="10" hidden="1">{#N/A,#N/A,FALSE,"M.31"}</definedName>
    <definedName name="kit_1" hidden="1">{#N/A,#N/A,FALSE,"M.31"}</definedName>
    <definedName name="kitlur" localSheetId="9" hidden="1">{#N/A,#N/A,FALSE,"M.43"}</definedName>
    <definedName name="kitlur" localSheetId="10" hidden="1">{#N/A,#N/A,FALSE,"M.43"}</definedName>
    <definedName name="kitlur" hidden="1">{#N/A,#N/A,FALSE,"M.43"}</definedName>
    <definedName name="kitlur1" localSheetId="9" hidden="1">{#N/A,#N/A,FALSE,"M.01";#N/A,#N/A,FALSE,"M.01"}</definedName>
    <definedName name="kitlur1" localSheetId="10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9" hidden="1">{#N/A,#N/A,FALSE,"M.41"}</definedName>
    <definedName name="kj" localSheetId="10">#REF!</definedName>
    <definedName name="kj">#REF!</definedName>
    <definedName name="kjdhgf" localSheetId="6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[41]Usulan!#REF!</definedName>
    <definedName name="KK" localSheetId="7">[41]Usulan!#REF!</definedName>
    <definedName name="KK" localSheetId="10">[41]Usulan!#REF!</definedName>
    <definedName name="KK">[41]Usulan!#REF!</definedName>
    <definedName name="kkk" localSheetId="9" hidden="1">{#N/A,#N/A,FALSE,"M.32"}</definedName>
    <definedName name="kkk" localSheetId="10" hidden="1">{#N/A,#N/A,FALSE,"M.32"}</definedName>
    <definedName name="kkk" hidden="1">{#N/A,#N/A,FALSE,"M.32"}</definedName>
    <definedName name="kkkkk" localSheetId="9" hidden="1">{#N/A,#N/A,FALSE,"M.33"}</definedName>
    <definedName name="kkkkk" localSheetId="10" hidden="1">{#N/A,#N/A,FALSE,"M.33"}</definedName>
    <definedName name="kkkkk" hidden="1">{#N/A,#N/A,FALSE,"M.33"}</definedName>
    <definedName name="kl" localSheetId="9" hidden="1">{#N/A,#N/A,FALSE,"M.43"}</definedName>
    <definedName name="kl" localSheetId="10" hidden="1">{#N/A,#N/A,FALSE,"M.43"}</definedName>
    <definedName name="kl" hidden="1">{#N/A,#N/A,FALSE,"M.43"}</definedName>
    <definedName name="klarifikasi" localSheetId="9">'[53]W-NAD'!#REF!</definedName>
    <definedName name="klarifikasi">'[54]W-NAD'!#REF!</definedName>
    <definedName name="ko" localSheetId="9" hidden="1">{#N/A,#N/A,FALSE,"M.01";#N/A,#N/A,FALSE,"M.01"}</definedName>
    <definedName name="ko" localSheetId="10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[80]MENU!$N$11:$N$124</definedName>
    <definedName name="KODE_GANGGUAN" localSheetId="10">#N/A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[80]PARAMETER!$D$11:$D$1059</definedName>
    <definedName name="KODE_OUTGOING" localSheetId="10">#N/A</definedName>
    <definedName name="KODE_OUTGOING">#N/A</definedName>
    <definedName name="KODE1" localSheetId="9">[80]MENU!$B$11:$B$110</definedName>
    <definedName name="KODE1" localSheetId="10">#N/A</definedName>
    <definedName name="KODE1">#N/A</definedName>
    <definedName name="kokp" localSheetId="6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 localSheetId="9">[78]KoMposisi!$A$6:$BV$22</definedName>
    <definedName name="komposisi">[79]KoMposisi!$A$6:$BV$22</definedName>
    <definedName name="KomunikasiBulan" localSheetId="10">#N/A</definedName>
    <definedName name="KomunikasiBulan">#N/A</definedName>
    <definedName name="KomunikasiHari" localSheetId="10">#N/A</definedName>
    <definedName name="KomunikasiHari">#N/A</definedName>
    <definedName name="konsolidasi1" localSheetId="9">[103]W1!$A$1:$K$35</definedName>
    <definedName name="konsolidasi1">[104]W1!$A$1:$K$35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7">#REF!</definedName>
    <definedName name="KontrolPP" localSheetId="10">#REF!</definedName>
    <definedName name="KontrolPP">#REF!</definedName>
    <definedName name="koroperator_hari" localSheetId="10">#N/A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10">#N/A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7">#REF!</definedName>
    <definedName name="KPP" localSheetId="10">#REF!</definedName>
    <definedName name="KPP">#REF!</definedName>
    <definedName name="KRP" localSheetId="9" hidden="1">{#N/A,#N/A,FALSE,"M.32"}</definedName>
    <definedName name="KRP" localSheetId="10" hidden="1">{#N/A,#N/A,FALSE,"M.32"}</definedName>
    <definedName name="KRP" hidden="1">{#N/A,#N/A,FALSE,"M.32"}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9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0">[8]prod03!#REF!</definedName>
    <definedName name="KUP">[8]prod03!#REF!</definedName>
    <definedName name="KURS" localSheetId="9">[105]LR!$W$9</definedName>
    <definedName name="Kurs">[106]Cover!$C$5</definedName>
    <definedName name="KursUSD">[107]Asumsi!$E$9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INDEX([88]PDL!$B$1:$B$3,IFERROR(MATCH([88]KKO!$D$15,[88]PDL!$A$1:$A$2,),3))</definedName>
    <definedName name="Kutools_PDL0_1" localSheetId="10">INDEX([88]PDL!$B$1:$B$3,IFERROR(MATCH([88]KKO!$D$15,[88]PDL!$A$1:$A$2,),3))</definedName>
    <definedName name="Kutools_PDL0_1">INDEX(PDL!$B$1:$B$3,IFERROR(MATCH(KKO!$D$15,PDL!$A$1:$A$2,),3))</definedName>
    <definedName name="Kutools_PDL1_1" localSheetId="9">INDEX([88]PDL!$D$4:$D$6,IFERROR(MATCH([88]KKO!$D$15,[88]PDL!$C$4:$C$5,),3))</definedName>
    <definedName name="Kutools_PDL1_1" localSheetId="10">INDEX([88]PDL!$D$4:$D$6,IFERROR(MATCH([88]KKO!$D$15,[88]PDL!$C$4:$C$5,),3))</definedName>
    <definedName name="Kutools_PDL1_1">INDEX(PDL!$D$4:$D$6,IFERROR(MATCH(KKO!$D$15,PDL!$C$4:$C$5,),3))</definedName>
    <definedName name="Kutools_PDL10_1" localSheetId="9">INDEX([88]PDL!$V$31:$V$33,IFERROR(MATCH([88]KKO!$K$15,[88]PDL!$U$31:$U$32,),3))</definedName>
    <definedName name="Kutools_PDL10_1" localSheetId="10">INDEX([88]PDL!$V$31:$V$33,IFERROR(MATCH([88]KKO!$K$15,[88]PDL!$U$31:$U$32,),3))</definedName>
    <definedName name="Kutools_PDL10_1">INDEX(PDL!$V$31:$V$33,IFERROR(MATCH(KKO!$K$15,PDL!$U$31:$U$32,),3))</definedName>
    <definedName name="Kutools_PDL2_1" localSheetId="9">INDEX([88]PDL!$F$7:$F$9,IFERROR(MATCH([88]KKO!$K$15,[88]PDL!$E$7:$E$8,),3))</definedName>
    <definedName name="Kutools_PDL2_1" localSheetId="10">INDEX([88]PDL!$F$7:$F$9,IFERROR(MATCH([88]KKO!$K$15,[88]PDL!$E$7:$E$8,),3))</definedName>
    <definedName name="Kutools_PDL2_1">INDEX(PDL!$F$7:$F$9,IFERROR(MATCH(KKO!$K$15,PDL!$E$7:$E$8,),3))</definedName>
    <definedName name="Kutools_PDL3_1" localSheetId="9">INDEX([88]PDL!$H$10:$H$12,IFERROR(MATCH([88]KKO!$D$15,[88]PDL!$G$10:$G$11,),3))</definedName>
    <definedName name="Kutools_PDL3_1" localSheetId="10">INDEX([88]PDL!$H$10:$H$12,IFERROR(MATCH([88]KKO!$D$15,[88]PDL!$G$10:$G$11,),3))</definedName>
    <definedName name="Kutools_PDL3_1">INDEX(PDL!$H$10:$H$12,IFERROR(MATCH(KKO!$D$15,PDL!$G$10:$G$11,),3))</definedName>
    <definedName name="Kutools_PDL4_1" localSheetId="9">INDEX([88]PDL!$J$13:$J$15,IFERROR(MATCH([88]KKO!$D$15,[88]PDL!$I$13:$I$14,),3))</definedName>
    <definedName name="Kutools_PDL4_1" localSheetId="10">INDEX([88]PDL!$J$13:$J$15,IFERROR(MATCH([88]KKO!$D$15,[88]PDL!$I$13:$I$14,),3))</definedName>
    <definedName name="Kutools_PDL4_1">INDEX(PDL!$J$13:$J$15,IFERROR(MATCH(KKO!$D$15,PDL!$I$13:$I$14,),3))</definedName>
    <definedName name="Kutools_PDL5_1" localSheetId="9">INDEX([88]PDL!$L$16:$L$18,IFERROR(MATCH([88]KKO!$K$15,[88]PDL!$K$16:$K$17,),3))</definedName>
    <definedName name="Kutools_PDL5_1" localSheetId="10">INDEX([88]PDL!$L$16:$L$18,IFERROR(MATCH([88]KKO!$K$15,[88]PDL!$K$16:$K$17,),3))</definedName>
    <definedName name="Kutools_PDL5_1">INDEX(PDL!$L$16:$L$18,IFERROR(MATCH(KKO!$K$15,PDL!$K$16:$K$17,),3))</definedName>
    <definedName name="Kutools_PDL6_1" localSheetId="9">INDEX([88]PDL!$N$19:$N$21,IFERROR(MATCH([88]KKO!$D$15,[88]PDL!$M$19:$M$20,),3))</definedName>
    <definedName name="Kutools_PDL6_1" localSheetId="10">INDEX([88]PDL!$N$19:$N$21,IFERROR(MATCH([88]KKO!$D$15,[88]PDL!$M$19:$M$20,),3))</definedName>
    <definedName name="Kutools_PDL6_1">INDEX(PDL!$N$19:$N$21,IFERROR(MATCH(KKO!$D$15,PDL!$M$19:$M$20,),3))</definedName>
    <definedName name="Kutools_PDL7_1" localSheetId="9">INDEX([88]PDL!$P$22:$P$24,IFERROR(MATCH([88]KKO!$D$15,[88]PDL!$O$22:$O$23,),3))</definedName>
    <definedName name="Kutools_PDL7_1" localSheetId="10">INDEX([88]PDL!$P$22:$P$24,IFERROR(MATCH([88]KKO!$D$15,[88]PDL!$O$22:$O$23,),3))</definedName>
    <definedName name="Kutools_PDL7_1">INDEX(PDL!$P$22:$P$24,IFERROR(MATCH(KKO!$D$15,PDL!$O$22:$O$23,),3))</definedName>
    <definedName name="Kutools_PDL8_1" localSheetId="9">INDEX([88]PDL!$R$25:$R$27,IFERROR(MATCH([88]KKO!$D$15,[88]PDL!$Q$25:$Q$26,),3))</definedName>
    <definedName name="Kutools_PDL8_1" localSheetId="10">INDEX([88]PDL!$R$25:$R$27,IFERROR(MATCH([88]KKO!$D$15,[88]PDL!$Q$25:$Q$26,),3))</definedName>
    <definedName name="Kutools_PDL8_1">INDEX(PDL!$R$25:$R$27,IFERROR(MATCH(KKO!$D$15,PDL!$Q$25:$Q$26,),3))</definedName>
    <definedName name="Kutools_PDL9_1" localSheetId="9">INDEX([88]PDL!$T$28:$T$30,IFERROR(MATCH([88]KKO!$D$15,[88]PDL!$S$28:$S$29,),3))</definedName>
    <definedName name="Kutools_PDL9_1" localSheetId="10">INDEX([88]PDL!$T$28:$T$30,IFERROR(MATCH([88]KKO!$D$15,[88]PDL!$S$28:$S$29,),3))</definedName>
    <definedName name="Kutools_PDL9_1">INDEX(PDL!$T$28:$T$30,IFERROR(MATCH(KKO!$D$15,PDL!$S$28:$S$29,),3))</definedName>
    <definedName name="kva" localSheetId="9">#REF!</definedName>
    <definedName name="kva">#REF!</definedName>
    <definedName name="kw" localSheetId="9">#REF!</definedName>
    <definedName name="kw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9">[83]Smg!$G$1:$G$968</definedName>
    <definedName name="KWHSMG" localSheetId="7">#REF!</definedName>
    <definedName name="KWHSMG" localSheetId="10">#REF!</definedName>
    <definedName name="KWHSMG">#REF!</definedName>
    <definedName name="l" localSheetId="6">[108]PMT!#REF!</definedName>
    <definedName name="l" localSheetId="9" hidden="1">{#N/A,#N/A,FALSE,"M.42"}</definedName>
    <definedName name="l" localSheetId="7">[108]PMT!#REF!</definedName>
    <definedName name="l" localSheetId="10">[108]PMT!#REF!</definedName>
    <definedName name="l">[108]PMT!#REF!</definedName>
    <definedName name="L_19" localSheetId="6">'[109]FORM-B'!#REF!</definedName>
    <definedName name="L_19" localSheetId="9">'[110]FORM-B'!#REF!</definedName>
    <definedName name="L_19" localSheetId="7">'[109]FORM-B'!#REF!</definedName>
    <definedName name="L_19" localSheetId="10">'[109]FORM-B'!#REF!</definedName>
    <definedName name="L_19">'[109]FORM-B'!#REF!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 localSheetId="9">'[46]LabaRugi Fungsi'!$B$1:$J$60</definedName>
    <definedName name="LabaRugiFungsi">'[48]LabaRugi Fungsi'!$B$1:$J$60</definedName>
    <definedName name="LabaRugiFungsi2004" localSheetId="9">'[46]LabaRugi Fungsi2004(21B)'!$B$1:$E$46</definedName>
    <definedName name="LabaRugiFungsi2004">'[48]LabaRugi Fungsi2004(21B)'!$B$1:$E$46</definedName>
    <definedName name="LabaRugiLainnya" localSheetId="9">'[46]LabaRugi Lainnya 2005(20)'!$B$1:$G$30</definedName>
    <definedName name="LabaRugiLainnya">'[48]LabaRugi Lainnya 2005(20)'!$B$1:$G$30</definedName>
    <definedName name="LabaRugiUnsur2004" localSheetId="9">'[46]LabaRugi Unsur2004(21A)'!$D$1:$G$91</definedName>
    <definedName name="LabaRugiUnsur2004">'[48]LabaRugi Unsur2004(21A)'!$D$1:$G$91</definedName>
    <definedName name="LABARUGIYR">[111]Asumsi!$V$2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9">[83]Smg!$E$1:$E$968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9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9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7">#REF!</definedName>
    <definedName name="Lamp_9" localSheetId="10">#REF!</definedName>
    <definedName name="Lamp_9">#REF!</definedName>
    <definedName name="LAP_12RB">[112]INPBA!$F$2</definedName>
    <definedName name="LaporanAnak" localSheetId="9">#REF!</definedName>
    <definedName name="LaporanAnak">#REF!</definedName>
    <definedName name="LaporanJawa" localSheetId="9">#REF!</definedName>
    <definedName name="LaporanJawa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7">#REF!</definedName>
    <definedName name="ldkfg" localSheetId="10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9">#REF!</definedName>
    <definedName name="lincuran">#REF!</definedName>
    <definedName name="Listrik">'[113]AHS - Non Personel'!$D$33</definedName>
    <definedName name="LJ" localSheetId="9" hidden="1">{#N/A,#N/A,FALSE,"M.32"}</definedName>
    <definedName name="LJ" localSheetId="10" hidden="1">{#N/A,#N/A,FALSE,"M.32"}</definedName>
    <definedName name="LJ" hidden="1">{#N/A,#N/A,FALSE,"M.32"}</definedName>
    <definedName name="lk" localSheetId="6">[36]JAN09!#REF!</definedName>
    <definedName name="lk" localSheetId="5">[36]JAN09!#REF!</definedName>
    <definedName name="lk" localSheetId="10">[36]JAN09!#REF!</definedName>
    <definedName name="lk" localSheetId="11">[36]JAN09!#REF!</definedName>
    <definedName name="lk">[36]JAN09!#REF!</definedName>
    <definedName name="LKH" localSheetId="9" hidden="1">{#N/A,#N/A,FALSE,"M.41"}</definedName>
    <definedName name="LKH" localSheetId="10" hidden="1">{#N/A,#N/A,FALSE,"M.41"}</definedName>
    <definedName name="LKH" hidden="1">{#N/A,#N/A,FALSE,"M.41"}</definedName>
    <definedName name="LKI" localSheetId="9" hidden="1">{#N/A,#N/A,FALSE,"M.42"}</definedName>
    <definedName name="LKI" localSheetId="10" hidden="1">{#N/A,#N/A,FALSE,"M.42"}</definedName>
    <definedName name="LKI" hidden="1">{#N/A,#N/A,FALSE,"M.42"}</definedName>
    <definedName name="lkj" localSheetId="9" hidden="1">{#N/A,#N/A,FALSE,"M.31"}</definedName>
    <definedName name="lkj" localSheetId="10" hidden="1">{#N/A,#N/A,FALSE,"M.31"}</definedName>
    <definedName name="lkj" hidden="1">{#N/A,#N/A,FALSE,"M.31"}</definedName>
    <definedName name="LKR" localSheetId="9" hidden="1">{#N/A,#N/A,FALSE,"M.31"}</definedName>
    <definedName name="LKR" localSheetId="10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ll" localSheetId="9" hidden="1">{#N/A,#N/A,FALSE,"M.42"}</definedName>
    <definedName name="lll" localSheetId="10" hidden="1">{#N/A,#N/A,FALSE,"M.42"}</definedName>
    <definedName name="lll" hidden="1">{#N/A,#N/A,FALSE,"M.42"}</definedName>
    <definedName name="lllll" localSheetId="9" hidden="1">{#N/A,#N/A,FALSE,"M.42"}</definedName>
    <definedName name="lllll" localSheetId="10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9" hidden="1">{#N/A,#N/A,FALSE,"M.01";#N/A,#N/A,FALSE,"M.01"}</definedName>
    <definedName name="LOOS_GAB" localSheetId="10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OSS_GAB" localSheetId="9" hidden="1">{#N/A,#N/A,FALSE,"M.01";#N/A,#N/A,FALSE,"M.01"}</definedName>
    <definedName name="LOSS_GAB" localSheetId="10" hidden="1">{#N/A,#N/A,FALSE,"M.01";#N/A,#N/A,FALSE,"M.01"}</definedName>
    <definedName name="LOSS_GAB" hidden="1">{#N/A,#N/A,FALSE,"M.01";#N/A,#N/A,FALSE,"M.01"}</definedName>
    <definedName name="LOSS_UNIT" localSheetId="9" hidden="1">{#N/A,#N/A,FALSE,"M.43"}</definedName>
    <definedName name="LOSS_UNIT" localSheetId="10" hidden="1">{#N/A,#N/A,FALSE,"M.43"}</definedName>
    <definedName name="LOSS_UNIT" hidden="1">{#N/A,#N/A,FALSE,"M.43"}</definedName>
    <definedName name="LOSSES_UNIT" localSheetId="9" hidden="1">{#N/A,#N/A,FALSE,"M.32"}</definedName>
    <definedName name="LOSSES_UNIT" localSheetId="10" hidden="1">{#N/A,#N/A,FALSE,"M.32"}</definedName>
    <definedName name="LOSSES_UNIT" hidden="1">{#N/A,#N/A,FALSE,"M.32"}</definedName>
    <definedName name="LP" localSheetId="6">#REF!</definedName>
    <definedName name="LP" localSheetId="9">#N/A</definedName>
    <definedName name="LP" localSheetId="7">#REF!</definedName>
    <definedName name="LP" localSheetId="5">#REF!</definedName>
    <definedName name="LP" localSheetId="10">#REF!</definedName>
    <definedName name="LP">#REF!</definedName>
    <definedName name="lpo" localSheetId="9" hidden="1">{#N/A,#N/A,FALSE,"M.02"}</definedName>
    <definedName name="lpo" localSheetId="10" hidden="1">{#N/A,#N/A,FALSE,"M.02"}</definedName>
    <definedName name="lpo" hidden="1">{#N/A,#N/A,FALSE,"M.02"}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luncur" localSheetId="9">[114]Sheet3!$D$15</definedName>
    <definedName name="luncur">[115]Sheet3!$D$15</definedName>
    <definedName name="luncuran" localSheetId="9">[114]Sheet3!$D$15</definedName>
    <definedName name="luncuran">[115]Sheet3!$D$15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'[109]FORM-B'!#REF!</definedName>
    <definedName name="M_19" localSheetId="9">'[110]FORM-B'!#REF!</definedName>
    <definedName name="M_19" localSheetId="7">'[109]FORM-B'!#REF!</definedName>
    <definedName name="M_19" localSheetId="10">'[109]FORM-B'!#REF!</definedName>
    <definedName name="M_19">'[109]FORM-B'!#REF!</definedName>
    <definedName name="ma" localSheetId="9" hidden="1">{#N/A,#N/A,FALSE,"M.31"}</definedName>
    <definedName name="ma" localSheetId="10" hidden="1">{#N/A,#N/A,FALSE,"M.31"}</definedName>
    <definedName name="ma" hidden="1">{#N/A,#N/A,FALSE,"M.31"}</definedName>
    <definedName name="MANBUNG" localSheetId="6">[66]Sheet5!#REF!</definedName>
    <definedName name="MANBUNG" localSheetId="7">[66]Sheet5!#REF!</definedName>
    <definedName name="MANBUNG" localSheetId="10">[66]Sheet5!#REF!</definedName>
    <definedName name="MANBUNG">[66]Sheet5!#REF!</definedName>
    <definedName name="ManProBln" localSheetId="10">#N/A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9">[100]Mat!$B:$L</definedName>
    <definedName name="mat" localSheetId="10">[100]Mat!$B:$L</definedName>
    <definedName name="mat">[100]Mat!$B$1:$L$65536</definedName>
    <definedName name="mat." localSheetId="10">[100]Mat!$B:$L</definedName>
    <definedName name="mat.">[100]Mat!$B$1:$L$65536</definedName>
    <definedName name="mate" localSheetId="6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athar3" localSheetId="9" hidden="1">{#N/A,#N/A,FALSE,"M.31"}</definedName>
    <definedName name="mathar3" localSheetId="10" hidden="1">{#N/A,#N/A,FALSE,"M.31"}</definedName>
    <definedName name="mathar3" hidden="1">{#N/A,#N/A,FALSE,"M.31"}</definedName>
    <definedName name="mau" localSheetId="9" hidden="1">{#N/A,#N/A,FALSE,"M.31"}</definedName>
    <definedName name="mau" localSheetId="10" hidden="1">{#N/A,#N/A,FALSE,"M.31"}</definedName>
    <definedName name="mau" hidden="1">{#N/A,#N/A,FALSE,"M.31"}</definedName>
    <definedName name="MBL" localSheetId="9" hidden="1">{#N/A,#N/A,FALSE,"M.32"}</definedName>
    <definedName name="MBL" localSheetId="10" hidden="1">{#N/A,#N/A,FALSE,"M.32"}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[116]aruskas!$A$110:$T$180</definedName>
    <definedName name="MD_19" localSheetId="9">[117]aruskas!$A$110:$T$180</definedName>
    <definedName name="MD_19">[118]aruskas!$A$110:$T$180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DUA" localSheetId="9" hidden="1">{#N/A,#N/A,FALSE,"M.02"}</definedName>
    <definedName name="MDUA" localSheetId="10" hidden="1">{#N/A,#N/A,FALSE,"M.02"}</definedName>
    <definedName name="MDUA" hidden="1">{#N/A,#N/A,FALSE,"M.02"}</definedName>
    <definedName name="mei">#REF!</definedName>
    <definedName name="MENU_GARDU" localSheetId="9">[80]MENU!$D$11:$D$110</definedName>
    <definedName name="MENU_GARDU" localSheetId="10">#N/A</definedName>
    <definedName name="MENU_GARDU">#N/A</definedName>
    <definedName name="MENU_PENYULANG" localSheetId="9">[80]MENU!$F$11:$F$40</definedName>
    <definedName name="MENU_PENYULANG" localSheetId="10">#N/A</definedName>
    <definedName name="MENU_PENYULANG">#N/A</definedName>
    <definedName name="MFKJ" localSheetId="9" hidden="1">{#N/A,#N/A,FALSE,"M.34"}</definedName>
    <definedName name="MFKJ" localSheetId="10" hidden="1">{#N/A,#N/A,FALSE,"M.34"}</definedName>
    <definedName name="MFKJ" hidden="1">{#N/A,#N/A,FALSE,"M.34"}</definedName>
    <definedName name="mfo" localSheetId="9">[119]Resume!$E$55</definedName>
    <definedName name="mfo">[120]Resume!$E$55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c" localSheetId="9" hidden="1">{#N/A,#N/A,FALSE,"M.42"}</definedName>
    <definedName name="mmc" localSheetId="10" hidden="1">{#N/A,#N/A,FALSE,"M.42"}</definedName>
    <definedName name="mmc" hidden="1">{#N/A,#N/A,FALSE,"M.42"}</definedName>
    <definedName name="mmd" localSheetId="9" hidden="1">{#N/A,#N/A,FALSE,"M.32"}</definedName>
    <definedName name="mmd" localSheetId="10" hidden="1">{#N/A,#N/A,FALSE,"M.32"}</definedName>
    <definedName name="mmd" hidden="1">{#N/A,#N/A,FALSE,"M.32"}</definedName>
    <definedName name="MmExcelLinker_56E02BF7_1622_44A2_A1B4_91C09D796B1E" localSheetId="6">DATA!RAB-PER '[121]Standar Konstruksi'!$G$29:$G$29</definedName>
    <definedName name="MmExcelLinker_56E02BF7_1622_44A2_A1B4_91C09D796B1E" localSheetId="7">KKF!RAB-PER '[121]Standar Konstruksi'!$G$29:$G$29</definedName>
    <definedName name="MmExcelLinker_56E02BF7_1622_44A2_A1B4_91C09D796B1E">#N/A</definedName>
    <definedName name="mnjk.l" localSheetId="9" hidden="1">{#N/A,#N/A,FALSE,"M.33"}</definedName>
    <definedName name="mnjk.l" localSheetId="10" hidden="1">{#N/A,#N/A,FALSE,"M.33"}</definedName>
    <definedName name="mnjk.l" hidden="1">{#N/A,#N/A,FALSE,"M.33"}</definedName>
    <definedName name="moodys" localSheetId="9" hidden="1">{#N/A,#N/A,FALSE,"M.01"}</definedName>
    <definedName name="moodys" localSheetId="10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d" localSheetId="9" hidden="1">{#N/A,#N/A,FALSE,"M.41"}</definedName>
    <definedName name="nad" localSheetId="10" hidden="1">{#N/A,#N/A,FALSE,"M.41"}</definedName>
    <definedName name="nad" hidden="1">{#N/A,#N/A,FALSE,"M.41"}</definedName>
    <definedName name="NAMA" localSheetId="6">#REF!</definedName>
    <definedName name="nama" localSheetId="9" hidden="1">{#N/A,#N/A,FALSE,"M.31"}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 localSheetId="9">[122]Cover!$B$7</definedName>
    <definedName name="NamaWil">[122]Cover!$B$7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0">[41]Usulan!#REF!</definedName>
    <definedName name="NEGO">[41]Usulan!#REF!</definedName>
    <definedName name="NEKO" localSheetId="9" hidden="1">{#N/A,#N/A,FALSE,"M.32"}</definedName>
    <definedName name="NEKO" localSheetId="10" hidden="1">{#N/A,#N/A,FALSE,"M.32"}</definedName>
    <definedName name="NEKO" hidden="1">{#N/A,#N/A,FALSE,"M.32"}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_kertakerja" localSheetId="9" hidden="1">{#N/A,#N/A,FALSE,"M.01";#N/A,#N/A,FALSE,"M.01"}</definedName>
    <definedName name="neraca_kertakerja" localSheetId="10" hidden="1">{#N/A,#N/A,FALSE,"M.01";#N/A,#N/A,FALSE,"M.01"}</definedName>
    <definedName name="neraca_kertakerja" hidden="1">{#N/A,#N/A,FALSE,"M.01";#N/A,#N/A,FALSE,"M.01"}</definedName>
    <definedName name="neraca_kk" localSheetId="9" hidden="1">{#N/A,#N/A,FALSE,"M.31"}</definedName>
    <definedName name="neraca_kk" localSheetId="10" hidden="1">{#N/A,#N/A,FALSE,"M.31"}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rc" localSheetId="9" hidden="1">{#N/A,#N/A,FALSE,"M.31"}</definedName>
    <definedName name="nerc" localSheetId="10" hidden="1">{#N/A,#N/A,FALSE,"M.31"}</definedName>
    <definedName name="nerc" hidden="1">{#N/A,#N/A,FALSE,"M.31"}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ew" localSheetId="9">#REF!</definedName>
    <definedName name="new">#REF!</definedName>
    <definedName name="NGABANG">#N/A</definedName>
    <definedName name="ni" localSheetId="9" hidden="1">{#N/A,#N/A,FALSE,"M.42"}</definedName>
    <definedName name="ni" localSheetId="10" hidden="1">{#N/A,#N/A,FALSE,"M.42"}</definedName>
    <definedName name="ni" hidden="1">{#N/A,#N/A,FALSE,"M.42"}</definedName>
    <definedName name="NILAI_UNIT_1" localSheetId="9" hidden="1">{#N/A,#N/A,FALSE,"M.32"}</definedName>
    <definedName name="NILAI_UNIT_1" localSheetId="10" hidden="1">{#N/A,#N/A,FALSE,"M.32"}</definedName>
    <definedName name="NILAI_UNIT_1" hidden="1">{#N/A,#N/A,FALSE,"M.32"}</definedName>
    <definedName name="nilty" localSheetId="9" hidden="1">{#N/A,#N/A,FALSE,"M.32"}</definedName>
    <definedName name="nilty" localSheetId="10" hidden="1">{#N/A,#N/A,FALSE,"M.32"}</definedName>
    <definedName name="nilty" hidden="1">{#N/A,#N/A,FALSE,"M.32"}</definedName>
    <definedName name="njjk" localSheetId="9" hidden="1">{#N/A,#N/A,FALSE,"M.42"}</definedName>
    <definedName name="njjk" localSheetId="10" hidden="1">{#N/A,#N/A,FALSE,"M.42"}</definedName>
    <definedName name="njjk" hidden="1">{#N/A,#N/A,FALSE,"M.42"}</definedName>
    <definedName name="NK" localSheetId="9" hidden="1">{#N/A,#N/A,FALSE,"M.33"}</definedName>
    <definedName name="NK" localSheetId="10" hidden="1">{#N/A,#N/A,FALSE,"M.33"}</definedName>
    <definedName name="NK" hidden="1">{#N/A,#N/A,FALSE,"M.33"}</definedName>
    <definedName name="nmcabang" localSheetId="6">#REF!</definedName>
    <definedName name="nmcabang" localSheetId="9">#REF!</definedName>
    <definedName name="nmcabang" localSheetId="7">#REF!</definedName>
    <definedName name="nmcabang" localSheetId="10">#REF!</definedName>
    <definedName name="nmcabang">#REF!</definedName>
    <definedName name="nn">[19]ca!#REF!</definedName>
    <definedName name="NNG" localSheetId="9">#REF!</definedName>
    <definedName name="NNG">#REF!</definedName>
    <definedName name="nnm" localSheetId="9" hidden="1">{#N/A,#N/A,FALSE,"M.43"}</definedName>
    <definedName name="nnm" localSheetId="10" hidden="1">{#N/A,#N/A,FALSE,"M.43"}</definedName>
    <definedName name="nnm" hidden="1">{#N/A,#N/A,FALSE,"M.43"}</definedName>
    <definedName name="nnnm" localSheetId="9" hidden="1">{#N/A,#N/A,FALSE,"M.42"}</definedName>
    <definedName name="nnnm" localSheetId="10" hidden="1">{#N/A,#N/A,FALSE,"M.42"}</definedName>
    <definedName name="nnnm" hidden="1">{#N/A,#N/A,FALSE,"M.42"}</definedName>
    <definedName name="no" localSheetId="9">[34]x!$A$9:$A$47</definedName>
    <definedName name="no">[33]x!$A$9:$A$47</definedName>
    <definedName name="NO_KODE" localSheetId="6">#N/A</definedName>
    <definedName name="NO_KODE" localSheetId="9">[80]MENU!#REF!</definedName>
    <definedName name="NO_KODE" localSheetId="7">#N/A</definedName>
    <definedName name="NO_KODE" localSheetId="10">#N/A</definedName>
    <definedName name="NO_KODE">#N/A</definedName>
    <definedName name="NoBlanksRange">OFFSET('[38]Working Page'!$G$53,0,0,SUMPRODUCT(--(TRIM('[38]Working Page'!$G$53:$G$85)&lt;&gt;"")),1)</definedName>
    <definedName name="nop" localSheetId="9">#REF!</definedName>
    <definedName name="nop">[33]x!$A$100:$A$101</definedName>
    <definedName name="NRCGABSTLH" localSheetId="9" hidden="1">{#N/A,#N/A,FALSE,"M.01";#N/A,#N/A,FALSE,"M.01"}</definedName>
    <definedName name="NRCGABSTLH" localSheetId="10" hidden="1">{#N/A,#N/A,FALSE,"M.01";#N/A,#N/A,FALSE,"M.01"}</definedName>
    <definedName name="NRCGABSTLH" hidden="1">{#N/A,#N/A,FALSE,"M.01";#N/A,#N/A,FALSE,"M.01"}</definedName>
    <definedName name="nrec" localSheetId="9" hidden="1">{#N/A,#N/A,FALSE,"M.01"}</definedName>
    <definedName name="nrec" localSheetId="10" hidden="1">{#N/A,#N/A,FALSE,"M.01"}</definedName>
    <definedName name="nrec" hidden="1">{#N/A,#N/A,FALSE,"M.01"}</definedName>
    <definedName name="NVHGF" localSheetId="9" hidden="1">{#N/A,#N/A,FALSE,"M.02"}</definedName>
    <definedName name="NVHGF" localSheetId="10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_m">[123]ca!#REF!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BS" localSheetId="9">'[64]Harga BBM Indonesia'!$B$8:$D$60</definedName>
    <definedName name="OBS">'[65]Harga BBM Indonesia'!$B$8:$D$60</definedName>
    <definedName name="OCGHSE" localSheetId="6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9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9">[83]Smg!$H$1:$H$968</definedName>
    <definedName name="OCRSMG" localSheetId="7">#REF!</definedName>
    <definedName name="OCRSMG" localSheetId="10">#REF!</definedName>
    <definedName name="OCRSMG">#REF!</definedName>
    <definedName name="OILTEST">'[18]HARGA SATUAN'!$B$19</definedName>
    <definedName name="ok" localSheetId="9">#REF!</definedName>
    <definedName name="ok" localSheetId="10">#REF!</definedName>
    <definedName name="ok">#REF!</definedName>
    <definedName name="okl" localSheetId="10">#REF!</definedName>
    <definedName name="okl">#REF!</definedName>
    <definedName name="okt" localSheetId="9">#REF!</definedName>
    <definedName name="okt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ERASI">#REF!</definedName>
    <definedName name="opgw" localSheetId="9" hidden="1">{#N/A,#N/A,FALSE,"M.31"}</definedName>
    <definedName name="opgw" localSheetId="10" hidden="1">{#N/A,#N/A,FALSE,"M.31"}</definedName>
    <definedName name="opgw" hidden="1">{#N/A,#N/A,FALSE,"M.31"}</definedName>
    <definedName name="opi" localSheetId="9">#REF!</definedName>
    <definedName name="opi" localSheetId="10">#REF!</definedName>
    <definedName name="opi">#REF!</definedName>
    <definedName name="Opr_Hari" localSheetId="10">#N/A</definedName>
    <definedName name="Opr_Hari">#N/A</definedName>
    <definedName name="opv">[124]Valuation!$I$53</definedName>
    <definedName name="ORA" localSheetId="9" hidden="1">{#N/A,#N/A,FALSE,"M.32"}</definedName>
    <definedName name="ORA" localSheetId="10" hidden="1">{#N/A,#N/A,FALSE,"M.32"}</definedName>
    <definedName name="ORA" hidden="1">{#N/A,#N/A,FALSE,"M.32"}</definedName>
    <definedName name="OUTGOING" localSheetId="9">[80]PARAMETER!$B$11:$B$1059</definedName>
    <definedName name="OUTGOING" localSheetId="10">#N/A</definedName>
    <definedName name="OUTGOING">#N/A</definedName>
    <definedName name="P" localSheetId="6">#REF!</definedName>
    <definedName name="p" localSheetId="9" hidden="1">{#N/A,#N/A,FALSE,"M.43"}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i" localSheetId="9" hidden="1">[125]UshDeb00!#REF!</definedName>
    <definedName name="pdi" hidden="1">[126]UshDeb00!#REF!</definedName>
    <definedName name="pdp" localSheetId="9" hidden="1">{#N/A,#N/A,FALSE,"M.31"}</definedName>
    <definedName name="pdp" localSheetId="10" hidden="1">{#N/A,#N/A,FALSE,"M.31"}</definedName>
    <definedName name="pdp" hidden="1">{#N/A,#N/A,FALSE,"M.31"}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DPT" localSheetId="9" hidden="1">{#N/A,#N/A,FALSE,"M.31"}</definedName>
    <definedName name="PDPT" localSheetId="10" hidden="1">{#N/A,#N/A,FALSE,"M.31"}</definedName>
    <definedName name="PDPT" hidden="1">{#N/A,#N/A,FALSE,"M.31"}</definedName>
    <definedName name="pe" localSheetId="9">[34]x!$B$100:$B$101</definedName>
    <definedName name="pe">[33]x!$B$100:$B$101</definedName>
    <definedName name="Pelumas" localSheetId="9" hidden="1">{#N/A,#N/A,FALSE,"M.31"}</definedName>
    <definedName name="Pelumas" localSheetId="10" hidden="1">{#N/A,#N/A,FALSE,"M.31"}</definedName>
    <definedName name="Pelumas" hidden="1">{#N/A,#N/A,FALSE,"M.31"}</definedName>
    <definedName name="PembelianiTRWI" localSheetId="9">'[46]PembelianiTL(12A1'!$B$1:$S$55</definedName>
    <definedName name="PembelianiTRWI">'[48]PembelianiTL(12A1'!$B$1:$S$55</definedName>
    <definedName name="PembelianiTRWII" localSheetId="9">'[46]PembelianiTL(12A1'!$B$56:$S$110</definedName>
    <definedName name="PembelianiTRWII">'[48]PembelianiTL(12A1'!$B$56:$S$110</definedName>
    <definedName name="PembelianiTRWIII" localSheetId="9">'[46]PembelianiTL(12A1'!$B$111:$S$165</definedName>
    <definedName name="PembelianiTRWIII">'[48]PembelianiTL(12A1'!$B$111:$S$165</definedName>
    <definedName name="PembelianiTRWIV" localSheetId="9">'[46]PembelianiTL(12A1'!$B$166:$S$220</definedName>
    <definedName name="PembelianiTRWIV">'[48]PembelianiTL(12A1'!$B$166:$S$220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7">#REF!</definedName>
    <definedName name="pemel09" localSheetId="10">#REF!</definedName>
    <definedName name="pemel09">#REF!</definedName>
    <definedName name="PendaLuOp" localSheetId="9">'[46]PendaLuOp(13)'!$B$1:$G$58</definedName>
    <definedName name="PendaLuOp">'[47]PendaLuOp(13)'!$B$1:$G$58</definedName>
    <definedName name="PENDAOP" localSheetId="9" hidden="1">{#N/A,#N/A,FALSE,"M.32"}</definedName>
    <definedName name="PENDAOP" localSheetId="10" hidden="1">{#N/A,#N/A,FALSE,"M.32"}</definedName>
    <definedName name="PENDAOP" hidden="1">{#N/A,#N/A,FALSE,"M.32"}</definedName>
    <definedName name="PendOpLain" localSheetId="9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 localSheetId="9">#REF!</definedName>
    <definedName name="PenjTLTRWI">'[47]PenjTL(18)'!$B$1:$J$39</definedName>
    <definedName name="PenjTLTRWII" localSheetId="9">#REF!</definedName>
    <definedName name="PenjTLTRWII">'[47]PenjTL(18)'!$B$41:$J$79</definedName>
    <definedName name="PenjTLTRWIII" localSheetId="9">#REF!</definedName>
    <definedName name="PenjTLTRWIII">'[47]PenjTL(18)'!$B$81:$J$119</definedName>
    <definedName name="PenjTLTRWIV" localSheetId="9">#REF!</definedName>
    <definedName name="PenjTLTRWIV">'[47]PenjTL(18)'!$B$121:$J$159</definedName>
    <definedName name="PENYULANG">[127]TABEL!$A$2:$A$81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[88]KKO!#REF!</definedName>
    <definedName name="pict" localSheetId="10">[88]KKO!#REF!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0">#REF!</definedName>
    <definedName name="PLG_DAYA_33_197KVA">#REF!</definedName>
    <definedName name="Plgg" localSheetId="9" hidden="1">{#N/A,#N/A,FALSE,"M.41"}</definedName>
    <definedName name="Plgg" localSheetId="10" hidden="1">{#N/A,#N/A,FALSE,"M.41"}</definedName>
    <definedName name="Plgg" hidden="1">{#N/A,#N/A,FALSE,"M.41"}</definedName>
    <definedName name="PLN">#N/A</definedName>
    <definedName name="PLTD_1" localSheetId="9" hidden="1">{#N/A,#N/A,FALSE,"M.33"}</definedName>
    <definedName name="PLTD_1" localSheetId="10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[108]PMT!$D$12:$D$55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[36]JAN09!#REF!</definedName>
    <definedName name="poi" localSheetId="9">[36]JAN09!#REF!</definedName>
    <definedName name="poi" localSheetId="5">[36]JAN09!#REF!</definedName>
    <definedName name="poi" localSheetId="10">[36]JAN09!#REF!</definedName>
    <definedName name="poi" localSheetId="11">[36]JAN09!#REF!</definedName>
    <definedName name="poi">[36]JAN09!#REF!</definedName>
    <definedName name="pokok_bunga" localSheetId="9">#REF!</definedName>
    <definedName name="pokok_bunga">#REF!</definedName>
    <definedName name="poldo" localSheetId="9" hidden="1">{#N/A,#N/A,FALSE,"M.31"}</definedName>
    <definedName name="poldo" localSheetId="10" hidden="1">{#N/A,#N/A,FALSE,"M.31"}</definedName>
    <definedName name="poldo" hidden="1">{#N/A,#N/A,FALSE,"M.31"}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[101]data!$G$2:$G$54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7">#REF!</definedName>
    <definedName name="PP" localSheetId="10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0">#REF!</definedName>
    <definedName name="print">#REF!</definedName>
    <definedName name="PRINT_AR01" localSheetId="6">[66]Sheet5!#REF!</definedName>
    <definedName name="PRINT_AR01" localSheetId="7">[66]Sheet5!#REF!</definedName>
    <definedName name="PRINT_AR01" localSheetId="10">[66]Sheet5!#REF!</definedName>
    <definedName name="PRINT_AR01">[66]Sheet5!#REF!</definedName>
    <definedName name="_xlnm.Print_Area" localSheetId="9">'GBR Standart'!$A$2:$AD$56</definedName>
    <definedName name="_xlnm.Print_Area" localSheetId="4">'HARGA SATUAN'!$A$1:$Q$1994</definedName>
    <definedName name="_xlnm.Print_Area" localSheetId="7">KKF!$A$1:$T$39</definedName>
    <definedName name="_xlnm.Print_Area" localSheetId="5">KKO!$A$2:$Q$9</definedName>
    <definedName name="_xlnm.Print_Area" localSheetId="10">PETA!$A$1:$AF$67</definedName>
    <definedName name="_xlnm.Print_Area" localSheetId="8">RAB!$A$1:$L$185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9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[66]Sheet5!#REF!</definedName>
    <definedName name="PRINT2" localSheetId="7">[66]Sheet5!#REF!</definedName>
    <definedName name="PRINT2" localSheetId="10">[66]Sheet5!#REF!</definedName>
    <definedName name="PRINT2">[66]Sheet5!#REF!</definedName>
    <definedName name="prk">[128]PRK!#REF!</definedName>
    <definedName name="ProduksiTRWI" localSheetId="9">'[46]ProduksiTL(12B2)'!$B$1:$W$38</definedName>
    <definedName name="ProduksiTRWI">'[48]ProduksiTL(12B2)'!$B$1:$W$38</definedName>
    <definedName name="ProduksiTRWII" localSheetId="9">'[46]ProduksiTL(12B2)'!$B$41:$W$78</definedName>
    <definedName name="ProduksiTRWII">'[48]ProduksiTL(12B2)'!$B$41:$W$78</definedName>
    <definedName name="ProduksiTRWIII" localSheetId="9">'[46]ProduksiTL(12B2)'!$B$81:$W$118</definedName>
    <definedName name="ProduksiTRWIII">'[48]ProduksiTL(12B2)'!$B$81:$W$118</definedName>
    <definedName name="ProduksiTRWIV" localSheetId="9">'[46]ProduksiTL(12B2)'!$B$121:$W$158</definedName>
    <definedName name="ProduksiTRWIV">'[48]ProduksiTL(12B2)'!$B$121:$W$158</definedName>
    <definedName name="ProgGISBln" localSheetId="10">#N/A</definedName>
    <definedName name="ProgGISBln">#N/A</definedName>
    <definedName name="ProgGISHari" localSheetId="10">#N/A</definedName>
    <definedName name="ProgGISHari">#N/A</definedName>
    <definedName name="PROKK" localSheetId="9" hidden="1">{#N/A,#N/A,FALSE,"M.42"}</definedName>
    <definedName name="PROKK" localSheetId="10" hidden="1">{#N/A,#N/A,FALSE,"M.42"}</definedName>
    <definedName name="PROKK" hidden="1">{#N/A,#N/A,FALSE,"M.42"}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150kv">'[18]HARGA SATUAN'!$B$28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10">#REF!</definedName>
    <definedName name="PUIUU">#REF!</definedName>
    <definedName name="PUR" localSheetId="6">[129]JURNAL!#REF!</definedName>
    <definedName name="pur" localSheetId="9" hidden="1">{#N/A,#N/A,FALSE,"M.34"}</definedName>
    <definedName name="PUR" localSheetId="7">[129]JURNAL!#REF!</definedName>
    <definedName name="PUR" localSheetId="10">[129]JURNAL!#REF!</definedName>
    <definedName name="PUR">[129]JURNAL!#REF!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Cilacap">#REF!</definedName>
    <definedName name="qPurwokerto">#REF!</definedName>
    <definedName name="qqq" localSheetId="9" hidden="1">{#N/A,#N/A,FALSE,"M.42"}</definedName>
    <definedName name="qqq" localSheetId="10" hidden="1">{#N/A,#N/A,FALSE,"M.42"}</definedName>
    <definedName name="qqq" hidden="1">{#N/A,#N/A,FALSE,"M.42"}</definedName>
    <definedName name="QQQQQ" localSheetId="9" hidden="1">{#N/A,#N/A,FALSE,"M.32"}</definedName>
    <definedName name="QQQQQ" localSheetId="10" hidden="1">{#N/A,#N/A,FALSE,"M.32"}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qwer" localSheetId="9" hidden="1">{#N/A,#N/A,FALSE,"M.41"}</definedName>
    <definedName name="qwer" localSheetId="10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[36]JAN09!#REF!</definedName>
    <definedName name="rafi" localSheetId="9">[36]JAN09!#REF!</definedName>
    <definedName name="rafi" localSheetId="7">[36]JAN09!#REF!</definedName>
    <definedName name="rafi" localSheetId="5">[36]JAN09!#REF!</definedName>
    <definedName name="rafi" localSheetId="10">[36]JAN09!#REF!</definedName>
    <definedName name="rafi">[36]JAN09!#REF!</definedName>
    <definedName name="raja" localSheetId="6">[36]JAN09!#REF!</definedName>
    <definedName name="raja" localSheetId="9">[36]JAN09!#REF!</definedName>
    <definedName name="raja" localSheetId="7">[36]JAN09!#REF!</definedName>
    <definedName name="raja" localSheetId="10">[36]JAN09!#REF!</definedName>
    <definedName name="raja">[36]JAN09!#REF!</definedName>
    <definedName name="Raker">'[130]W-NAD'!#REF!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9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0">OFFSET('[38]Regional Overhead Allocation_WJ'!#REF!,0,0,COUNTA('[38]Regional Overhead Allocation_WJ'!#REF!),35)</definedName>
    <definedName name="Rate_of_Absorption_WJ_A2IS_Options" localSheetId="11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[36]JAN09!#REF!</definedName>
    <definedName name="rcps" localSheetId="5">[36]JAN09!#REF!</definedName>
    <definedName name="rcps" localSheetId="10">[36]JAN09!#REF!</definedName>
    <definedName name="rcps" localSheetId="11">[36]JAN09!#REF!</definedName>
    <definedName name="rcps">[36]JAN09!#REF!</definedName>
    <definedName name="re" localSheetId="6" hidden="1">{#N/A,#N/A,FALSE,"M.42"}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alisasi_table">#REF!</definedName>
    <definedName name="REC" localSheetId="9">'[131]entry REC  trip'!$C$11:$C$226</definedName>
    <definedName name="REC" localSheetId="10">'[129]BB PUSAT'!$A:$C</definedName>
    <definedName name="REC">'[129]BB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9" hidden="1">{#N/A,#N/A,FALSE,"M.01";#N/A,#N/A,FALSE,"M.01"}</definedName>
    <definedName name="REH" localSheetId="10" hidden="1">{#N/A,#N/A,FALSE,"M.01";#N/A,#N/A,FALSE,"M.01"}</definedName>
    <definedName name="REH" hidden="1">{#N/A,#N/A,FALSE,"M.01";#N/A,#N/A,FALSE,"M.01"}</definedName>
    <definedName name="ReinTUL2" localSheetId="9" hidden="1">{#N/A,#N/A,FALSE,"M.42"}</definedName>
    <definedName name="ReinTUL2" localSheetId="10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KAPHU" localSheetId="9" hidden="1">{#N/A,#N/A,FALSE,"M.02"}</definedName>
    <definedName name="REKAPHU" localSheetId="10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9">[80]MENU!$J$17:$J$24</definedName>
    <definedName name="RELE" localSheetId="10">#N/A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" localSheetId="9" hidden="1">{"'Juli'!$A$1:$J$57","'Juli'!$A$24:$J$57"}</definedName>
    <definedName name="RES" localSheetId="10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esume" localSheetId="9">#REF!</definedName>
    <definedName name="resume">#REF!</definedName>
    <definedName name="revenues" localSheetId="9">#REF!</definedName>
    <definedName name="revenues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ipel">'[18]HARGA SATUAN'!$B$43</definedName>
    <definedName name="RKP.32" localSheetId="9" hidden="1">{#N/A,#N/A,FALSE,"M.32"}</definedName>
    <definedName name="RKP.32" localSheetId="10" hidden="1">{#N/A,#N/A,FALSE,"M.32"}</definedName>
    <definedName name="RKP.32" hidden="1">{#N/A,#N/A,FALSE,"M.32"}</definedName>
    <definedName name="RMS" localSheetId="9" hidden="1">{#N/A,#N/A,FALSE,"M.42"}</definedName>
    <definedName name="RMS" localSheetId="10" hidden="1">{#N/A,#N/A,FALSE,"M.42"}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pa" localSheetId="9" hidden="1">{#N/A,#N/A,FALSE,"M.34"}</definedName>
    <definedName name="ropa" localSheetId="10" hidden="1">{#N/A,#N/A,FALSE,"M.34"}</definedName>
    <definedName name="ropa" hidden="1">{#N/A,#N/A,FALSE,"M.34"}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rr" localSheetId="9" hidden="1">'[132]Sudah Berjalan'!#REF!</definedName>
    <definedName name="rrr" hidden="1">'[133]Sudah Berjalan'!#REF!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[134]JAN07!#REF!</definedName>
    <definedName name="rtyu" localSheetId="7">[134]JAN07!#REF!</definedName>
    <definedName name="rtyu" localSheetId="10">[135]JAN07!#REF!</definedName>
    <definedName name="rtyu">[135]JAN07!#REF!</definedName>
    <definedName name="RUMUS">#N/A</definedName>
    <definedName name="rutin" localSheetId="9" hidden="1">{#N/A,#N/A,FALSE,"M.33"}</definedName>
    <definedName name="rutin" localSheetId="10" hidden="1">{#N/A,#N/A,FALSE,"M.33"}</definedName>
    <definedName name="rutin" hidden="1">{#N/A,#N/A,FALSE,"M.33"}</definedName>
    <definedName name="RYSER">#REF!</definedName>
    <definedName name="s" localSheetId="9" hidden="1">{#N/A,#N/A,FALSE,"M.43"}</definedName>
    <definedName name="S" localSheetId="7">{#N/A,#N/A,FALSE,"M.31"}</definedName>
    <definedName name="S" localSheetId="10">#REF!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d" localSheetId="9" hidden="1">{#N/A,#N/A,FALSE,"M.34"}</definedName>
    <definedName name="sad" localSheetId="10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[38]Salary!$D$7:$AJ$38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[136]PICKUP!$D$12</definedName>
    <definedName name="SAMBAS">#N/A</definedName>
    <definedName name="SANGGAU">#N/A</definedName>
    <definedName name="SAPBEXwbID" hidden="1">"41NCAAE5PJZ8D7N0HEXL0B90R"</definedName>
    <definedName name="SARPOKPLG" localSheetId="9" hidden="1">{#N/A,#N/A,FALSE,"M.01";#N/A,#N/A,FALSE,"M.01"}</definedName>
    <definedName name="SARPOKPLG" localSheetId="10" hidden="1">{#N/A,#N/A,FALSE,"M.01";#N/A,#N/A,FALSE,"M.01"}</definedName>
    <definedName name="SARPOKPLG" hidden="1">{#N/A,#N/A,FALSE,"M.01";#N/A,#N/A,FALSE,"M.01"}</definedName>
    <definedName name="sasa" localSheetId="6">[36]JAN09!#REF!</definedName>
    <definedName name="sasa" localSheetId="9">[36]JAN09!#REF!</definedName>
    <definedName name="sasa" localSheetId="7">[36]JAN09!#REF!</definedName>
    <definedName name="sasa" localSheetId="5">[36]JAN09!#REF!</definedName>
    <definedName name="sasa" localSheetId="10">[36]JAN09!#REF!</definedName>
    <definedName name="sasa">[36]JAN09!#REF!</definedName>
    <definedName name="sastro">#REF!</definedName>
    <definedName name="SATUAN" localSheetId="10">'[137]Rekap PMG.'!$A$10:$E$51</definedName>
    <definedName name="SATUAN">'[138]Rekap PMG.'!$A$10:$E$51</definedName>
    <definedName name="saul" localSheetId="9" hidden="1">{#N/A,#N/A,FALSE,"M.34"}</definedName>
    <definedName name="saul" localSheetId="10" hidden="1">{#N/A,#N/A,FALSE,"M.34"}</definedName>
    <definedName name="saul" hidden="1">{#N/A,#N/A,FALSE,"M.34"}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blw" localSheetId="9" hidden="1">{#N/A,#N/A,FALSE,"M.02"}</definedName>
    <definedName name="sblw" localSheetId="10" hidden="1">{#N/A,#N/A,FALSE,"M.02"}</definedName>
    <definedName name="sblw" hidden="1">{#N/A,#N/A,FALSE,"M.02"}</definedName>
    <definedName name="scac" localSheetId="9" hidden="1">{#N/A,#N/A,FALSE,"M.42"}</definedName>
    <definedName name="scac" localSheetId="10" hidden="1">{#N/A,#N/A,FALSE,"M.42"}</definedName>
    <definedName name="scac" hidden="1">{#N/A,#N/A,FALSE,"M.42"}</definedName>
    <definedName name="scacascc" localSheetId="9" hidden="1">{#N/A,#N/A,FALSE,"M.33"}</definedName>
    <definedName name="scacascc" localSheetId="10" hidden="1">{#N/A,#N/A,FALSE,"M.33"}</definedName>
    <definedName name="scacascc" hidden="1">{#N/A,#N/A,FALSE,"M.33"}</definedName>
    <definedName name="scacwxc" localSheetId="9" hidden="1">{#N/A,#N/A,FALSE,"M.01";#N/A,#N/A,FALSE,"M.01"}</definedName>
    <definedName name="scacwxc" localSheetId="10" hidden="1">{#N/A,#N/A,FALSE,"M.01";#N/A,#N/A,FALSE,"M.01"}</definedName>
    <definedName name="scacwxc" hidden="1">{#N/A,#N/A,FALSE,"M.01";#N/A,#N/A,FALSE,"M.01"}</definedName>
    <definedName name="scascac" localSheetId="9" hidden="1">{#N/A,#N/A,FALSE,"M.31"}</definedName>
    <definedName name="scascac" localSheetId="10" hidden="1">{#N/A,#N/A,FALSE,"M.31"}</definedName>
    <definedName name="scascac" hidden="1">{#N/A,#N/A,FALSE,"M.31"}</definedName>
    <definedName name="scascasca" localSheetId="9" hidden="1">{#N/A,#N/A,FALSE,"M.02"}</definedName>
    <definedName name="scascasca" localSheetId="10" hidden="1">{#N/A,#N/A,FALSE,"M.02"}</definedName>
    <definedName name="scascasca" hidden="1">{#N/A,#N/A,FALSE,"M.02"}</definedName>
    <definedName name="scascsac" localSheetId="9" hidden="1">{#N/A,#N/A,FALSE,"M.43"}</definedName>
    <definedName name="scascsac" localSheetId="10" hidden="1">{#N/A,#N/A,FALSE,"M.43"}</definedName>
    <definedName name="scascsac" hidden="1">{#N/A,#N/A,FALSE,"M.43"}</definedName>
    <definedName name="scascxc" localSheetId="9" hidden="1">{#N/A,#N/A,FALSE,"M.42"}</definedName>
    <definedName name="scascxc" localSheetId="10" hidden="1">{#N/A,#N/A,FALSE,"M.42"}</definedName>
    <definedName name="scascxc" hidden="1">{#N/A,#N/A,FALSE,"M.42"}</definedName>
    <definedName name="scdc">[139]x!$G$9:$G$47</definedName>
    <definedName name="scxasxcxc" localSheetId="9" hidden="1">{#N/A,#N/A,FALSE,"M.01"}</definedName>
    <definedName name="scxasxcxc" localSheetId="10" hidden="1">{#N/A,#N/A,FALSE,"M.01"}</definedName>
    <definedName name="scxasxcxc" hidden="1">{#N/A,#N/A,FALSE,"M.01"}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Asdg" localSheetId="9" hidden="1">{#N/A,#N/A,FALSE,"M.01";#N/A,#N/A,FALSE,"M.01"}</definedName>
    <definedName name="SDAsdg" localSheetId="10" hidden="1">{#N/A,#N/A,FALSE,"M.01";#N/A,#N/A,FALSE,"M.01"}</definedName>
    <definedName name="SDAsdg" hidden="1">{#N/A,#N/A,FALSE,"M.01";#N/A,#N/A,FALSE,"M.01"}</definedName>
    <definedName name="sdc">[95]DTU!$B$2:$D$48</definedName>
    <definedName name="sdf" localSheetId="9" hidden="1">{#N/A,#N/A,FALSE,"M.41"}</definedName>
    <definedName name="sdf" localSheetId="10" hidden="1">{#N/A,#N/A,FALSE,"M.41"}</definedName>
    <definedName name="sdf" hidden="1">{#N/A,#N/A,FALSE,"M.41"}</definedName>
    <definedName name="sdffA" localSheetId="6">[36]JAN09!#REF!</definedName>
    <definedName name="sdffA" localSheetId="7">[36]JAN09!#REF!</definedName>
    <definedName name="sdffA" localSheetId="5">[36]JAN09!#REF!</definedName>
    <definedName name="sdffA" localSheetId="10">[36]JAN09!#REF!</definedName>
    <definedName name="sdffA">[36]JAN09!#REF!</definedName>
    <definedName name="SDR" localSheetId="9" hidden="1">{#N/A,#N/A,FALSE,"M.42"}</definedName>
    <definedName name="SDR" localSheetId="10" hidden="1">{#N/A,#N/A,FALSE,"M.42"}</definedName>
    <definedName name="SDR" hidden="1">{#N/A,#N/A,FALSE,"M.42"}</definedName>
    <definedName name="sds" localSheetId="10">'[140]master rab'!$B:$H</definedName>
    <definedName name="sds">'[140]master rab'!$B$1:$H$65536</definedName>
    <definedName name="SDSDSA" localSheetId="9" hidden="1">{#N/A,#N/A,FALSE,"M.42"}</definedName>
    <definedName name="SDSDSA" localSheetId="10" hidden="1">{#N/A,#N/A,FALSE,"M.42"}</definedName>
    <definedName name="SDSDSA" hidden="1">{#N/A,#N/A,FALSE,"M.42"}</definedName>
    <definedName name="SDSS">#REF!</definedName>
    <definedName name="seapj">'[96]Neraca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7">#REF!</definedName>
    <definedName name="SEBABSMG" localSheetId="10">#REF!</definedName>
    <definedName name="SEBABSMG">#REF!</definedName>
    <definedName name="SEBUTAN" localSheetId="9">[80]MENU!$J$11:$J$13</definedName>
    <definedName name="SEBUTAN" localSheetId="10">#N/A</definedName>
    <definedName name="SEBUTAN">#N/A</definedName>
    <definedName name="SEGER" localSheetId="9" hidden="1">{#N/A,#N/A,FALSE,"M.34"}</definedName>
    <definedName name="SEGER" localSheetId="10" hidden="1">{#N/A,#N/A,FALSE,"M.34"}</definedName>
    <definedName name="SEGER" hidden="1">{#N/A,#N/A,FALSE,"M.34"}</definedName>
    <definedName name="sejut">[141]LAIN2!$Z$7</definedName>
    <definedName name="SEKADAU">#N/A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7">#REF!</definedName>
    <definedName name="semarang1" localSheetId="10">#REF!</definedName>
    <definedName name="semarang1">#REF!</definedName>
    <definedName name="SEMITAU">#N/A</definedName>
    <definedName name="SENTEBANG">#N/A</definedName>
    <definedName name="sep" localSheetId="9">#REF!</definedName>
    <definedName name="sep">#REF!</definedName>
    <definedName name="serat">[141]LAIN2!$Z$5</definedName>
    <definedName name="serib">[141]LAIN2!$Z$6</definedName>
    <definedName name="Service_Mapping">'[38]Service Mapping'!$C$6:$Y$39</definedName>
    <definedName name="sewadetektorkabel_har">'[113]AHS - Non Personel'!$D$31</definedName>
    <definedName name="SewaDisTRWI" localSheetId="9">'[46]SewaPemb(12A2)'!$B$1:$T$36</definedName>
    <definedName name="SewaDisTRWI">'[48]SewaPemb(12A2)'!$B$1:$T$36</definedName>
    <definedName name="SewaDisTRWII" localSheetId="9">'[46]SewaPemb(12A2)'!$B$39:$T$75</definedName>
    <definedName name="SewaDisTRWII">'[48]SewaPemb(12A2)'!$B$39:$T$75</definedName>
    <definedName name="SewaDisTRWIII" localSheetId="9">'[46]SewaPemb(12A2)'!$B$77:$T$113</definedName>
    <definedName name="SewaDisTRWIII">'[48]SewaPemb(12A2)'!$B$77:$T$113</definedName>
    <definedName name="SewaDisTRWIV" localSheetId="9">'[46]SewaPemb(12A2)'!$B$115:$T$151</definedName>
    <definedName name="SewaDisTRWIV">'[48]SewaPemb(12A2)'!$B$115:$T$151</definedName>
    <definedName name="sewaGPS">'[113]AHS - Non Personel'!$D$27</definedName>
    <definedName name="SewaKantorBulan">'[113]AHS - Non Personel'!$D$23</definedName>
    <definedName name="SewaKomHari" localSheetId="10">#N/A</definedName>
    <definedName name="SewaKomHari">#N/A</definedName>
    <definedName name="SewaLaptopBln" localSheetId="10">#N/A</definedName>
    <definedName name="SewaLaptopBln">#N/A</definedName>
    <definedName name="SewaMejaKursi">'[113]AHS - Non Personel'!$D$32</definedName>
    <definedName name="SewaMobil" localSheetId="10">#N/A</definedName>
    <definedName name="SewaMobil">#N/A</definedName>
    <definedName name="sewamobilbak_hari">'[113]AHS - Non Personel'!$D$29</definedName>
    <definedName name="SewaMotorBln" localSheetId="10">#N/A</definedName>
    <definedName name="SewaMotorBln">#N/A</definedName>
    <definedName name="SewaMotorHari" localSheetId="10">#N/A</definedName>
    <definedName name="SewaMotorHari">#N/A</definedName>
    <definedName name="SewaRumahBulan">'[113]AHS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0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INTANG">#N/A</definedName>
    <definedName name="sisa" localSheetId="9">#REF!</definedName>
    <definedName name="sisa">#REF!</definedName>
    <definedName name="sisa1" localSheetId="9">#REF!</definedName>
    <definedName name="sisa1">#REF!</definedName>
    <definedName name="sisa2">#REF!</definedName>
    <definedName name="sls">[142]Sensitivitas!$D$26</definedName>
    <definedName name="SMG" localSheetId="6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7">#REF!</definedName>
    <definedName name="smu" localSheetId="10">#REF!</definedName>
    <definedName name="smu">#REF!</definedName>
    <definedName name="SORT" localSheetId="9" hidden="1">{#N/A,#N/A,FALSE,"M.33"}</definedName>
    <definedName name="SORT" localSheetId="10" hidden="1">{#N/A,#N/A,FALSE,"M.33"}</definedName>
    <definedName name="SORT" hidden="1">{#N/A,#N/A,FALSE,"M.33"}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dadx" localSheetId="9" hidden="1">{#N/A,#N/A,FALSE,"M.01";#N/A,#N/A,FALSE,"M.01"}</definedName>
    <definedName name="ssdadx" localSheetId="10" hidden="1">{#N/A,#N/A,FALSE,"M.01";#N/A,#N/A,FALSE,"M.01"}</definedName>
    <definedName name="ssdadx" hidden="1">{#N/A,#N/A,FALSE,"M.01";#N/A,#N/A,FALSE,"M.01"}</definedName>
    <definedName name="SSDG" localSheetId="9" hidden="1">{#N/A,#N/A,FALSE,"M.32"}</definedName>
    <definedName name="SSDG" localSheetId="10" hidden="1">{#N/A,#N/A,FALSE,"M.32"}</definedName>
    <definedName name="SSDG" hidden="1">{#N/A,#N/A,FALSE,"M.32"}</definedName>
    <definedName name="sses" localSheetId="9" hidden="1">{#N/A,#N/A,FALSE,"M.02"}</definedName>
    <definedName name="sses" localSheetId="10" hidden="1">{#N/A,#N/A,FALSE,"M.02"}</definedName>
    <definedName name="sses" hidden="1">{#N/A,#N/A,FALSE,"M.02"}</definedName>
    <definedName name="sss" localSheetId="9" hidden="1">{#N/A,#N/A,FALSE,"M.41"}</definedName>
    <definedName name="sss" localSheetId="10" hidden="1">{#N/A,#N/A,FALSE,"M.41"}</definedName>
    <definedName name="sss" hidden="1">{#N/A,#N/A,FALSE,"M.41"}</definedName>
    <definedName name="ssSasS" localSheetId="10">[8]prod03!#REF!</definedName>
    <definedName name="ssSasS">[8]prod03!#REF!</definedName>
    <definedName name="sssssssssssss" localSheetId="9" hidden="1">{#N/A,#N/A,FALSE,"M.34"}</definedName>
    <definedName name="sssssssssssss" localSheetId="10" hidden="1">{#N/A,#N/A,FALSE,"M.34"}</definedName>
    <definedName name="sssssssssssss" hidden="1">{#N/A,#N/A,FALSE,"M.34"}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">VLOOKUP([52]KINERJA_PMT!XEZ1048569,#REF!,2,0)</definedName>
    <definedName name="STATUS_REMOTE" localSheetId="9">[80]PARAMETER!$C$11:$C$1059</definedName>
    <definedName name="STATUS_REMOTE" localSheetId="10">#N/A</definedName>
    <definedName name="STATUS_REMOTE">#N/A</definedName>
    <definedName name="std" localSheetId="10">[143]HB2!$A:$L</definedName>
    <definedName name="std">[143]HB2!$A$1:$L$65536</definedName>
    <definedName name="stdpln">'[144]HB BARU'!$A$1:$J$780</definedName>
    <definedName name="stok" localSheetId="10">[129]DTstok!$A:$B</definedName>
    <definedName name="stok">[129]DTstok!$A$1:$B$65536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 localSheetId="10">'[145]master rab'!$B:$H</definedName>
    <definedName name="sujono">'[145]master rab'!$B$1:$H$65536</definedName>
    <definedName name="SUM" localSheetId="6">[8]prod03!#REF!</definedName>
    <definedName name="SUM" localSheetId="9">[8]prod03!#REF!</definedName>
    <definedName name="SUM" localSheetId="7">[8]prod03!#REF!</definedName>
    <definedName name="SUM" localSheetId="5">[8]prod03!#REF!</definedName>
    <definedName name="SUM" localSheetId="10">[8]prod03!#REF!</definedName>
    <definedName name="SUM">[8]prod03!#REF!</definedName>
    <definedName name="sumber">[146]SuMBER!$N$3:$FO$21</definedName>
    <definedName name="summary" localSheetId="9" hidden="1">{#N/A,#N/A,FALSE,"M.42"}</definedName>
    <definedName name="summary" localSheetId="10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10">#N/A</definedName>
    <definedName name="Surveyor_hari">#N/A</definedName>
    <definedName name="SUSUT" localSheetId="9" hidden="1">{#N/A,#N/A,FALSE,"M.41"}</definedName>
    <definedName name="SUSUT" localSheetId="10" hidden="1">{#N/A,#N/A,FALSE,"M.41"}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uttapbn1" localSheetId="9">#REF!</definedName>
    <definedName name="suttapbn1">#REF!</definedName>
    <definedName name="suttapbn2" localSheetId="9">#REF!</definedName>
    <definedName name="suttapbn2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ap" localSheetId="9" hidden="1">{#N/A,#N/A,FALSE,"M.01"}</definedName>
    <definedName name="swap" localSheetId="10" hidden="1">{#N/A,#N/A,FALSE,"M.01"}</definedName>
    <definedName name="swap" hidden="1">{#N/A,#N/A,FALSE,"M.01"}</definedName>
    <definedName name="swed" localSheetId="6">[134]JAN07!#REF!</definedName>
    <definedName name="swed" localSheetId="7">[134]JAN07!#REF!</definedName>
    <definedName name="swed" localSheetId="10">[135]JAN07!#REF!</definedName>
    <definedName name="swed">[135]JAN07!#REF!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" localSheetId="9">[114]TRANS!$I$3</definedName>
    <definedName name="TA">[115]TRANS!$I$3</definedName>
    <definedName name="Tabel" localSheetId="10">#N/A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7">#REF!</definedName>
    <definedName name="Tabel_Cabang" localSheetId="10">#REF!</definedName>
    <definedName name="Tabel_Cabang">#REF!</definedName>
    <definedName name="Tabel_Wilayah">[147]Sheet1!$E$2</definedName>
    <definedName name="tabel1" localSheetId="9">#REF!</definedName>
    <definedName name="tabel1">#REF!</definedName>
    <definedName name="tabel2" localSheetId="9">#REF!</definedName>
    <definedName name="tabel2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'[38]Working Page'!$C$92:$AK$101</definedName>
    <definedName name="Table2">'[38]Working Page'!$C$114:$N$147</definedName>
    <definedName name="tah" localSheetId="9">[114]TRANS!$I$3</definedName>
    <definedName name="tah">[115]TRANS!$I$3</definedName>
    <definedName name="TAHUN" localSheetId="9">[114]TRANS!$I$3</definedName>
    <definedName name="Tahun" localSheetId="10">[148]bantu!$M$5:$X$5</definedName>
    <definedName name="Tahun">[149]bantu!$M$5:$X$5</definedName>
    <definedName name="tahun_anggaran" localSheetId="9">[51]rkap2008!$B$83</definedName>
    <definedName name="tahun_anggaran">[150]rkap2008!$B$83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7">#REF!</definedName>
    <definedName name="TambahAT" localSheetId="10">#REF!</definedName>
    <definedName name="TambahAT">#REF!</definedName>
    <definedName name="TAMPILKAN">[112]INPBA!$F$2</definedName>
    <definedName name="TANGAN" localSheetId="9" hidden="1">{#N/A,#N/A,FALSE,"M.34"}</definedName>
    <definedName name="TANGAN" localSheetId="10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0">#N/A</definedName>
    <definedName name="TechBulan">#N/A</definedName>
    <definedName name="TechHari" localSheetId="10">#N/A</definedName>
    <definedName name="TechHari">#N/A</definedName>
    <definedName name="TENGAH" localSheetId="9" hidden="1">{#N/A,#N/A,FALSE,"M.31"}</definedName>
    <definedName name="TENGAH" localSheetId="10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RJELEK" localSheetId="9" hidden="1">{#N/A,#N/A,FALSE,"M.32"}</definedName>
    <definedName name="TERJELEK" localSheetId="10" hidden="1">{#N/A,#N/A,FALSE,"M.32"}</definedName>
    <definedName name="TERJELEK" hidden="1">{#N/A,#N/A,FALSE,"M.32"}</definedName>
    <definedName name="TERJELEK_10" localSheetId="9" hidden="1">{#N/A,#N/A,FALSE,"M.01";#N/A,#N/A,FALSE,"M.01"}</definedName>
    <definedName name="TERJELEK_10" localSheetId="10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0">#N/A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'[151]01 A'!$K$19</definedName>
    <definedName name="TextRefCopyRangeCount" hidden="1">1</definedName>
    <definedName name="TH">#REF!</definedName>
    <definedName name="TIARA" localSheetId="6">[36]JAN09!#REF!</definedName>
    <definedName name="TIARA" localSheetId="9">[36]JAN09!#REF!</definedName>
    <definedName name="TIARA" localSheetId="7">[36]JAN09!#REF!</definedName>
    <definedName name="TIARA" localSheetId="10">[36]JAN09!#REF!</definedName>
    <definedName name="TIARA" localSheetId="11">[36]JAN09!#REF!</definedName>
    <definedName name="TIARA">[36]JAN09!#REF!</definedName>
    <definedName name="Tiket" localSheetId="10">#N/A</definedName>
    <definedName name="Tiket">#N/A</definedName>
    <definedName name="TIMUR" localSheetId="9" hidden="1">{#N/A,#N/A,FALSE,"M.31"}</definedName>
    <definedName name="TIMUR" localSheetId="10" hidden="1">{#N/A,#N/A,FALSE,"M.31"}</definedName>
    <definedName name="TIMUR" hidden="1">{#N/A,#N/A,FALSE,"M.31"}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7">#N/A</definedName>
    <definedName name="ToolsMigrasi" localSheetId="10">#N/A</definedName>
    <definedName name="ToolsMigrasi">#N/A</definedName>
    <definedName name="TOT" localSheetId="9">#REF!</definedName>
    <definedName name="TOT">#REF!</definedName>
    <definedName name="translate" localSheetId="9">#REF!</definedName>
    <definedName name="translate">#REF!</definedName>
    <definedName name="tril">[141]LAIN2!$Z$10</definedName>
    <definedName name="trp" localSheetId="9">[34]x!$B$9:$B$47</definedName>
    <definedName name="trp">[33]x!$B$9:$B$47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sa" localSheetId="9">#REF!</definedName>
    <definedName name="tsa">#REF!</definedName>
    <definedName name="TTD" localSheetId="9" hidden="1">{#N/A,#N/A,FALSE,"M.43"}</definedName>
    <definedName name="TTD" localSheetId="10" hidden="1">{#N/A,#N/A,FALSE,"M.43"}</definedName>
    <definedName name="TTD" hidden="1">{#N/A,#N/A,FALSE,"M.43"}</definedName>
    <definedName name="tu">#REF!</definedName>
    <definedName name="TUBIN">#REF!</definedName>
    <definedName name="tumbuh" localSheetId="9">#REF!</definedName>
    <definedName name="tumbuh">#REF!</definedName>
    <definedName name="TUNJ">[152]tarif_baru!$B$8:$J$34</definedName>
    <definedName name="TV">[124]Valuation!$I$61</definedName>
    <definedName name="tws">'[18]HARGA SATUAN'!$B$42</definedName>
    <definedName name="u" localSheetId="9" hidden="1">{#N/A,#N/A,FALSE,"M.42"}</definedName>
    <definedName name="u" localSheetId="10" hidden="1">{#N/A,#N/A,FALSE,"M.42"}</definedName>
    <definedName name="u" hidden="1">{#N/A,#N/A,FALSE,"M.42"}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10">#REF!</definedName>
    <definedName name="ufd">#REF!</definedName>
    <definedName name="UFRKDS" localSheetId="6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9">[83]Smg!$J$1:$J$968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_OPR" localSheetId="9" hidden="1">{#N/A,#N/A,FALSE,"M.33"}</definedName>
    <definedName name="UNIT_OPR" localSheetId="10" hidden="1">{#N/A,#N/A,FALSE,"M.33"}</definedName>
    <definedName name="UNIT_OPR" hidden="1">{#N/A,#N/A,FALSE,"M.33"}</definedName>
    <definedName name="unit1" localSheetId="9" hidden="1">{#N/A,#N/A,FALSE,"M.01"}</definedName>
    <definedName name="unit1" localSheetId="10" hidden="1">{#N/A,#N/A,FALSE,"M.01"}</definedName>
    <definedName name="unit1" hidden="1">{#N/A,#N/A,FALSE,"M.01"}</definedName>
    <definedName name="UnitAdm" localSheetId="9">[51]List!$A$2:$A$36</definedName>
    <definedName name="UnitAdm">[150]List!$A$2:$A$36</definedName>
    <definedName name="UnitBina" localSheetId="9">[153]Kamus!$L$1</definedName>
    <definedName name="UnitBina">[45]Kamus!$L$1</definedName>
    <definedName name="UNITS" localSheetId="9">'[64]Harga BBM Indonesia'!$B$6:$D$6</definedName>
    <definedName name="UNITS">'[65]Harga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 localSheetId="9">'[154]Rekap PMG.'!$A$54:$F$61</definedName>
    <definedName name="UPAH">'[155]Rekap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D" localSheetId="9">[39]L20Keu!$O$10</definedName>
    <definedName name="USD">[40]L20Keu!$O$10</definedName>
    <definedName name="usul" localSheetId="6">[156]Usulan!#REF!</definedName>
    <definedName name="usul" localSheetId="7">[156]Usulan!#REF!</definedName>
    <definedName name="usul" localSheetId="5">[156]Usulan!#REF!</definedName>
    <definedName name="usul" localSheetId="10">[156]Usulan!#REF!</definedName>
    <definedName name="usul">[156]Usulan!#REF!</definedName>
    <definedName name="Utik" localSheetId="6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uuu" localSheetId="9" hidden="1">{#N/A,#N/A,FALSE,"M.31"}</definedName>
    <definedName name="uuu" localSheetId="10" hidden="1">{#N/A,#N/A,FALSE,"M.31"}</definedName>
    <definedName name="uuu" hidden="1">{#N/A,#N/A,FALSE,"M.31"}</definedName>
    <definedName name="v" localSheetId="9" hidden="1">{#N/A,#N/A,FALSE,"M.34"}</definedName>
    <definedName name="v" localSheetId="10" hidden="1">{#N/A,#N/A,FALSE,"M.34"}</definedName>
    <definedName name="v" hidden="1">{#N/A,#N/A,FALSE,"M.34"}</definedName>
    <definedName name="VA" localSheetId="9" hidden="1">{#N/A,#N/A,FALSE,"M.33"}</definedName>
    <definedName name="VA" localSheetId="10" hidden="1">{#N/A,#N/A,FALSE,"M.33"}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G" localSheetId="9" hidden="1">{#N/A,#N/A,FALSE,"M.33"}</definedName>
    <definedName name="WAG" localSheetId="10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0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0">[37]JAN09!#REF!</definedName>
    <definedName name="WATES">[37]JAN09!#REF!</definedName>
    <definedName name="WDW" localSheetId="9" hidden="1">{#N/A,#N/A,FALSE,"M.01";#N/A,#N/A,FALSE,"M.01"}</definedName>
    <definedName name="WDW" localSheetId="10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ERWER" localSheetId="9" hidden="1">{#N/A,#N/A,FALSE,"M.01";#N/A,#N/A,FALSE,"M.01"}</definedName>
    <definedName name="WERWER" localSheetId="10" hidden="1">{#N/A,#N/A,FALSE,"M.01";#N/A,#N/A,FALSE,"M.01"}</definedName>
    <definedName name="WERWER" hidden="1">{#N/A,#N/A,FALSE,"M.01";#N/A,#N/A,FALSE,"M.01"}</definedName>
    <definedName name="wgewG" localSheetId="9" hidden="1">{#N/A,#N/A,FALSE,"M.41"}</definedName>
    <definedName name="wgewG" localSheetId="10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 localSheetId="9">[153]Kamus!$A$2:$A$29</definedName>
    <definedName name="WILAYAH">[45]Kamus!$A$2:$A$29</definedName>
    <definedName name="winarso2">#REF!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" localSheetId="9" hidden="1">{#N/A,#N/A,FALSE,"M.32"}</definedName>
    <definedName name="wrn" localSheetId="10" hidden="1">{#N/A,#N/A,FALSE,"M.32"}</definedName>
    <definedName name="wrn" hidden="1">{#N/A,#N/A,FALSE,"M.32"}</definedName>
    <definedName name="wrn.10" localSheetId="9" hidden="1">{#N/A,#N/A,FALSE,"M.01"}</definedName>
    <definedName name="wrn.10" localSheetId="10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1D.1" localSheetId="9" hidden="1">{#N/A,#N/A,FALSE,"M.01";#N/A,#N/A,FALSE,"M.01"}</definedName>
    <definedName name="wrn.m.01D.1" localSheetId="10" hidden="1">{#N/A,#N/A,FALSE,"M.01";#N/A,#N/A,FALSE,"M.01"}</definedName>
    <definedName name="wrn.m.01D.1" hidden="1">{#N/A,#N/A,FALSE,"M.01";#N/A,#N/A,FALSE,"M.01"}</definedName>
    <definedName name="wrn.M.01e" localSheetId="9" hidden="1">{#N/A,#N/A,FALSE,"M.01";#N/A,#N/A,FALSE,"M.01"}</definedName>
    <definedName name="wrn.M.01e" localSheetId="10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08." localSheetId="9" hidden="1">{#N/A,#N/A,FALSE,"M.01"}</definedName>
    <definedName name="wrn.M.08." localSheetId="10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" localSheetId="9" hidden="1">{#N/A,#N/A,FALSE,"M.41"}</definedName>
    <definedName name="wrn.M.41" localSheetId="10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" localSheetId="9" hidden="1">{#N/A,#N/A,FALSE,"M.41"}</definedName>
    <definedName name="wrn.M.42" localSheetId="10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9" hidden="1">{#N/A,#N/A,FALSE,"M.01"}</definedName>
    <definedName name="wrna.m.01" localSheetId="10" hidden="1">{#N/A,#N/A,FALSE,"M.01"}</definedName>
    <definedName name="wrna.m.01" hidden="1">{#N/A,#N/A,FALSE,"M.01"}</definedName>
    <definedName name="WW" localSheetId="9" hidden="1">{#N/A,#N/A,FALSE,"M.01"}</definedName>
    <definedName name="WW" localSheetId="10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[134]JAN07!#REF!</definedName>
    <definedName name="x" localSheetId="9" hidden="1">{#N/A,#N/A,FALSE,"M.42"}</definedName>
    <definedName name="x" localSheetId="7">[134]JAN07!#REF!</definedName>
    <definedName name="x" localSheetId="10">[135]JAN07!#REF!</definedName>
    <definedName name="x">[135]JAN07!#REF!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9" hidden="1">{#N/A,#N/A,FALSE,"M.41"}</definedName>
    <definedName name="xcascac" localSheetId="10" hidden="1">{#N/A,#N/A,FALSE,"M.41"}</definedName>
    <definedName name="xcascac" hidden="1">{#N/A,#N/A,FALSE,"M.41"}</definedName>
    <definedName name="xcscac" localSheetId="9" hidden="1">{#N/A,#N/A,FALSE,"M.32"}</definedName>
    <definedName name="xcscac" localSheetId="10" hidden="1">{#N/A,#N/A,FALSE,"M.32"}</definedName>
    <definedName name="xcscac" hidden="1">{#N/A,#N/A,FALSE,"M.32"}</definedName>
    <definedName name="xcscsac" localSheetId="9" hidden="1">{#N/A,#N/A,FALSE,"M.34"}</definedName>
    <definedName name="xcscsac" localSheetId="10" hidden="1">{#N/A,#N/A,FALSE,"M.34"}</definedName>
    <definedName name="xcscsac" hidden="1">{#N/A,#N/A,FALSE,"M.34"}</definedName>
    <definedName name="xdasdd" localSheetId="9" hidden="1">{#N/A,#N/A,FALSE,"M.01"}</definedName>
    <definedName name="xdasdd" localSheetId="10" hidden="1">{#N/A,#N/A,FALSE,"M.01"}</definedName>
    <definedName name="xdasdd" hidden="1">{#N/A,#N/A,FALSE,"M.01"}</definedName>
    <definedName name="xs" localSheetId="6">[134]JAN07!#REF!</definedName>
    <definedName name="xs" localSheetId="7">[134]JAN07!#REF!</definedName>
    <definedName name="xs" localSheetId="5">[135]JAN07!#REF!</definedName>
    <definedName name="xs" localSheetId="10">[135]JAN07!#REF!</definedName>
    <definedName name="xs">[135]JAN07!#REF!</definedName>
    <definedName name="xxx" hidden="1">#REF!</definedName>
    <definedName name="XXXX" localSheetId="6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'[32]W-NAD'!#REF!</definedName>
    <definedName name="y" localSheetId="10">#REF!</definedName>
    <definedName name="y">#REF!</definedName>
    <definedName name="YERYY" localSheetId="6">#REF!</definedName>
    <definedName name="YERYY" localSheetId="9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ono">'[157]master rab'!$B$1:$H$65536</definedName>
    <definedName name="yy" localSheetId="6">#REF!</definedName>
    <definedName name="yy" localSheetId="9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9">#REF!</definedName>
    <definedName name="Z" localSheetId="7">#REF!</definedName>
    <definedName name="Z" localSheetId="10">#REF!</definedName>
    <definedName name="Z">#REF!</definedName>
    <definedName name="ZAz">#REF!</definedName>
    <definedName name="zone_saisie" localSheetId="9">'[158]Submission Form'!$A$4:$C$5,'[158]Submission Form'!$D$7,'[158]Submission Form'!$D$10:$D$11,'[158]Submission Form'!$D$17:$D$26,'[158]Submission Form'!$D$33</definedName>
    <definedName name="zone_saisie">('[159]Submission Form'!$A$4:$C$5,'[159]Submission Form'!$D$7,'[159]Submission Form'!$D$10:$D$11,'[159]Submission Form'!$D$17:$D$26,'[159]Submission Form'!$D$33)</definedName>
    <definedName name="zsdgxgdg" localSheetId="9" hidden="1">{#N/A,#N/A,FALSE,"M.01";#N/A,#N/A,FALSE,"M.01"}</definedName>
    <definedName name="zsdgxgdg" localSheetId="10" hidden="1">{#N/A,#N/A,FALSE,"M.01";#N/A,#N/A,FALSE,"M.01"}</definedName>
    <definedName name="zsdgxgdg" hidden="1">{#N/A,#N/A,FALSE,"M.01";#N/A,#N/A,FALSE,"M.01"}</definedName>
    <definedName name="zz" localSheetId="9">#REF!</definedName>
    <definedName name="zz">'[116]Hal-1'!$M$33:$M$33</definedName>
    <definedName name="zz_19" localSheetId="9">'[117]Hal-1'!$M$33:$M$33</definedName>
    <definedName name="zz_19">'[118]Hal-1'!$M$33:$M$33</definedName>
    <definedName name="zzz" localSheetId="9" hidden="1">{#N/A,#N/A,FALSE,"M.01"}</definedName>
    <definedName name="zzz">[116]aruskas!$A$110:$T$180</definedName>
    <definedName name="zzz_19" localSheetId="9">[117]aruskas!$A$110:$T$180</definedName>
    <definedName name="zzz_19">[118]aruskas!$A$110:$T$180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1" i="11" l="1"/>
  <c r="G40" i="11"/>
  <c r="G39" i="11"/>
  <c r="G38" i="11"/>
  <c r="G37" i="11"/>
  <c r="G36" i="11"/>
  <c r="G35" i="11"/>
  <c r="G34" i="11"/>
  <c r="G33" i="11"/>
  <c r="E41" i="11"/>
  <c r="D41" i="11"/>
  <c r="E40" i="11"/>
  <c r="D40" i="11"/>
  <c r="H40" i="11" s="1"/>
  <c r="E39" i="11"/>
  <c r="D39" i="11"/>
  <c r="J39" i="11" s="1"/>
  <c r="E38" i="11"/>
  <c r="D38" i="11"/>
  <c r="J38" i="11" s="1"/>
  <c r="E37" i="11"/>
  <c r="D37" i="11"/>
  <c r="J37" i="11" s="1"/>
  <c r="E36" i="11"/>
  <c r="D36" i="11"/>
  <c r="J36" i="11" s="1"/>
  <c r="E35" i="11"/>
  <c r="D35" i="11"/>
  <c r="I35" i="11" s="1"/>
  <c r="E34" i="11"/>
  <c r="D34" i="11"/>
  <c r="J34" i="11" s="1"/>
  <c r="E33" i="11"/>
  <c r="D33" i="11"/>
  <c r="J33" i="11" s="1"/>
  <c r="F41" i="11"/>
  <c r="F40" i="11"/>
  <c r="F39" i="11"/>
  <c r="F38" i="11"/>
  <c r="F37" i="11"/>
  <c r="F36" i="11"/>
  <c r="F35" i="11"/>
  <c r="J41" i="11" l="1"/>
  <c r="I39" i="11"/>
  <c r="J35" i="11"/>
  <c r="H37" i="11"/>
  <c r="I40" i="11"/>
  <c r="H36" i="11"/>
  <c r="H34" i="11"/>
  <c r="I37" i="11"/>
  <c r="J40" i="11"/>
  <c r="I34" i="11"/>
  <c r="H39" i="11"/>
  <c r="H33" i="11"/>
  <c r="I36" i="11"/>
  <c r="H41" i="11"/>
  <c r="I33" i="11"/>
  <c r="H38" i="11"/>
  <c r="I41" i="11"/>
  <c r="H35" i="11"/>
  <c r="I38" i="11"/>
  <c r="K40" i="11" l="1"/>
  <c r="K39" i="11"/>
  <c r="K35" i="11"/>
  <c r="K37" i="11"/>
  <c r="K36" i="11"/>
  <c r="K34" i="11"/>
  <c r="K41" i="11"/>
  <c r="K38" i="11"/>
  <c r="K33" i="11"/>
  <c r="D20" i="59" l="1"/>
  <c r="F145" i="11"/>
  <c r="F147" i="11"/>
  <c r="AC24" i="77"/>
  <c r="AC23" i="77"/>
  <c r="C715" i="41"/>
  <c r="C716" i="41"/>
  <c r="C717" i="41"/>
  <c r="C718" i="41"/>
  <c r="C719" i="41"/>
  <c r="C720" i="41"/>
  <c r="C721" i="41"/>
  <c r="C722" i="41"/>
  <c r="C723" i="41"/>
  <c r="C724" i="41"/>
  <c r="C725" i="41"/>
  <c r="C726" i="41"/>
  <c r="C727" i="41"/>
  <c r="C728" i="41"/>
  <c r="C729" i="41"/>
  <c r="C730" i="41"/>
  <c r="C731" i="41"/>
  <c r="C732" i="41"/>
  <c r="C733" i="41"/>
  <c r="C734" i="41"/>
  <c r="C735" i="41"/>
  <c r="C736" i="41"/>
  <c r="C737" i="41"/>
  <c r="C738" i="41"/>
  <c r="C739" i="41"/>
  <c r="C740" i="41"/>
  <c r="C741" i="41"/>
  <c r="C742" i="41"/>
  <c r="C743" i="41"/>
  <c r="C744" i="41"/>
  <c r="C745" i="41"/>
  <c r="C746" i="41"/>
  <c r="C747" i="41"/>
  <c r="C748" i="41"/>
  <c r="C749" i="41"/>
  <c r="C750" i="41"/>
  <c r="C751" i="41"/>
  <c r="C752" i="41"/>
  <c r="C753" i="41"/>
  <c r="C754" i="41"/>
  <c r="C755" i="41"/>
  <c r="C756" i="41"/>
  <c r="C757" i="41"/>
  <c r="C758" i="41"/>
  <c r="C759" i="41"/>
  <c r="C760" i="41"/>
  <c r="C761" i="41"/>
  <c r="C762" i="41"/>
  <c r="C763" i="41"/>
  <c r="C764" i="41"/>
  <c r="C765" i="41"/>
  <c r="C766" i="41"/>
  <c r="C767" i="41"/>
  <c r="C768" i="41"/>
  <c r="C769" i="41"/>
  <c r="C770" i="41"/>
  <c r="C771" i="41"/>
  <c r="C772" i="41"/>
  <c r="C773" i="41"/>
  <c r="C774" i="41"/>
  <c r="C775" i="41"/>
  <c r="C776" i="41"/>
  <c r="C777" i="41"/>
  <c r="C778" i="41"/>
  <c r="C779" i="41"/>
  <c r="C780" i="41"/>
  <c r="C781" i="41"/>
  <c r="C782" i="41"/>
  <c r="C783" i="41"/>
  <c r="C784" i="41"/>
  <c r="C785" i="41"/>
  <c r="C786" i="41"/>
  <c r="C787" i="41"/>
  <c r="C788" i="41"/>
  <c r="C789" i="41"/>
  <c r="C790" i="41"/>
  <c r="C791" i="41"/>
  <c r="C792" i="41"/>
  <c r="C793" i="41"/>
  <c r="C794" i="41"/>
  <c r="C795" i="41"/>
  <c r="C796" i="41"/>
  <c r="C797" i="41"/>
  <c r="C798" i="41"/>
  <c r="C799" i="41"/>
  <c r="C800" i="41"/>
  <c r="C801" i="41"/>
  <c r="C802" i="41"/>
  <c r="C803" i="41"/>
  <c r="C804" i="41"/>
  <c r="C805" i="41"/>
  <c r="C806" i="41"/>
  <c r="C807" i="41"/>
  <c r="C808" i="41"/>
  <c r="C809" i="41"/>
  <c r="C810" i="41"/>
  <c r="C811" i="41"/>
  <c r="C812" i="41"/>
  <c r="C813" i="41"/>
  <c r="C814" i="41"/>
  <c r="C815" i="41"/>
  <c r="C816" i="41"/>
  <c r="C817" i="41"/>
  <c r="C818" i="41"/>
  <c r="C819" i="41"/>
  <c r="C820" i="41"/>
  <c r="C821" i="41"/>
  <c r="C822" i="41"/>
  <c r="C823" i="41"/>
  <c r="C824" i="41"/>
  <c r="C825" i="41"/>
  <c r="C826" i="41"/>
  <c r="C827" i="41"/>
  <c r="C828" i="41"/>
  <c r="C829" i="41"/>
  <c r="C830" i="41"/>
  <c r="C831" i="41"/>
  <c r="C832" i="41"/>
  <c r="C833" i="41"/>
  <c r="C834" i="41"/>
  <c r="C835" i="41"/>
  <c r="C836" i="41"/>
  <c r="C837" i="41"/>
  <c r="C838" i="41"/>
  <c r="C839" i="41"/>
  <c r="C840" i="41"/>
  <c r="C841" i="41"/>
  <c r="C842" i="41"/>
  <c r="C843" i="41"/>
  <c r="C844" i="41"/>
  <c r="C845" i="41"/>
  <c r="C846" i="41"/>
  <c r="C847" i="41"/>
  <c r="C848" i="41"/>
  <c r="C849" i="41"/>
  <c r="C850" i="41"/>
  <c r="C851" i="41"/>
  <c r="C852" i="41"/>
  <c r="C853" i="41"/>
  <c r="C854" i="41"/>
  <c r="C855" i="41"/>
  <c r="C856" i="41"/>
  <c r="C857" i="41"/>
  <c r="C858" i="41"/>
  <c r="C859" i="41"/>
  <c r="C860" i="41"/>
  <c r="C861" i="41"/>
  <c r="C862" i="41"/>
  <c r="C863" i="41"/>
  <c r="C864" i="41"/>
  <c r="C865" i="41"/>
  <c r="C866" i="41"/>
  <c r="C867" i="41"/>
  <c r="C868" i="41"/>
  <c r="C869" i="41"/>
  <c r="C870" i="41"/>
  <c r="C871" i="41"/>
  <c r="C872" i="41"/>
  <c r="C873" i="41"/>
  <c r="C874" i="41"/>
  <c r="C875" i="41"/>
  <c r="C876" i="41"/>
  <c r="C877" i="41"/>
  <c r="C878" i="41"/>
  <c r="C879" i="41"/>
  <c r="C880" i="41"/>
  <c r="C881" i="41"/>
  <c r="C882" i="41"/>
  <c r="C883" i="41"/>
  <c r="C884" i="41"/>
  <c r="C885" i="41"/>
  <c r="C886" i="41"/>
  <c r="C887" i="41"/>
  <c r="C888" i="41"/>
  <c r="C889" i="41"/>
  <c r="C890" i="41"/>
  <c r="C891" i="41"/>
  <c r="C892" i="41"/>
  <c r="C893" i="41"/>
  <c r="C894" i="41"/>
  <c r="C895" i="41"/>
  <c r="C896" i="41"/>
  <c r="C897" i="41"/>
  <c r="C898" i="41"/>
  <c r="C899" i="41"/>
  <c r="C900" i="41"/>
  <c r="C901" i="41"/>
  <c r="C902" i="41"/>
  <c r="C903" i="41"/>
  <c r="C904" i="41"/>
  <c r="C905" i="41"/>
  <c r="C906" i="41"/>
  <c r="C907" i="41"/>
  <c r="C908" i="41"/>
  <c r="C909" i="41"/>
  <c r="C910" i="41"/>
  <c r="C911" i="41"/>
  <c r="C912" i="41"/>
  <c r="C913" i="41"/>
  <c r="C914" i="41"/>
  <c r="C915" i="41"/>
  <c r="C916" i="41"/>
  <c r="C917" i="41"/>
  <c r="C918" i="41"/>
  <c r="C919" i="41"/>
  <c r="C920" i="41"/>
  <c r="C921" i="41"/>
  <c r="C922" i="41"/>
  <c r="C923" i="41"/>
  <c r="C924" i="41"/>
  <c r="C925" i="41"/>
  <c r="C926" i="41"/>
  <c r="C927" i="41"/>
  <c r="C928" i="41"/>
  <c r="C929" i="41"/>
  <c r="C930" i="41"/>
  <c r="C931" i="41"/>
  <c r="C932" i="41"/>
  <c r="C933" i="41"/>
  <c r="C934" i="41"/>
  <c r="C935" i="41"/>
  <c r="C936" i="41"/>
  <c r="C937" i="41"/>
  <c r="C938" i="41"/>
  <c r="C939" i="41"/>
  <c r="C940" i="41"/>
  <c r="C941" i="41"/>
  <c r="C942" i="41"/>
  <c r="C943" i="41"/>
  <c r="C944" i="41"/>
  <c r="C945" i="41"/>
  <c r="C946" i="41"/>
  <c r="C947" i="41"/>
  <c r="C948" i="41"/>
  <c r="C949" i="41"/>
  <c r="C950" i="41"/>
  <c r="C951" i="41"/>
  <c r="C952" i="41"/>
  <c r="C953" i="41"/>
  <c r="C954" i="41"/>
  <c r="C955" i="41"/>
  <c r="C956" i="41"/>
  <c r="C957" i="41"/>
  <c r="C958" i="41"/>
  <c r="C959" i="41"/>
  <c r="C960" i="41"/>
  <c r="C961" i="41"/>
  <c r="C962" i="41"/>
  <c r="C963" i="41"/>
  <c r="C964" i="41"/>
  <c r="C965" i="41"/>
  <c r="C966" i="41"/>
  <c r="C967" i="41"/>
  <c r="C968" i="41"/>
  <c r="C969" i="41"/>
  <c r="C970" i="41"/>
  <c r="C971" i="41"/>
  <c r="C972" i="41"/>
  <c r="C973" i="41"/>
  <c r="C974" i="41"/>
  <c r="C975" i="41"/>
  <c r="C976" i="41"/>
  <c r="C977" i="41"/>
  <c r="C978" i="41"/>
  <c r="C979" i="41"/>
  <c r="C980" i="41"/>
  <c r="C981" i="41"/>
  <c r="C982" i="41"/>
  <c r="C983" i="41"/>
  <c r="C984" i="41"/>
  <c r="C985" i="41"/>
  <c r="C986" i="41"/>
  <c r="C987" i="41"/>
  <c r="C988" i="41"/>
  <c r="C989" i="41"/>
  <c r="C990" i="41"/>
  <c r="C991" i="41"/>
  <c r="C992" i="41"/>
  <c r="C993" i="41"/>
  <c r="C994" i="41"/>
  <c r="C995" i="41"/>
  <c r="C996" i="41"/>
  <c r="C997" i="41"/>
  <c r="C998" i="41"/>
  <c r="C999" i="41"/>
  <c r="C1000" i="41"/>
  <c r="C1001" i="41"/>
  <c r="C1002" i="41"/>
  <c r="C1003" i="41"/>
  <c r="C1004" i="41"/>
  <c r="C1005" i="41"/>
  <c r="C1006" i="41"/>
  <c r="C1007" i="41"/>
  <c r="C1008" i="41"/>
  <c r="C1009" i="41"/>
  <c r="C1010" i="41"/>
  <c r="C1011" i="41"/>
  <c r="C1012" i="41"/>
  <c r="C1013" i="41"/>
  <c r="C1014" i="41"/>
  <c r="C1015" i="41"/>
  <c r="C1016" i="41"/>
  <c r="C1017" i="41"/>
  <c r="C1018" i="41"/>
  <c r="C1019" i="41"/>
  <c r="C1020" i="41"/>
  <c r="C1021" i="41"/>
  <c r="C1022" i="41"/>
  <c r="C1023" i="41"/>
  <c r="C1024" i="41"/>
  <c r="C1025" i="41"/>
  <c r="C1026" i="41"/>
  <c r="C1027" i="41"/>
  <c r="C1028" i="41"/>
  <c r="C1029" i="41"/>
  <c r="C1030" i="41"/>
  <c r="C1031" i="41"/>
  <c r="C1032" i="41"/>
  <c r="C1033" i="41"/>
  <c r="C1034" i="41"/>
  <c r="C1035" i="41"/>
  <c r="C1036" i="41"/>
  <c r="C1037" i="41"/>
  <c r="C1038" i="41"/>
  <c r="C1039" i="41"/>
  <c r="C1040" i="41"/>
  <c r="C1041" i="41"/>
  <c r="C1042" i="41"/>
  <c r="C1043" i="41"/>
  <c r="C1044" i="41"/>
  <c r="C1045" i="41"/>
  <c r="C1046" i="41"/>
  <c r="C1047" i="41"/>
  <c r="C1048" i="41"/>
  <c r="C1049" i="41"/>
  <c r="C1050" i="41"/>
  <c r="C1051" i="41"/>
  <c r="C1052" i="41"/>
  <c r="C1053" i="41"/>
  <c r="C1054" i="41"/>
  <c r="C1055" i="41"/>
  <c r="C1056" i="41"/>
  <c r="C1057" i="41"/>
  <c r="C1058" i="41"/>
  <c r="C1059" i="41"/>
  <c r="C1060" i="41"/>
  <c r="C1061" i="41"/>
  <c r="C1062" i="41"/>
  <c r="C1063" i="41"/>
  <c r="C1064" i="41"/>
  <c r="C1065" i="41"/>
  <c r="C1066" i="41"/>
  <c r="C1067" i="41"/>
  <c r="C1068" i="41"/>
  <c r="C1069" i="41"/>
  <c r="C1070" i="41"/>
  <c r="C1071" i="41"/>
  <c r="C1072" i="41"/>
  <c r="C1073" i="41"/>
  <c r="C1074" i="41"/>
  <c r="C1075" i="41"/>
  <c r="C1076" i="41"/>
  <c r="C1077" i="41"/>
  <c r="C1078" i="41"/>
  <c r="C1079" i="41"/>
  <c r="C1080" i="41"/>
  <c r="C1081" i="41"/>
  <c r="C1082" i="41"/>
  <c r="C1083" i="41"/>
  <c r="C1084" i="41"/>
  <c r="C1085" i="41"/>
  <c r="C1086" i="41"/>
  <c r="C1087" i="41"/>
  <c r="C1088" i="41"/>
  <c r="C1089" i="41"/>
  <c r="C1090" i="41"/>
  <c r="C1091" i="41"/>
  <c r="C1092" i="41"/>
  <c r="C1093" i="41"/>
  <c r="C1094" i="41"/>
  <c r="C1095" i="41"/>
  <c r="C1096" i="41"/>
  <c r="C1097" i="41"/>
  <c r="C1098" i="41"/>
  <c r="C1099" i="41"/>
  <c r="C1100" i="41"/>
  <c r="C1101" i="41"/>
  <c r="C1102" i="41"/>
  <c r="C1103" i="41"/>
  <c r="C1104" i="41"/>
  <c r="C1105" i="41"/>
  <c r="C1106" i="41"/>
  <c r="C1107" i="41"/>
  <c r="C1108" i="41"/>
  <c r="C1109" i="41"/>
  <c r="C1110" i="41"/>
  <c r="C1111" i="41"/>
  <c r="C1112" i="41"/>
  <c r="C1113" i="41"/>
  <c r="C1114" i="41"/>
  <c r="C1115" i="41"/>
  <c r="C1116" i="41"/>
  <c r="C1117" i="41"/>
  <c r="C1118" i="41"/>
  <c r="C1119" i="41"/>
  <c r="C1120" i="41"/>
  <c r="C1121" i="41"/>
  <c r="C1122" i="41"/>
  <c r="C1123" i="41"/>
  <c r="C1124" i="41"/>
  <c r="C1125" i="41"/>
  <c r="C1126" i="41"/>
  <c r="C1127" i="41"/>
  <c r="C1128" i="41"/>
  <c r="C1129" i="41"/>
  <c r="C1130" i="41"/>
  <c r="C1131" i="41"/>
  <c r="C1132" i="41"/>
  <c r="C1133" i="41"/>
  <c r="C1134" i="41"/>
  <c r="C1135" i="41"/>
  <c r="C1136" i="41"/>
  <c r="C1137" i="41"/>
  <c r="C1138" i="41"/>
  <c r="C1139" i="41"/>
  <c r="C1140" i="41"/>
  <c r="C1141" i="41"/>
  <c r="C1142" i="41"/>
  <c r="C1143" i="41"/>
  <c r="C1144" i="41"/>
  <c r="C1145" i="41"/>
  <c r="C1146" i="41"/>
  <c r="C1147" i="41"/>
  <c r="C1148" i="41"/>
  <c r="C1149" i="41"/>
  <c r="C1150" i="41"/>
  <c r="C1151" i="41"/>
  <c r="C1152" i="41"/>
  <c r="C1153" i="41"/>
  <c r="C1154" i="41"/>
  <c r="C1155" i="41"/>
  <c r="C1156" i="41"/>
  <c r="C1157" i="41"/>
  <c r="C1158" i="41"/>
  <c r="C1159" i="41"/>
  <c r="C1160" i="41"/>
  <c r="C1161" i="41"/>
  <c r="C1162" i="41"/>
  <c r="C1163" i="41"/>
  <c r="C1164" i="41"/>
  <c r="C1165" i="41"/>
  <c r="C1166" i="41"/>
  <c r="C1167" i="41"/>
  <c r="C1168" i="41"/>
  <c r="C1169" i="41"/>
  <c r="C1170" i="41"/>
  <c r="C1171" i="41"/>
  <c r="C1172" i="41"/>
  <c r="C1173" i="41"/>
  <c r="C1174" i="41"/>
  <c r="C1175" i="41"/>
  <c r="C1176" i="41"/>
  <c r="C1177" i="41"/>
  <c r="C1178" i="41"/>
  <c r="C1179" i="41"/>
  <c r="C1180" i="41"/>
  <c r="C1181" i="41"/>
  <c r="C1182" i="41"/>
  <c r="C1183" i="41"/>
  <c r="C1184" i="41"/>
  <c r="C1185" i="41"/>
  <c r="C1186" i="41"/>
  <c r="C1187" i="41"/>
  <c r="C1188" i="41"/>
  <c r="C1189" i="41"/>
  <c r="C1190" i="41"/>
  <c r="C1191" i="41"/>
  <c r="C1192" i="41"/>
  <c r="C1193" i="41"/>
  <c r="C1194" i="41"/>
  <c r="C1195" i="41"/>
  <c r="C1196" i="41"/>
  <c r="C1197" i="41"/>
  <c r="C1198" i="41"/>
  <c r="C1199" i="41"/>
  <c r="C1200" i="41"/>
  <c r="C1201" i="41"/>
  <c r="C1202" i="41"/>
  <c r="C1203" i="41"/>
  <c r="C1204" i="41"/>
  <c r="C1205" i="41"/>
  <c r="C1206" i="41"/>
  <c r="C1207" i="41"/>
  <c r="C1208" i="41"/>
  <c r="C1209" i="41"/>
  <c r="C1210" i="41"/>
  <c r="C1211" i="41"/>
  <c r="C1212" i="41"/>
  <c r="C1213" i="41"/>
  <c r="C1214" i="41"/>
  <c r="C1215" i="41"/>
  <c r="C1216" i="41"/>
  <c r="C1217" i="41"/>
  <c r="C1218" i="41"/>
  <c r="C1219" i="41"/>
  <c r="C1220" i="41"/>
  <c r="C1221" i="41"/>
  <c r="C1222" i="41"/>
  <c r="C1223" i="41"/>
  <c r="C1224" i="41"/>
  <c r="C1225" i="41"/>
  <c r="C1226" i="41"/>
  <c r="C1227" i="41"/>
  <c r="C1228" i="41"/>
  <c r="C1229" i="41"/>
  <c r="C1230" i="41"/>
  <c r="C1231" i="41"/>
  <c r="C1232" i="41"/>
  <c r="C1233" i="41"/>
  <c r="C1234" i="41"/>
  <c r="C1235" i="41"/>
  <c r="C1236" i="41"/>
  <c r="C1237" i="41"/>
  <c r="C1238" i="41"/>
  <c r="C1239" i="41"/>
  <c r="C1240" i="41"/>
  <c r="C1241" i="41"/>
  <c r="C1242" i="41"/>
  <c r="C1243" i="41"/>
  <c r="C1244" i="41"/>
  <c r="C1245" i="41"/>
  <c r="C1246" i="41"/>
  <c r="C1247" i="41"/>
  <c r="C1248" i="41"/>
  <c r="C1249" i="41"/>
  <c r="C1250" i="41"/>
  <c r="C1251" i="41"/>
  <c r="C1252" i="41"/>
  <c r="C1253" i="41"/>
  <c r="C1254" i="41"/>
  <c r="C1255" i="41"/>
  <c r="C1256" i="41"/>
  <c r="C1257" i="41"/>
  <c r="C1258" i="41"/>
  <c r="C1259" i="41"/>
  <c r="C1260" i="41"/>
  <c r="C1261" i="41"/>
  <c r="C1262" i="41"/>
  <c r="C1263" i="41"/>
  <c r="C1264" i="41"/>
  <c r="C1265" i="41"/>
  <c r="C1266" i="41"/>
  <c r="C1267" i="41"/>
  <c r="C1268" i="41"/>
  <c r="C1269" i="41"/>
  <c r="C1270" i="41"/>
  <c r="C1271" i="41"/>
  <c r="C1272" i="41"/>
  <c r="C1273" i="41"/>
  <c r="C1274" i="41"/>
  <c r="C1275" i="41"/>
  <c r="C1276" i="41"/>
  <c r="C1277" i="41"/>
  <c r="C1278" i="41"/>
  <c r="C1279" i="41"/>
  <c r="C1280" i="41"/>
  <c r="C1281" i="41"/>
  <c r="C1282" i="41"/>
  <c r="C1283" i="41"/>
  <c r="C1284" i="41"/>
  <c r="C1285" i="41"/>
  <c r="C1286" i="41"/>
  <c r="C1287" i="41"/>
  <c r="C1288" i="41"/>
  <c r="C1289" i="41"/>
  <c r="C1290" i="41"/>
  <c r="C1291" i="41"/>
  <c r="C1292" i="41"/>
  <c r="C1293" i="41"/>
  <c r="C1294" i="41"/>
  <c r="C1295" i="41"/>
  <c r="C1296" i="41"/>
  <c r="C1297" i="41"/>
  <c r="C1298" i="41"/>
  <c r="C1299" i="41"/>
  <c r="C1300" i="41"/>
  <c r="C1301" i="41"/>
  <c r="C1302" i="41"/>
  <c r="C1303" i="41"/>
  <c r="C1304" i="41"/>
  <c r="C1305" i="41"/>
  <c r="C1306" i="41"/>
  <c r="C1307" i="41"/>
  <c r="C1308" i="41"/>
  <c r="C1309" i="41"/>
  <c r="C1310" i="41"/>
  <c r="C1311" i="41"/>
  <c r="C1312" i="41"/>
  <c r="C1313" i="41"/>
  <c r="C1314" i="41"/>
  <c r="C1315" i="41"/>
  <c r="C1316" i="41"/>
  <c r="C1317" i="41"/>
  <c r="C1318" i="41"/>
  <c r="C1319" i="41"/>
  <c r="C1320" i="41"/>
  <c r="C1321" i="41"/>
  <c r="C1322" i="41"/>
  <c r="C1323" i="41"/>
  <c r="C1324" i="41"/>
  <c r="C1325" i="41"/>
  <c r="C1326" i="41"/>
  <c r="C1327" i="41"/>
  <c r="C1328" i="41"/>
  <c r="C1329" i="41"/>
  <c r="C1330" i="41"/>
  <c r="C1331" i="41"/>
  <c r="C1332" i="41"/>
  <c r="C1333" i="41"/>
  <c r="C1334" i="41"/>
  <c r="C1335" i="41"/>
  <c r="C1336" i="41"/>
  <c r="C1337" i="41"/>
  <c r="C1338" i="41"/>
  <c r="C1339" i="41"/>
  <c r="C1340" i="41"/>
  <c r="C1341" i="41"/>
  <c r="C1342" i="41"/>
  <c r="C1343" i="41"/>
  <c r="C1344" i="41"/>
  <c r="C1345" i="41"/>
  <c r="C1346" i="41"/>
  <c r="C1347" i="41"/>
  <c r="C1348" i="41"/>
  <c r="C1349" i="41"/>
  <c r="C1350" i="41"/>
  <c r="C1351" i="41"/>
  <c r="C1352" i="41"/>
  <c r="C1353" i="41"/>
  <c r="C1354" i="41"/>
  <c r="C1355" i="41"/>
  <c r="C1356" i="41"/>
  <c r="C1357" i="41"/>
  <c r="C1358" i="41"/>
  <c r="C1359" i="41"/>
  <c r="C1360" i="41"/>
  <c r="C1361" i="41"/>
  <c r="C1362" i="41"/>
  <c r="C1363" i="41"/>
  <c r="C1364" i="41"/>
  <c r="C1365" i="41"/>
  <c r="C1366" i="41"/>
  <c r="C1367" i="41"/>
  <c r="C1368" i="41"/>
  <c r="C1369" i="41"/>
  <c r="C1370" i="41"/>
  <c r="C1371" i="41"/>
  <c r="C1372" i="41"/>
  <c r="C1373" i="41"/>
  <c r="C1374" i="41"/>
  <c r="C1375" i="41"/>
  <c r="C1376" i="41"/>
  <c r="C1377" i="41"/>
  <c r="C1378" i="41"/>
  <c r="C1379" i="41"/>
  <c r="C1380" i="41"/>
  <c r="C1381" i="41"/>
  <c r="C1382" i="41"/>
  <c r="C1383" i="41"/>
  <c r="C1384" i="41"/>
  <c r="C1385" i="41"/>
  <c r="C1386" i="41"/>
  <c r="C1387" i="41"/>
  <c r="C1388" i="41"/>
  <c r="C1389" i="41"/>
  <c r="C1390" i="41"/>
  <c r="C714" i="41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X1924" i="10"/>
  <c r="X1923" i="10"/>
  <c r="X1922" i="10"/>
  <c r="X1921" i="10"/>
  <c r="X1920" i="10"/>
  <c r="X1919" i="10"/>
  <c r="X1918" i="10"/>
  <c r="X1917" i="10"/>
  <c r="X1916" i="10"/>
  <c r="X1915" i="10"/>
  <c r="X1914" i="10"/>
  <c r="X1913" i="10"/>
  <c r="X1912" i="10"/>
  <c r="X1911" i="10"/>
  <c r="X1910" i="10"/>
  <c r="X1909" i="10"/>
  <c r="X1908" i="10"/>
  <c r="X1907" i="10"/>
  <c r="X1906" i="10"/>
  <c r="X1905" i="10"/>
  <c r="X1904" i="10"/>
  <c r="X1903" i="10"/>
  <c r="X1902" i="10"/>
  <c r="X1901" i="10"/>
  <c r="X1900" i="10"/>
  <c r="X1899" i="10"/>
  <c r="X1898" i="10"/>
  <c r="X1897" i="10"/>
  <c r="X1896" i="10"/>
  <c r="X1895" i="10"/>
  <c r="X1894" i="10"/>
  <c r="X1893" i="10"/>
  <c r="X1892" i="10"/>
  <c r="X1891" i="10"/>
  <c r="X1890" i="10"/>
  <c r="X1889" i="10"/>
  <c r="X1888" i="10"/>
  <c r="X1887" i="10"/>
  <c r="X1886" i="10"/>
  <c r="X1885" i="10"/>
  <c r="X1884" i="10"/>
  <c r="X1883" i="10"/>
  <c r="X1882" i="10"/>
  <c r="X1881" i="10"/>
  <c r="X1880" i="10"/>
  <c r="X1879" i="10"/>
  <c r="X1878" i="10"/>
  <c r="X1877" i="10"/>
  <c r="X1876" i="10"/>
  <c r="X1875" i="10"/>
  <c r="X1874" i="10"/>
  <c r="X1873" i="10"/>
  <c r="X1872" i="10"/>
  <c r="X1871" i="10"/>
  <c r="X1870" i="10"/>
  <c r="X1869" i="10"/>
  <c r="X1868" i="10"/>
  <c r="X1867" i="10"/>
  <c r="X1866" i="10"/>
  <c r="X1865" i="10"/>
  <c r="X1864" i="10"/>
  <c r="X1863" i="10"/>
  <c r="X1862" i="10"/>
  <c r="X1861" i="10"/>
  <c r="X1860" i="10"/>
  <c r="X1859" i="10"/>
  <c r="X1858" i="10"/>
  <c r="X1857" i="10"/>
  <c r="X1856" i="10"/>
  <c r="X1855" i="10"/>
  <c r="X1854" i="10"/>
  <c r="X1853" i="10"/>
  <c r="X1852" i="10"/>
  <c r="X1851" i="10"/>
  <c r="X1850" i="10"/>
  <c r="X1849" i="10"/>
  <c r="X1848" i="10"/>
  <c r="X1847" i="10"/>
  <c r="X1846" i="10"/>
  <c r="X1845" i="10"/>
  <c r="X1844" i="10"/>
  <c r="X1843" i="10"/>
  <c r="X1842" i="10"/>
  <c r="X1841" i="10"/>
  <c r="X1840" i="10"/>
  <c r="X1839" i="10"/>
  <c r="X1838" i="10"/>
  <c r="X1837" i="10"/>
  <c r="X1836" i="10"/>
  <c r="X1835" i="10"/>
  <c r="X1834" i="10"/>
  <c r="X1833" i="10"/>
  <c r="X1832" i="10"/>
  <c r="X1831" i="10"/>
  <c r="X1830" i="10"/>
  <c r="X1829" i="10"/>
  <c r="X1828" i="10"/>
  <c r="X1827" i="10"/>
  <c r="X1826" i="10"/>
  <c r="X1825" i="10"/>
  <c r="X1824" i="10"/>
  <c r="X1823" i="10"/>
  <c r="X1822" i="10"/>
  <c r="X1821" i="10"/>
  <c r="X1820" i="10"/>
  <c r="X1819" i="10"/>
  <c r="X1818" i="10"/>
  <c r="X1817" i="10"/>
  <c r="X1816" i="10"/>
  <c r="X1815" i="10"/>
  <c r="X1814" i="10"/>
  <c r="X1813" i="10"/>
  <c r="X1812" i="10"/>
  <c r="X1811" i="10"/>
  <c r="X1810" i="10"/>
  <c r="X1809" i="10"/>
  <c r="X1808" i="10"/>
  <c r="X1807" i="10"/>
  <c r="X1806" i="10"/>
  <c r="X1805" i="10"/>
  <c r="X1804" i="10"/>
  <c r="X1803" i="10"/>
  <c r="X1802" i="10"/>
  <c r="X1801" i="10"/>
  <c r="X1800" i="10"/>
  <c r="X1799" i="10"/>
  <c r="X1798" i="10"/>
  <c r="X1797" i="10"/>
  <c r="X1796" i="10"/>
  <c r="X1795" i="10"/>
  <c r="X1794" i="10"/>
  <c r="X1793" i="10"/>
  <c r="X1792" i="10"/>
  <c r="X1791" i="10"/>
  <c r="X1790" i="10"/>
  <c r="X1789" i="10"/>
  <c r="X1788" i="10"/>
  <c r="X1787" i="10"/>
  <c r="X1786" i="10"/>
  <c r="X1785" i="10"/>
  <c r="X1784" i="10"/>
  <c r="X1783" i="10"/>
  <c r="X1782" i="10"/>
  <c r="X1781" i="10"/>
  <c r="X1780" i="10"/>
  <c r="X1779" i="10"/>
  <c r="X1778" i="10"/>
  <c r="X1777" i="10"/>
  <c r="X1776" i="10"/>
  <c r="X1775" i="10"/>
  <c r="X1774" i="10"/>
  <c r="X1773" i="10"/>
  <c r="X1772" i="10"/>
  <c r="X1771" i="10"/>
  <c r="X1770" i="10"/>
  <c r="X1769" i="10"/>
  <c r="X1768" i="10"/>
  <c r="X1767" i="10"/>
  <c r="X1766" i="10"/>
  <c r="X1765" i="10"/>
  <c r="X1764" i="10"/>
  <c r="X1763" i="10"/>
  <c r="X1762" i="10"/>
  <c r="X1761" i="10"/>
  <c r="X1760" i="10"/>
  <c r="X1759" i="10"/>
  <c r="X1758" i="10"/>
  <c r="X1757" i="10"/>
  <c r="X1756" i="10"/>
  <c r="X1755" i="10"/>
  <c r="X1754" i="10"/>
  <c r="X1753" i="10"/>
  <c r="X1752" i="10"/>
  <c r="X1751" i="10"/>
  <c r="X1750" i="10"/>
  <c r="X1749" i="10"/>
  <c r="X1748" i="10"/>
  <c r="X1747" i="10"/>
  <c r="X1746" i="10"/>
  <c r="X1745" i="10"/>
  <c r="X1744" i="10"/>
  <c r="X1743" i="10"/>
  <c r="X1742" i="10"/>
  <c r="X1741" i="10"/>
  <c r="X1740" i="10"/>
  <c r="X1739" i="10"/>
  <c r="X1738" i="10"/>
  <c r="X1737" i="10"/>
  <c r="X1736" i="10"/>
  <c r="X1735" i="10"/>
  <c r="X1734" i="10"/>
  <c r="X1733" i="10"/>
  <c r="X1732" i="10"/>
  <c r="X1731" i="10"/>
  <c r="X1730" i="10"/>
  <c r="X1729" i="10"/>
  <c r="X1728" i="10"/>
  <c r="X1727" i="10"/>
  <c r="X1726" i="10"/>
  <c r="X1725" i="10"/>
  <c r="X1724" i="10"/>
  <c r="X1723" i="10"/>
  <c r="X1722" i="10"/>
  <c r="X1721" i="10"/>
  <c r="X1720" i="10"/>
  <c r="X1719" i="10"/>
  <c r="X1718" i="10"/>
  <c r="X1717" i="10"/>
  <c r="X1716" i="10"/>
  <c r="X1715" i="10"/>
  <c r="X1714" i="10"/>
  <c r="X1713" i="10"/>
  <c r="X1712" i="10"/>
  <c r="X1711" i="10"/>
  <c r="X1710" i="10"/>
  <c r="X1709" i="10"/>
  <c r="X1708" i="10"/>
  <c r="X1707" i="10"/>
  <c r="X1706" i="10"/>
  <c r="X1705" i="10"/>
  <c r="X1704" i="10"/>
  <c r="X1703" i="10"/>
  <c r="X1702" i="10"/>
  <c r="X1701" i="10"/>
  <c r="X1700" i="10"/>
  <c r="X1699" i="10"/>
  <c r="X1698" i="10"/>
  <c r="X1697" i="10"/>
  <c r="X1696" i="10"/>
  <c r="X1695" i="10"/>
  <c r="X1694" i="10"/>
  <c r="X1693" i="10"/>
  <c r="X1692" i="10"/>
  <c r="X1691" i="10"/>
  <c r="X1690" i="10"/>
  <c r="X1689" i="10"/>
  <c r="X1688" i="10"/>
  <c r="X1687" i="10"/>
  <c r="X1686" i="10"/>
  <c r="X1685" i="10"/>
  <c r="X1684" i="10"/>
  <c r="X1683" i="10"/>
  <c r="X1682" i="10"/>
  <c r="X1681" i="10"/>
  <c r="X1680" i="10"/>
  <c r="X1679" i="10"/>
  <c r="X1678" i="10"/>
  <c r="X1677" i="10"/>
  <c r="X1676" i="10"/>
  <c r="X1675" i="10"/>
  <c r="X1674" i="10"/>
  <c r="X1673" i="10"/>
  <c r="X1672" i="10"/>
  <c r="X1671" i="10"/>
  <c r="X1670" i="10"/>
  <c r="X1669" i="10"/>
  <c r="X1668" i="10"/>
  <c r="X1667" i="10"/>
  <c r="X1666" i="10"/>
  <c r="X1665" i="10"/>
  <c r="X1664" i="10"/>
  <c r="X1663" i="10"/>
  <c r="X1662" i="10"/>
  <c r="X1661" i="10"/>
  <c r="X1660" i="10"/>
  <c r="X1659" i="10"/>
  <c r="X1658" i="10"/>
  <c r="X1657" i="10"/>
  <c r="X1656" i="10"/>
  <c r="X1655" i="10"/>
  <c r="X1654" i="10"/>
  <c r="X1653" i="10"/>
  <c r="X1652" i="10"/>
  <c r="X1651" i="10"/>
  <c r="X1650" i="10"/>
  <c r="X1649" i="10"/>
  <c r="X1648" i="10"/>
  <c r="X1647" i="10"/>
  <c r="X1646" i="10"/>
  <c r="X1645" i="10"/>
  <c r="X1644" i="10"/>
  <c r="X1643" i="10"/>
  <c r="X1642" i="10"/>
  <c r="X1641" i="10"/>
  <c r="X1640" i="10"/>
  <c r="X1639" i="10"/>
  <c r="X1638" i="10"/>
  <c r="X1637" i="10"/>
  <c r="X1636" i="10"/>
  <c r="X1635" i="10"/>
  <c r="X1634" i="10"/>
  <c r="X1633" i="10"/>
  <c r="X1632" i="10"/>
  <c r="X1631" i="10"/>
  <c r="X1630" i="10"/>
  <c r="X1629" i="10"/>
  <c r="X1628" i="10"/>
  <c r="X1627" i="10"/>
  <c r="X1626" i="10"/>
  <c r="X1625" i="10"/>
  <c r="X1624" i="10"/>
  <c r="X1623" i="10"/>
  <c r="X1622" i="10"/>
  <c r="X1621" i="10"/>
  <c r="X1620" i="10"/>
  <c r="X1619" i="10"/>
  <c r="X1618" i="10"/>
  <c r="X1617" i="10"/>
  <c r="X1616" i="10"/>
  <c r="X1615" i="10"/>
  <c r="X1614" i="10"/>
  <c r="X1613" i="10"/>
  <c r="X1612" i="10"/>
  <c r="X1611" i="10"/>
  <c r="X1610" i="10"/>
  <c r="X1609" i="10"/>
  <c r="X1608" i="10"/>
  <c r="X1607" i="10"/>
  <c r="X1606" i="10"/>
  <c r="X1605" i="10"/>
  <c r="X1604" i="10"/>
  <c r="X1603" i="10"/>
  <c r="X1602" i="10"/>
  <c r="X1601" i="10"/>
  <c r="X1600" i="10"/>
  <c r="X1599" i="10"/>
  <c r="X1598" i="10"/>
  <c r="X1597" i="10"/>
  <c r="X1596" i="10"/>
  <c r="X1595" i="10"/>
  <c r="X1594" i="10"/>
  <c r="X1593" i="10"/>
  <c r="X1592" i="10"/>
  <c r="X1591" i="10"/>
  <c r="X1590" i="10"/>
  <c r="X1589" i="10"/>
  <c r="X1588" i="10"/>
  <c r="X1587" i="10"/>
  <c r="X1586" i="10"/>
  <c r="X1585" i="10"/>
  <c r="X1584" i="10"/>
  <c r="X1583" i="10"/>
  <c r="X1582" i="10"/>
  <c r="X1581" i="10"/>
  <c r="X1580" i="10"/>
  <c r="X1579" i="10"/>
  <c r="X1578" i="10"/>
  <c r="X1577" i="10"/>
  <c r="X1576" i="10"/>
  <c r="X1575" i="10"/>
  <c r="X1574" i="10"/>
  <c r="X1573" i="10"/>
  <c r="X1572" i="10"/>
  <c r="X1571" i="10"/>
  <c r="X1570" i="10"/>
  <c r="X1569" i="10"/>
  <c r="X1568" i="10"/>
  <c r="X1567" i="10"/>
  <c r="X1566" i="10"/>
  <c r="X1565" i="10"/>
  <c r="X1564" i="10"/>
  <c r="X1563" i="10"/>
  <c r="X1562" i="10"/>
  <c r="X1561" i="10"/>
  <c r="X1560" i="10"/>
  <c r="X1559" i="10"/>
  <c r="X1558" i="10"/>
  <c r="X1557" i="10"/>
  <c r="X1556" i="10"/>
  <c r="X1555" i="10"/>
  <c r="X1554" i="10"/>
  <c r="X1553" i="10"/>
  <c r="X1552" i="10"/>
  <c r="X1551" i="10"/>
  <c r="X1550" i="10"/>
  <c r="X1549" i="10"/>
  <c r="X1548" i="10"/>
  <c r="X1547" i="10"/>
  <c r="X1546" i="10"/>
  <c r="X1545" i="10"/>
  <c r="X1544" i="10"/>
  <c r="X1543" i="10"/>
  <c r="X1542" i="10"/>
  <c r="X1541" i="10"/>
  <c r="X1540" i="10"/>
  <c r="X1539" i="10"/>
  <c r="X1538" i="10"/>
  <c r="X1537" i="10"/>
  <c r="X1536" i="10"/>
  <c r="X1535" i="10"/>
  <c r="X1534" i="10"/>
  <c r="X1533" i="10"/>
  <c r="X1532" i="10"/>
  <c r="X1531" i="10"/>
  <c r="X1530" i="10"/>
  <c r="X1529" i="10"/>
  <c r="X1528" i="10"/>
  <c r="X1527" i="10"/>
  <c r="X1526" i="10"/>
  <c r="X1525" i="10"/>
  <c r="X1524" i="10"/>
  <c r="X1523" i="10"/>
  <c r="X1522" i="10"/>
  <c r="X1521" i="10"/>
  <c r="X1520" i="10"/>
  <c r="X1519" i="10"/>
  <c r="X1518" i="10"/>
  <c r="X1517" i="10"/>
  <c r="X1516" i="10"/>
  <c r="X1515" i="10"/>
  <c r="X1514" i="10"/>
  <c r="X1513" i="10"/>
  <c r="X1512" i="10"/>
  <c r="X1511" i="10"/>
  <c r="X1510" i="10"/>
  <c r="X1509" i="10"/>
  <c r="X1508" i="10"/>
  <c r="X1507" i="10"/>
  <c r="X1506" i="10"/>
  <c r="X1505" i="10"/>
  <c r="X1504" i="10"/>
  <c r="X1503" i="10"/>
  <c r="X1502" i="10"/>
  <c r="X1501" i="10"/>
  <c r="X1500" i="10"/>
  <c r="X1499" i="10"/>
  <c r="X1498" i="10"/>
  <c r="X1497" i="10"/>
  <c r="X1496" i="10"/>
  <c r="X1495" i="10"/>
  <c r="X1494" i="10"/>
  <c r="X1493" i="10"/>
  <c r="X1492" i="10"/>
  <c r="X1491" i="10"/>
  <c r="X1490" i="10"/>
  <c r="X1489" i="10"/>
  <c r="X1488" i="10"/>
  <c r="X1487" i="10"/>
  <c r="X1486" i="10"/>
  <c r="X1485" i="10"/>
  <c r="X1484" i="10"/>
  <c r="X1483" i="10"/>
  <c r="X1482" i="10"/>
  <c r="X1481" i="10"/>
  <c r="X1480" i="10"/>
  <c r="X1479" i="10"/>
  <c r="X1478" i="10"/>
  <c r="X1477" i="10"/>
  <c r="X1476" i="10"/>
  <c r="X1475" i="10"/>
  <c r="X1474" i="10"/>
  <c r="X1473" i="10"/>
  <c r="X1472" i="10"/>
  <c r="X1471" i="10"/>
  <c r="X1470" i="10"/>
  <c r="X1469" i="10"/>
  <c r="X1468" i="10"/>
  <c r="X1467" i="10"/>
  <c r="X1466" i="10"/>
  <c r="X1465" i="10"/>
  <c r="X1464" i="10"/>
  <c r="X1463" i="10"/>
  <c r="X1462" i="10"/>
  <c r="X1461" i="10"/>
  <c r="X1460" i="10"/>
  <c r="X1459" i="10"/>
  <c r="X1458" i="10"/>
  <c r="X1457" i="10"/>
  <c r="X1456" i="10"/>
  <c r="X1455" i="10"/>
  <c r="X1454" i="10"/>
  <c r="X1453" i="10"/>
  <c r="X1452" i="10"/>
  <c r="X1451" i="10"/>
  <c r="X1450" i="10"/>
  <c r="X1449" i="10"/>
  <c r="X1448" i="10"/>
  <c r="X1447" i="10"/>
  <c r="X1446" i="10"/>
  <c r="X1445" i="10"/>
  <c r="X1444" i="10"/>
  <c r="X1443" i="10"/>
  <c r="X1442" i="10"/>
  <c r="X1441" i="10"/>
  <c r="X1440" i="10"/>
  <c r="X1439" i="10"/>
  <c r="X1438" i="10"/>
  <c r="X1437" i="10"/>
  <c r="X1436" i="10"/>
  <c r="X1435" i="10"/>
  <c r="X1434" i="10"/>
  <c r="X1433" i="10"/>
  <c r="X1432" i="10"/>
  <c r="X1431" i="10"/>
  <c r="X1430" i="10"/>
  <c r="X1429" i="10"/>
  <c r="X1428" i="10"/>
  <c r="X1427" i="10"/>
  <c r="X1426" i="10"/>
  <c r="X1425" i="10"/>
  <c r="X1424" i="10"/>
  <c r="X1423" i="10"/>
  <c r="X1422" i="10"/>
  <c r="X1421" i="10"/>
  <c r="X1420" i="10"/>
  <c r="X1419" i="10"/>
  <c r="X1418" i="10"/>
  <c r="X1417" i="10"/>
  <c r="X1416" i="10"/>
  <c r="X1415" i="10"/>
  <c r="X1414" i="10"/>
  <c r="X1413" i="10"/>
  <c r="X1412" i="10"/>
  <c r="X1411" i="10"/>
  <c r="X1410" i="10"/>
  <c r="X1409" i="10"/>
  <c r="X1408" i="10"/>
  <c r="X1407" i="10"/>
  <c r="X1406" i="10"/>
  <c r="X1405" i="10"/>
  <c r="X1404" i="10"/>
  <c r="X1403" i="10"/>
  <c r="X1402" i="10"/>
  <c r="X1401" i="10"/>
  <c r="X1400" i="10"/>
  <c r="X1399" i="10"/>
  <c r="X1398" i="10"/>
  <c r="X1397" i="10"/>
  <c r="X1396" i="10"/>
  <c r="X1395" i="10"/>
  <c r="X1394" i="10"/>
  <c r="X1393" i="10"/>
  <c r="X1392" i="10"/>
  <c r="X1391" i="10"/>
  <c r="X1390" i="10"/>
  <c r="X1389" i="10"/>
  <c r="X1388" i="10"/>
  <c r="X1387" i="10"/>
  <c r="X1386" i="10"/>
  <c r="X1385" i="10"/>
  <c r="X1384" i="10"/>
  <c r="X1383" i="10"/>
  <c r="X1382" i="10"/>
  <c r="X1381" i="10"/>
  <c r="X1380" i="10"/>
  <c r="X1379" i="10"/>
  <c r="X1378" i="10"/>
  <c r="X1377" i="10"/>
  <c r="X1376" i="10"/>
  <c r="X1375" i="10"/>
  <c r="X1374" i="10"/>
  <c r="X1373" i="10"/>
  <c r="X1372" i="10"/>
  <c r="X1371" i="10"/>
  <c r="X1370" i="10"/>
  <c r="X1369" i="10"/>
  <c r="X1368" i="10"/>
  <c r="X1367" i="10"/>
  <c r="X1366" i="10"/>
  <c r="X1365" i="10"/>
  <c r="X1364" i="10"/>
  <c r="X1363" i="10"/>
  <c r="X1362" i="10"/>
  <c r="X1361" i="10"/>
  <c r="X1360" i="10"/>
  <c r="X1359" i="10"/>
  <c r="X1358" i="10"/>
  <c r="X1357" i="10"/>
  <c r="X1356" i="10"/>
  <c r="X1355" i="10"/>
  <c r="X1354" i="10"/>
  <c r="X1353" i="10"/>
  <c r="X1352" i="10"/>
  <c r="X1351" i="10"/>
  <c r="X1350" i="10"/>
  <c r="X1349" i="10"/>
  <c r="X1348" i="10"/>
  <c r="X1347" i="10"/>
  <c r="X1346" i="10"/>
  <c r="X1345" i="10"/>
  <c r="X1344" i="10"/>
  <c r="X1343" i="10"/>
  <c r="X1342" i="10"/>
  <c r="X1341" i="10"/>
  <c r="X1340" i="10"/>
  <c r="X1339" i="10"/>
  <c r="X1338" i="10"/>
  <c r="X1337" i="10"/>
  <c r="X1336" i="10"/>
  <c r="X1335" i="10"/>
  <c r="X1334" i="10"/>
  <c r="X1333" i="10"/>
  <c r="X1332" i="10"/>
  <c r="X1331" i="10"/>
  <c r="X1330" i="10"/>
  <c r="X1329" i="10"/>
  <c r="X1328" i="10"/>
  <c r="X1327" i="10"/>
  <c r="X1326" i="10"/>
  <c r="X1325" i="10"/>
  <c r="X1324" i="10"/>
  <c r="X1323" i="10"/>
  <c r="X1322" i="10"/>
  <c r="X1321" i="10"/>
  <c r="X1320" i="10"/>
  <c r="X1319" i="10"/>
  <c r="X1318" i="10"/>
  <c r="X1317" i="10"/>
  <c r="X1316" i="10"/>
  <c r="X1315" i="10"/>
  <c r="X1314" i="10"/>
  <c r="X1313" i="10"/>
  <c r="X1312" i="10"/>
  <c r="X1311" i="10"/>
  <c r="X1310" i="10"/>
  <c r="X1309" i="10"/>
  <c r="X1308" i="10"/>
  <c r="X1307" i="10"/>
  <c r="X1306" i="10"/>
  <c r="X1305" i="10"/>
  <c r="X1304" i="10"/>
  <c r="X1303" i="10"/>
  <c r="X1302" i="10"/>
  <c r="X1301" i="10"/>
  <c r="X1300" i="10"/>
  <c r="X1299" i="10"/>
  <c r="X1298" i="10"/>
  <c r="X1297" i="10"/>
  <c r="X1296" i="10"/>
  <c r="X1295" i="10"/>
  <c r="X1294" i="10"/>
  <c r="X1293" i="10"/>
  <c r="X1292" i="10"/>
  <c r="X1291" i="10"/>
  <c r="X1290" i="10"/>
  <c r="X1289" i="10"/>
  <c r="X1288" i="10"/>
  <c r="X1287" i="10"/>
  <c r="X1286" i="10"/>
  <c r="X1285" i="10"/>
  <c r="X1284" i="10"/>
  <c r="X1283" i="10"/>
  <c r="X1282" i="10"/>
  <c r="X1281" i="10"/>
  <c r="X1280" i="10"/>
  <c r="X1279" i="10"/>
  <c r="X1278" i="10"/>
  <c r="X1277" i="10"/>
  <c r="X1276" i="10"/>
  <c r="X1275" i="10"/>
  <c r="X1274" i="10"/>
  <c r="X1273" i="10"/>
  <c r="X1272" i="10"/>
  <c r="X1271" i="10"/>
  <c r="X1270" i="10"/>
  <c r="X1269" i="10"/>
  <c r="X1268" i="10"/>
  <c r="X1267" i="10"/>
  <c r="X1266" i="10"/>
  <c r="X1265" i="10"/>
  <c r="X1264" i="10"/>
  <c r="X1263" i="10"/>
  <c r="X1262" i="10"/>
  <c r="X1261" i="10"/>
  <c r="X1260" i="10"/>
  <c r="X1259" i="10"/>
  <c r="X1258" i="10"/>
  <c r="X1257" i="10"/>
  <c r="X1256" i="10"/>
  <c r="X1255" i="10"/>
  <c r="X1254" i="10"/>
  <c r="X1253" i="10"/>
  <c r="X1252" i="10"/>
  <c r="X1251" i="10"/>
  <c r="X1250" i="10"/>
  <c r="X1249" i="10"/>
  <c r="X1248" i="10"/>
  <c r="X1247" i="10"/>
  <c r="X1246" i="10"/>
  <c r="X1245" i="10"/>
  <c r="X1244" i="10"/>
  <c r="X1243" i="10"/>
  <c r="X1242" i="10"/>
  <c r="X1241" i="10"/>
  <c r="X1240" i="10"/>
  <c r="X1239" i="10"/>
  <c r="X1238" i="10"/>
  <c r="X1237" i="10"/>
  <c r="X1236" i="10"/>
  <c r="X1235" i="10"/>
  <c r="X1234" i="10"/>
  <c r="X1233" i="10"/>
  <c r="X1232" i="10"/>
  <c r="X1231" i="10"/>
  <c r="X1230" i="10"/>
  <c r="X1229" i="10"/>
  <c r="X1228" i="10"/>
  <c r="X1227" i="10"/>
  <c r="X1226" i="10"/>
  <c r="X1225" i="10"/>
  <c r="X1224" i="10"/>
  <c r="X1223" i="10"/>
  <c r="X1222" i="10"/>
  <c r="X1221" i="10"/>
  <c r="X1220" i="10"/>
  <c r="X1219" i="10"/>
  <c r="X1218" i="10"/>
  <c r="X1217" i="10"/>
  <c r="X1216" i="10"/>
  <c r="X1215" i="10"/>
  <c r="X1214" i="10"/>
  <c r="X1213" i="10"/>
  <c r="X1212" i="10"/>
  <c r="X1211" i="10"/>
  <c r="X1210" i="10"/>
  <c r="X1209" i="10"/>
  <c r="X1208" i="10"/>
  <c r="X1207" i="10"/>
  <c r="X1206" i="10"/>
  <c r="X1205" i="10"/>
  <c r="X1204" i="10"/>
  <c r="X1203" i="10"/>
  <c r="X1202" i="10"/>
  <c r="X1201" i="10"/>
  <c r="X1200" i="10"/>
  <c r="X1199" i="10"/>
  <c r="X1198" i="10"/>
  <c r="X1197" i="10"/>
  <c r="X1196" i="10"/>
  <c r="X1195" i="10"/>
  <c r="X1194" i="10"/>
  <c r="X1193" i="10"/>
  <c r="X1192" i="10"/>
  <c r="X1191" i="10"/>
  <c r="X1190" i="10"/>
  <c r="X1189" i="10"/>
  <c r="X1188" i="10"/>
  <c r="X1187" i="10"/>
  <c r="X1186" i="10"/>
  <c r="X1185" i="10"/>
  <c r="X1184" i="10"/>
  <c r="X1183" i="10"/>
  <c r="X1182" i="10"/>
  <c r="X1181" i="10"/>
  <c r="X1180" i="10"/>
  <c r="X1179" i="10"/>
  <c r="X1178" i="10"/>
  <c r="X1177" i="10"/>
  <c r="X1176" i="10"/>
  <c r="X1175" i="10"/>
  <c r="X1174" i="10"/>
  <c r="X1173" i="10"/>
  <c r="X1172" i="10"/>
  <c r="X1171" i="10"/>
  <c r="X1170" i="10"/>
  <c r="X1169" i="10"/>
  <c r="X1168" i="10"/>
  <c r="X1167" i="10"/>
  <c r="X1166" i="10"/>
  <c r="X1165" i="10"/>
  <c r="X1164" i="10"/>
  <c r="X1163" i="10"/>
  <c r="X1162" i="10"/>
  <c r="X1161" i="10"/>
  <c r="X1160" i="10"/>
  <c r="X1159" i="10"/>
  <c r="X1158" i="10"/>
  <c r="X1157" i="10"/>
  <c r="X1156" i="10"/>
  <c r="X1155" i="10"/>
  <c r="X1154" i="10"/>
  <c r="X1153" i="10"/>
  <c r="X1152" i="10"/>
  <c r="X1151" i="10"/>
  <c r="X1150" i="10"/>
  <c r="X1149" i="10"/>
  <c r="X1148" i="10"/>
  <c r="X1147" i="10"/>
  <c r="X1146" i="10"/>
  <c r="X1145" i="10"/>
  <c r="X1144" i="10"/>
  <c r="X1143" i="10"/>
  <c r="X1142" i="10"/>
  <c r="X1141" i="10"/>
  <c r="X1140" i="10"/>
  <c r="X1139" i="10"/>
  <c r="X1138" i="10"/>
  <c r="X1137" i="10"/>
  <c r="X1136" i="10"/>
  <c r="X1135" i="10"/>
  <c r="X1134" i="10"/>
  <c r="X1133" i="10"/>
  <c r="X1132" i="10"/>
  <c r="X1131" i="10"/>
  <c r="X1130" i="10"/>
  <c r="X1129" i="10"/>
  <c r="X1128" i="10"/>
  <c r="X1127" i="10"/>
  <c r="X1126" i="10"/>
  <c r="X1125" i="10"/>
  <c r="X1124" i="10"/>
  <c r="X1123" i="10"/>
  <c r="X1122" i="10"/>
  <c r="X1121" i="10"/>
  <c r="X1120" i="10"/>
  <c r="X1119" i="10"/>
  <c r="X1118" i="10"/>
  <c r="X1117" i="10"/>
  <c r="X1116" i="10"/>
  <c r="X1115" i="10"/>
  <c r="X1114" i="10"/>
  <c r="X1113" i="10"/>
  <c r="X1112" i="10"/>
  <c r="X1111" i="10"/>
  <c r="X1110" i="10"/>
  <c r="X1109" i="10"/>
  <c r="X1108" i="10"/>
  <c r="X1107" i="10"/>
  <c r="X1106" i="10"/>
  <c r="X1105" i="10"/>
  <c r="X1104" i="10"/>
  <c r="X1103" i="10"/>
  <c r="X1102" i="10"/>
  <c r="X1101" i="10"/>
  <c r="X1100" i="10"/>
  <c r="X1099" i="10"/>
  <c r="X1098" i="10"/>
  <c r="X1097" i="10"/>
  <c r="X1096" i="10"/>
  <c r="X1095" i="10"/>
  <c r="X1094" i="10"/>
  <c r="X1093" i="10"/>
  <c r="X1092" i="10"/>
  <c r="X1091" i="10"/>
  <c r="X1090" i="10"/>
  <c r="X1089" i="10"/>
  <c r="X1088" i="10"/>
  <c r="X1087" i="10"/>
  <c r="X1086" i="10"/>
  <c r="X1085" i="10"/>
  <c r="X1084" i="10"/>
  <c r="X1083" i="10"/>
  <c r="X1082" i="10"/>
  <c r="X1081" i="10"/>
  <c r="X1080" i="10"/>
  <c r="X1079" i="10"/>
  <c r="X1078" i="10"/>
  <c r="X1077" i="10"/>
  <c r="X1076" i="10"/>
  <c r="X1075" i="10"/>
  <c r="X1074" i="10"/>
  <c r="X1073" i="10"/>
  <c r="X1072" i="10"/>
  <c r="X1071" i="10"/>
  <c r="X1070" i="10"/>
  <c r="X1069" i="10"/>
  <c r="X1068" i="10"/>
  <c r="X1067" i="10"/>
  <c r="X1066" i="10"/>
  <c r="X1065" i="10"/>
  <c r="X1064" i="10"/>
  <c r="X1063" i="10"/>
  <c r="X1062" i="10"/>
  <c r="X1061" i="10"/>
  <c r="X1060" i="10"/>
  <c r="X1059" i="10"/>
  <c r="X1058" i="10"/>
  <c r="X1057" i="10"/>
  <c r="X1056" i="10"/>
  <c r="X1055" i="10"/>
  <c r="X1054" i="10"/>
  <c r="X1053" i="10"/>
  <c r="X1052" i="10"/>
  <c r="X1051" i="10"/>
  <c r="X1050" i="10"/>
  <c r="X1049" i="10"/>
  <c r="X1048" i="10"/>
  <c r="X1047" i="10"/>
  <c r="X1046" i="10"/>
  <c r="X1045" i="10"/>
  <c r="X1044" i="10"/>
  <c r="X1043" i="10"/>
  <c r="X1042" i="10"/>
  <c r="X1041" i="10"/>
  <c r="X1040" i="10"/>
  <c r="X1039" i="10"/>
  <c r="X1038" i="10"/>
  <c r="X1037" i="10"/>
  <c r="X1036" i="10"/>
  <c r="X1035" i="10"/>
  <c r="X1034" i="10"/>
  <c r="X1033" i="10"/>
  <c r="X1032" i="10"/>
  <c r="X1031" i="10"/>
  <c r="X1030" i="10"/>
  <c r="X1029" i="10"/>
  <c r="X1028" i="10"/>
  <c r="X1027" i="10"/>
  <c r="X1026" i="10"/>
  <c r="X1025" i="10"/>
  <c r="X1024" i="10"/>
  <c r="X1023" i="10"/>
  <c r="X1022" i="10"/>
  <c r="X1021" i="10"/>
  <c r="X1020" i="10"/>
  <c r="X1019" i="10"/>
  <c r="X1018" i="10"/>
  <c r="X1017" i="10"/>
  <c r="X1016" i="10"/>
  <c r="X1015" i="10"/>
  <c r="X1014" i="10"/>
  <c r="X1013" i="10"/>
  <c r="X1012" i="10"/>
  <c r="X1011" i="10"/>
  <c r="X1010" i="10"/>
  <c r="X1009" i="10"/>
  <c r="X1008" i="10"/>
  <c r="X1007" i="10"/>
  <c r="X1006" i="10"/>
  <c r="X1005" i="10"/>
  <c r="X1004" i="10"/>
  <c r="X1003" i="10"/>
  <c r="X1002" i="10"/>
  <c r="X1001" i="10"/>
  <c r="X1000" i="10"/>
  <c r="X999" i="10"/>
  <c r="X998" i="10"/>
  <c r="X997" i="10"/>
  <c r="X996" i="10"/>
  <c r="X995" i="10"/>
  <c r="X994" i="10"/>
  <c r="X993" i="10"/>
  <c r="X992" i="10"/>
  <c r="X991" i="10"/>
  <c r="X990" i="10"/>
  <c r="X989" i="10"/>
  <c r="X988" i="10"/>
  <c r="X987" i="10"/>
  <c r="X986" i="10"/>
  <c r="X985" i="10"/>
  <c r="X984" i="10"/>
  <c r="X983" i="10"/>
  <c r="X982" i="10"/>
  <c r="X981" i="10"/>
  <c r="X980" i="10"/>
  <c r="X979" i="10"/>
  <c r="X978" i="10"/>
  <c r="X977" i="10"/>
  <c r="X976" i="10"/>
  <c r="X975" i="10"/>
  <c r="X974" i="10"/>
  <c r="X973" i="10"/>
  <c r="X972" i="10"/>
  <c r="X971" i="10"/>
  <c r="X970" i="10"/>
  <c r="X969" i="10"/>
  <c r="X968" i="10"/>
  <c r="X967" i="10"/>
  <c r="X966" i="10"/>
  <c r="X965" i="10"/>
  <c r="X964" i="10"/>
  <c r="X963" i="10"/>
  <c r="X962" i="10"/>
  <c r="X961" i="10"/>
  <c r="X960" i="10"/>
  <c r="X959" i="10"/>
  <c r="X958" i="10"/>
  <c r="X957" i="10"/>
  <c r="X956" i="10"/>
  <c r="X955" i="10"/>
  <c r="X954" i="10"/>
  <c r="X953" i="10"/>
  <c r="X952" i="10"/>
  <c r="X951" i="10"/>
  <c r="X950" i="10"/>
  <c r="X949" i="10"/>
  <c r="X948" i="10"/>
  <c r="X947" i="10"/>
  <c r="X946" i="10"/>
  <c r="X945" i="10"/>
  <c r="X944" i="10"/>
  <c r="X943" i="10"/>
  <c r="X942" i="10"/>
  <c r="X941" i="10"/>
  <c r="X940" i="10"/>
  <c r="X939" i="10"/>
  <c r="X938" i="10"/>
  <c r="X937" i="10"/>
  <c r="X936" i="10"/>
  <c r="X935" i="10"/>
  <c r="X934" i="10"/>
  <c r="X933" i="10"/>
  <c r="X932" i="10"/>
  <c r="X931" i="10"/>
  <c r="X930" i="10"/>
  <c r="X929" i="10"/>
  <c r="X928" i="10"/>
  <c r="X927" i="10"/>
  <c r="X926" i="10"/>
  <c r="X925" i="10"/>
  <c r="X924" i="10"/>
  <c r="X923" i="10"/>
  <c r="X922" i="10"/>
  <c r="X921" i="10"/>
  <c r="X920" i="10"/>
  <c r="X919" i="10"/>
  <c r="X918" i="10"/>
  <c r="X917" i="10"/>
  <c r="X916" i="10"/>
  <c r="X915" i="10"/>
  <c r="X914" i="10"/>
  <c r="X913" i="10"/>
  <c r="X912" i="10"/>
  <c r="X911" i="10"/>
  <c r="X910" i="10"/>
  <c r="X909" i="10"/>
  <c r="X908" i="10"/>
  <c r="X907" i="10"/>
  <c r="X906" i="10"/>
  <c r="X905" i="10"/>
  <c r="X904" i="10"/>
  <c r="X903" i="10"/>
  <c r="X902" i="10"/>
  <c r="X901" i="10"/>
  <c r="X900" i="10"/>
  <c r="X899" i="10"/>
  <c r="X898" i="10"/>
  <c r="X897" i="10"/>
  <c r="X896" i="10"/>
  <c r="X895" i="10"/>
  <c r="X894" i="10"/>
  <c r="X893" i="10"/>
  <c r="X892" i="10"/>
  <c r="X891" i="10"/>
  <c r="X890" i="10"/>
  <c r="X889" i="10"/>
  <c r="X888" i="10"/>
  <c r="X887" i="10"/>
  <c r="X886" i="10"/>
  <c r="X885" i="10"/>
  <c r="X884" i="10"/>
  <c r="X883" i="10"/>
  <c r="X882" i="10"/>
  <c r="X881" i="10"/>
  <c r="X880" i="10"/>
  <c r="X879" i="10"/>
  <c r="X878" i="10"/>
  <c r="X877" i="10"/>
  <c r="X876" i="10"/>
  <c r="X875" i="10"/>
  <c r="X874" i="10"/>
  <c r="X873" i="10"/>
  <c r="X872" i="10"/>
  <c r="X871" i="10"/>
  <c r="X870" i="10"/>
  <c r="X869" i="10"/>
  <c r="X868" i="10"/>
  <c r="X867" i="10"/>
  <c r="X866" i="10"/>
  <c r="X865" i="10"/>
  <c r="X864" i="10"/>
  <c r="X863" i="10"/>
  <c r="X862" i="10"/>
  <c r="X861" i="10"/>
  <c r="X860" i="10"/>
  <c r="X859" i="10"/>
  <c r="X858" i="10"/>
  <c r="X857" i="10"/>
  <c r="X856" i="10"/>
  <c r="X855" i="10"/>
  <c r="X854" i="10"/>
  <c r="X853" i="10"/>
  <c r="X852" i="10"/>
  <c r="X851" i="10"/>
  <c r="X850" i="10"/>
  <c r="X849" i="10"/>
  <c r="X848" i="10"/>
  <c r="X847" i="10"/>
  <c r="X846" i="10"/>
  <c r="X845" i="10"/>
  <c r="X844" i="10"/>
  <c r="X843" i="10"/>
  <c r="X842" i="10"/>
  <c r="X841" i="10"/>
  <c r="X840" i="10"/>
  <c r="X839" i="10"/>
  <c r="X838" i="10"/>
  <c r="X837" i="10"/>
  <c r="X836" i="10"/>
  <c r="X835" i="10"/>
  <c r="X834" i="10"/>
  <c r="X833" i="10"/>
  <c r="X832" i="10"/>
  <c r="X831" i="10"/>
  <c r="X830" i="10"/>
  <c r="X829" i="10"/>
  <c r="X828" i="10"/>
  <c r="X827" i="10"/>
  <c r="X826" i="10"/>
  <c r="X825" i="10"/>
  <c r="X824" i="10"/>
  <c r="X823" i="10"/>
  <c r="X822" i="10"/>
  <c r="X821" i="10"/>
  <c r="X820" i="10"/>
  <c r="X819" i="10"/>
  <c r="X818" i="10"/>
  <c r="X817" i="10"/>
  <c r="X816" i="10"/>
  <c r="X815" i="10"/>
  <c r="X814" i="10"/>
  <c r="X813" i="10"/>
  <c r="X812" i="10"/>
  <c r="X811" i="10"/>
  <c r="X810" i="10"/>
  <c r="X809" i="10"/>
  <c r="X808" i="10"/>
  <c r="X807" i="10"/>
  <c r="X806" i="10"/>
  <c r="X805" i="10"/>
  <c r="X804" i="10"/>
  <c r="X803" i="10"/>
  <c r="X802" i="10"/>
  <c r="X801" i="10"/>
  <c r="X800" i="10"/>
  <c r="X799" i="10"/>
  <c r="X798" i="10"/>
  <c r="X797" i="10"/>
  <c r="X796" i="10"/>
  <c r="X795" i="10"/>
  <c r="X794" i="10"/>
  <c r="X793" i="10"/>
  <c r="X792" i="10"/>
  <c r="X791" i="10"/>
  <c r="X790" i="10"/>
  <c r="X789" i="10"/>
  <c r="X788" i="10"/>
  <c r="X787" i="10"/>
  <c r="X786" i="10"/>
  <c r="X785" i="10"/>
  <c r="X784" i="10"/>
  <c r="X783" i="10"/>
  <c r="X782" i="10"/>
  <c r="X781" i="10"/>
  <c r="X780" i="10"/>
  <c r="X779" i="10"/>
  <c r="X778" i="10"/>
  <c r="X777" i="10"/>
  <c r="X776" i="10"/>
  <c r="X775" i="10"/>
  <c r="X774" i="10"/>
  <c r="X773" i="10"/>
  <c r="X772" i="10"/>
  <c r="X771" i="10"/>
  <c r="X770" i="10"/>
  <c r="X769" i="10"/>
  <c r="X768" i="10"/>
  <c r="X767" i="10"/>
  <c r="X766" i="10"/>
  <c r="X765" i="10"/>
  <c r="X764" i="10"/>
  <c r="X763" i="10"/>
  <c r="X762" i="10"/>
  <c r="X761" i="10"/>
  <c r="X760" i="10"/>
  <c r="X759" i="10"/>
  <c r="X758" i="10"/>
  <c r="X757" i="10"/>
  <c r="X756" i="10"/>
  <c r="X755" i="10"/>
  <c r="X754" i="10"/>
  <c r="X753" i="10"/>
  <c r="X752" i="10"/>
  <c r="X751" i="10"/>
  <c r="X750" i="10"/>
  <c r="X749" i="10"/>
  <c r="X748" i="10"/>
  <c r="X747" i="10"/>
  <c r="X746" i="10"/>
  <c r="X745" i="10"/>
  <c r="X744" i="10"/>
  <c r="X743" i="10"/>
  <c r="X742" i="10"/>
  <c r="X741" i="10"/>
  <c r="X740" i="10"/>
  <c r="X739" i="10"/>
  <c r="X738" i="10"/>
  <c r="X737" i="10"/>
  <c r="X736" i="10"/>
  <c r="X735" i="10"/>
  <c r="X734" i="10"/>
  <c r="X733" i="10"/>
  <c r="X732" i="10"/>
  <c r="X731" i="10"/>
  <c r="X730" i="10"/>
  <c r="X729" i="10"/>
  <c r="X728" i="10"/>
  <c r="X727" i="10"/>
  <c r="X726" i="10"/>
  <c r="X725" i="10"/>
  <c r="X724" i="10"/>
  <c r="X723" i="10"/>
  <c r="X722" i="10"/>
  <c r="X721" i="10"/>
  <c r="X720" i="10"/>
  <c r="X719" i="10"/>
  <c r="X718" i="10"/>
  <c r="X717" i="10"/>
  <c r="X716" i="10"/>
  <c r="X715" i="10"/>
  <c r="X714" i="10"/>
  <c r="X713" i="10"/>
  <c r="X712" i="10"/>
  <c r="X711" i="10"/>
  <c r="X710" i="10"/>
  <c r="X709" i="10"/>
  <c r="X708" i="10"/>
  <c r="X707" i="10"/>
  <c r="X706" i="10"/>
  <c r="X705" i="10"/>
  <c r="X704" i="10"/>
  <c r="X703" i="10"/>
  <c r="X702" i="10"/>
  <c r="X701" i="10"/>
  <c r="X700" i="10"/>
  <c r="X699" i="10"/>
  <c r="X698" i="10"/>
  <c r="X697" i="10"/>
  <c r="X696" i="10"/>
  <c r="X695" i="10"/>
  <c r="X694" i="10"/>
  <c r="X693" i="10"/>
  <c r="X692" i="10"/>
  <c r="X691" i="10"/>
  <c r="X690" i="10"/>
  <c r="X689" i="10"/>
  <c r="X688" i="10"/>
  <c r="X687" i="10"/>
  <c r="X686" i="10"/>
  <c r="X685" i="10"/>
  <c r="X684" i="10"/>
  <c r="X683" i="10"/>
  <c r="X682" i="10"/>
  <c r="X681" i="10"/>
  <c r="X680" i="10"/>
  <c r="X679" i="10"/>
  <c r="X678" i="10"/>
  <c r="X677" i="10"/>
  <c r="X676" i="10"/>
  <c r="X675" i="10"/>
  <c r="X674" i="10"/>
  <c r="X673" i="10"/>
  <c r="X672" i="10"/>
  <c r="X671" i="10"/>
  <c r="X670" i="10"/>
  <c r="X669" i="10"/>
  <c r="X668" i="10"/>
  <c r="X667" i="10"/>
  <c r="X666" i="10"/>
  <c r="X665" i="10"/>
  <c r="X664" i="10"/>
  <c r="X663" i="10"/>
  <c r="X662" i="10"/>
  <c r="X661" i="10"/>
  <c r="X660" i="10"/>
  <c r="X659" i="10"/>
  <c r="X658" i="10"/>
  <c r="X657" i="10"/>
  <c r="X656" i="10"/>
  <c r="X655" i="10"/>
  <c r="X654" i="10"/>
  <c r="X653" i="10"/>
  <c r="X652" i="10"/>
  <c r="X651" i="10"/>
  <c r="X650" i="10"/>
  <c r="X649" i="10"/>
  <c r="X648" i="10"/>
  <c r="X647" i="10"/>
  <c r="X646" i="10"/>
  <c r="X645" i="10"/>
  <c r="X644" i="10"/>
  <c r="X643" i="10"/>
  <c r="X642" i="10"/>
  <c r="X641" i="10"/>
  <c r="X640" i="10"/>
  <c r="X639" i="10"/>
  <c r="X638" i="10"/>
  <c r="X637" i="10"/>
  <c r="X636" i="10"/>
  <c r="X635" i="10"/>
  <c r="X634" i="10"/>
  <c r="X633" i="10"/>
  <c r="X632" i="10"/>
  <c r="X631" i="10"/>
  <c r="X630" i="10"/>
  <c r="X629" i="10"/>
  <c r="X628" i="10"/>
  <c r="X627" i="10"/>
  <c r="X626" i="10"/>
  <c r="X625" i="10"/>
  <c r="X624" i="10"/>
  <c r="X623" i="10"/>
  <c r="X622" i="10"/>
  <c r="X621" i="10"/>
  <c r="X620" i="10"/>
  <c r="X619" i="10"/>
  <c r="X618" i="10"/>
  <c r="X617" i="10"/>
  <c r="X616" i="10"/>
  <c r="X615" i="10"/>
  <c r="X614" i="10"/>
  <c r="X613" i="10"/>
  <c r="X612" i="10"/>
  <c r="X611" i="10"/>
  <c r="X610" i="10"/>
  <c r="X609" i="10"/>
  <c r="X608" i="10"/>
  <c r="X607" i="10"/>
  <c r="X606" i="10"/>
  <c r="X605" i="10"/>
  <c r="X604" i="10"/>
  <c r="X603" i="10"/>
  <c r="X602" i="10"/>
  <c r="X601" i="10"/>
  <c r="X600" i="10"/>
  <c r="X599" i="10"/>
  <c r="X598" i="10"/>
  <c r="X597" i="10"/>
  <c r="X596" i="10"/>
  <c r="X595" i="10"/>
  <c r="X594" i="10"/>
  <c r="X593" i="10"/>
  <c r="X592" i="10"/>
  <c r="X591" i="10"/>
  <c r="X590" i="10"/>
  <c r="X589" i="10"/>
  <c r="X588" i="10"/>
  <c r="X587" i="10"/>
  <c r="X586" i="10"/>
  <c r="X585" i="10"/>
  <c r="X584" i="10"/>
  <c r="X583" i="10"/>
  <c r="X582" i="10"/>
  <c r="X581" i="10"/>
  <c r="X580" i="10"/>
  <c r="X579" i="10"/>
  <c r="X578" i="10"/>
  <c r="X577" i="10"/>
  <c r="X576" i="10"/>
  <c r="X575" i="10"/>
  <c r="X574" i="10"/>
  <c r="X573" i="10"/>
  <c r="X572" i="10"/>
  <c r="X571" i="10"/>
  <c r="X570" i="10"/>
  <c r="X569" i="10"/>
  <c r="X568" i="10"/>
  <c r="X567" i="10"/>
  <c r="X566" i="10"/>
  <c r="X565" i="10"/>
  <c r="X564" i="10"/>
  <c r="X563" i="10"/>
  <c r="X562" i="10"/>
  <c r="X561" i="10"/>
  <c r="X560" i="10"/>
  <c r="X559" i="10"/>
  <c r="X558" i="10"/>
  <c r="X557" i="10"/>
  <c r="X556" i="10"/>
  <c r="X555" i="10"/>
  <c r="X554" i="10"/>
  <c r="X553" i="10"/>
  <c r="X552" i="10"/>
  <c r="X551" i="10"/>
  <c r="X550" i="10"/>
  <c r="X549" i="10"/>
  <c r="X548" i="10"/>
  <c r="X547" i="10"/>
  <c r="X546" i="10"/>
  <c r="X545" i="10"/>
  <c r="X544" i="10"/>
  <c r="X543" i="10"/>
  <c r="X542" i="10"/>
  <c r="X541" i="10"/>
  <c r="X540" i="10"/>
  <c r="X539" i="10"/>
  <c r="X538" i="10"/>
  <c r="X537" i="10"/>
  <c r="X536" i="10"/>
  <c r="X535" i="10"/>
  <c r="X534" i="10"/>
  <c r="X533" i="10"/>
  <c r="X532" i="10"/>
  <c r="X531" i="10"/>
  <c r="X530" i="10"/>
  <c r="X529" i="10"/>
  <c r="X528" i="10"/>
  <c r="X527" i="10"/>
  <c r="X526" i="10"/>
  <c r="X525" i="10"/>
  <c r="X524" i="10"/>
  <c r="X523" i="10"/>
  <c r="X522" i="10"/>
  <c r="X521" i="10"/>
  <c r="X520" i="10"/>
  <c r="X519" i="10"/>
  <c r="X518" i="10"/>
  <c r="X517" i="10"/>
  <c r="X516" i="10"/>
  <c r="X515" i="10"/>
  <c r="X514" i="10"/>
  <c r="X513" i="10"/>
  <c r="X512" i="10"/>
  <c r="X511" i="10"/>
  <c r="X510" i="10"/>
  <c r="X509" i="10"/>
  <c r="X508" i="10"/>
  <c r="X507" i="10"/>
  <c r="X506" i="10"/>
  <c r="X505" i="10"/>
  <c r="X504" i="10"/>
  <c r="X503" i="10"/>
  <c r="X502" i="10"/>
  <c r="X501" i="10"/>
  <c r="X500" i="10"/>
  <c r="X499" i="10"/>
  <c r="X498" i="10"/>
  <c r="X497" i="10"/>
  <c r="X496" i="10"/>
  <c r="X495" i="10"/>
  <c r="X494" i="10"/>
  <c r="X493" i="10"/>
  <c r="X492" i="10"/>
  <c r="X491" i="10"/>
  <c r="X490" i="10"/>
  <c r="X489" i="10"/>
  <c r="X488" i="10"/>
  <c r="X487" i="10"/>
  <c r="X486" i="10"/>
  <c r="X485" i="10"/>
  <c r="X484" i="10"/>
  <c r="X483" i="10"/>
  <c r="X482" i="10"/>
  <c r="X481" i="10"/>
  <c r="X480" i="10"/>
  <c r="X479" i="10"/>
  <c r="X478" i="10"/>
  <c r="X477" i="10"/>
  <c r="X476" i="10"/>
  <c r="X475" i="10"/>
  <c r="X474" i="10"/>
  <c r="X473" i="10"/>
  <c r="X472" i="10"/>
  <c r="X471" i="10"/>
  <c r="X470" i="10"/>
  <c r="X469" i="10"/>
  <c r="X468" i="10"/>
  <c r="X467" i="10"/>
  <c r="X466" i="10"/>
  <c r="X465" i="10"/>
  <c r="X464" i="10"/>
  <c r="X463" i="10"/>
  <c r="X462" i="10"/>
  <c r="X461" i="10"/>
  <c r="X460" i="10"/>
  <c r="X459" i="10"/>
  <c r="X458" i="10"/>
  <c r="X457" i="10"/>
  <c r="X456" i="10"/>
  <c r="X455" i="10"/>
  <c r="X454" i="10"/>
  <c r="X453" i="10"/>
  <c r="X452" i="10"/>
  <c r="X451" i="10"/>
  <c r="X450" i="10"/>
  <c r="X449" i="10"/>
  <c r="X448" i="10"/>
  <c r="X447" i="10"/>
  <c r="X446" i="10"/>
  <c r="X445" i="10"/>
  <c r="X444" i="10"/>
  <c r="X443" i="10"/>
  <c r="X442" i="10"/>
  <c r="X441" i="10"/>
  <c r="X440" i="10"/>
  <c r="X439" i="10"/>
  <c r="X438" i="10"/>
  <c r="X437" i="10"/>
  <c r="X436" i="10"/>
  <c r="X435" i="10"/>
  <c r="X434" i="10"/>
  <c r="X433" i="10"/>
  <c r="X432" i="10"/>
  <c r="X431" i="10"/>
  <c r="X430" i="10"/>
  <c r="X429" i="10"/>
  <c r="X428" i="10"/>
  <c r="X427" i="10"/>
  <c r="X426" i="10"/>
  <c r="X425" i="10"/>
  <c r="X424" i="10"/>
  <c r="X423" i="10"/>
  <c r="X422" i="10"/>
  <c r="X421" i="10"/>
  <c r="X420" i="10"/>
  <c r="X419" i="10"/>
  <c r="X418" i="10"/>
  <c r="X417" i="10"/>
  <c r="X416" i="10"/>
  <c r="X415" i="10"/>
  <c r="X414" i="10"/>
  <c r="X413" i="10"/>
  <c r="X412" i="10"/>
  <c r="X411" i="10"/>
  <c r="X410" i="10"/>
  <c r="X409" i="10"/>
  <c r="X408" i="10"/>
  <c r="X407" i="10"/>
  <c r="X406" i="10"/>
  <c r="X405" i="10"/>
  <c r="X404" i="10"/>
  <c r="X403" i="10"/>
  <c r="X402" i="10"/>
  <c r="X401" i="10"/>
  <c r="X400" i="10"/>
  <c r="X399" i="10"/>
  <c r="X398" i="10"/>
  <c r="X397" i="10"/>
  <c r="X396" i="10"/>
  <c r="X395" i="10"/>
  <c r="X394" i="10"/>
  <c r="X393" i="10"/>
  <c r="X392" i="10"/>
  <c r="X391" i="10"/>
  <c r="X390" i="10"/>
  <c r="X389" i="10"/>
  <c r="X388" i="10"/>
  <c r="X387" i="10"/>
  <c r="X386" i="10"/>
  <c r="X385" i="10"/>
  <c r="X384" i="10"/>
  <c r="X383" i="10"/>
  <c r="X382" i="10"/>
  <c r="X381" i="10"/>
  <c r="X380" i="10"/>
  <c r="X379" i="10"/>
  <c r="X378" i="10"/>
  <c r="X377" i="10"/>
  <c r="X376" i="10"/>
  <c r="X375" i="10"/>
  <c r="X374" i="10"/>
  <c r="X373" i="10"/>
  <c r="X372" i="10"/>
  <c r="X371" i="10"/>
  <c r="X370" i="10"/>
  <c r="X369" i="10"/>
  <c r="X368" i="10"/>
  <c r="X367" i="10"/>
  <c r="X366" i="10"/>
  <c r="X365" i="10"/>
  <c r="X364" i="10"/>
  <c r="X363" i="10"/>
  <c r="X362" i="10"/>
  <c r="X361" i="10"/>
  <c r="X360" i="10"/>
  <c r="X359" i="10"/>
  <c r="X358" i="10"/>
  <c r="X357" i="10"/>
  <c r="X356" i="10"/>
  <c r="X355" i="10"/>
  <c r="X354" i="10"/>
  <c r="X353" i="10"/>
  <c r="X352" i="10"/>
  <c r="X351" i="10"/>
  <c r="X350" i="10"/>
  <c r="X349" i="10"/>
  <c r="X348" i="10"/>
  <c r="X347" i="10"/>
  <c r="X346" i="10"/>
  <c r="X345" i="10"/>
  <c r="X344" i="10"/>
  <c r="X343" i="10"/>
  <c r="X342" i="10"/>
  <c r="X341" i="10"/>
  <c r="X340" i="10"/>
  <c r="X339" i="10"/>
  <c r="X338" i="10"/>
  <c r="X337" i="10"/>
  <c r="X336" i="10"/>
  <c r="X335" i="10"/>
  <c r="X334" i="10"/>
  <c r="X333" i="10"/>
  <c r="X332" i="10"/>
  <c r="X331" i="10"/>
  <c r="X330" i="10"/>
  <c r="X329" i="10"/>
  <c r="X328" i="10"/>
  <c r="X327" i="10"/>
  <c r="X326" i="10"/>
  <c r="X325" i="10"/>
  <c r="X324" i="10"/>
  <c r="X323" i="10"/>
  <c r="X322" i="10"/>
  <c r="X321" i="10"/>
  <c r="X320" i="10"/>
  <c r="X319" i="10"/>
  <c r="X318" i="10"/>
  <c r="X317" i="10"/>
  <c r="X316" i="10"/>
  <c r="X315" i="10"/>
  <c r="X314" i="10"/>
  <c r="X313" i="10"/>
  <c r="X312" i="10"/>
  <c r="X311" i="10"/>
  <c r="X310" i="10"/>
  <c r="X309" i="10"/>
  <c r="X308" i="10"/>
  <c r="X307" i="10"/>
  <c r="X306" i="10"/>
  <c r="X305" i="10"/>
  <c r="X304" i="10"/>
  <c r="X303" i="10"/>
  <c r="X302" i="10"/>
  <c r="X301" i="10"/>
  <c r="X300" i="10"/>
  <c r="X299" i="10"/>
  <c r="X298" i="10"/>
  <c r="X297" i="10"/>
  <c r="X296" i="10"/>
  <c r="X295" i="10"/>
  <c r="X294" i="10"/>
  <c r="X293" i="10"/>
  <c r="X292" i="10"/>
  <c r="X291" i="10"/>
  <c r="X290" i="10"/>
  <c r="X289" i="10"/>
  <c r="X288" i="10"/>
  <c r="X287" i="10"/>
  <c r="X286" i="10"/>
  <c r="X285" i="10"/>
  <c r="X284" i="10"/>
  <c r="X283" i="10"/>
  <c r="X282" i="10"/>
  <c r="X281" i="10"/>
  <c r="X280" i="10"/>
  <c r="X279" i="10"/>
  <c r="X278" i="10"/>
  <c r="X277" i="10"/>
  <c r="X276" i="10"/>
  <c r="X275" i="10"/>
  <c r="X274" i="10"/>
  <c r="X273" i="10"/>
  <c r="X272" i="10"/>
  <c r="X271" i="10"/>
  <c r="X270" i="10"/>
  <c r="X269" i="10"/>
  <c r="X268" i="10"/>
  <c r="X267" i="10"/>
  <c r="X266" i="10"/>
  <c r="X265" i="10"/>
  <c r="X264" i="10"/>
  <c r="X263" i="10"/>
  <c r="X262" i="10"/>
  <c r="X261" i="10"/>
  <c r="X260" i="10"/>
  <c r="X259" i="10"/>
  <c r="X258" i="10"/>
  <c r="X257" i="10"/>
  <c r="X256" i="10"/>
  <c r="X255" i="10"/>
  <c r="X254" i="10"/>
  <c r="X253" i="10"/>
  <c r="X252" i="10"/>
  <c r="X251" i="10"/>
  <c r="X250" i="10"/>
  <c r="X249" i="10"/>
  <c r="X248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156" i="10"/>
  <c r="X155" i="10"/>
  <c r="X154" i="10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1" i="10"/>
  <c r="X80" i="10"/>
  <c r="X79" i="10"/>
  <c r="X78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W210" i="10"/>
  <c r="C57" i="39"/>
  <c r="C225" i="29"/>
  <c r="D225" i="29" s="1"/>
  <c r="C226" i="29"/>
  <c r="D226" i="29" s="1"/>
  <c r="C227" i="29"/>
  <c r="D227" i="29" s="1"/>
  <c r="C228" i="29"/>
  <c r="D228" i="29" s="1"/>
  <c r="E228" i="29" s="1"/>
  <c r="C229" i="29"/>
  <c r="D229" i="29" s="1"/>
  <c r="E229" i="29" s="1"/>
  <c r="C230" i="29"/>
  <c r="D230" i="29" s="1"/>
  <c r="E230" i="29" s="1"/>
  <c r="C231" i="29"/>
  <c r="D231" i="29" s="1"/>
  <c r="C232" i="29"/>
  <c r="D232" i="29" s="1"/>
  <c r="C233" i="29"/>
  <c r="C234" i="29"/>
  <c r="D234" i="29" s="1"/>
  <c r="C235" i="29"/>
  <c r="D235" i="29" s="1"/>
  <c r="C236" i="29"/>
  <c r="D236" i="29" s="1"/>
  <c r="E236" i="29" s="1"/>
  <c r="C237" i="29"/>
  <c r="D237" i="29" s="1"/>
  <c r="E237" i="29" s="1"/>
  <c r="C238" i="29"/>
  <c r="D238" i="29" s="1"/>
  <c r="E238" i="29" s="1"/>
  <c r="C239" i="29"/>
  <c r="D239" i="29" s="1"/>
  <c r="C240" i="29"/>
  <c r="D240" i="29" s="1"/>
  <c r="C241" i="29"/>
  <c r="D241" i="29" s="1"/>
  <c r="C242" i="29"/>
  <c r="D242" i="29" s="1"/>
  <c r="C243" i="29"/>
  <c r="D243" i="29" s="1"/>
  <c r="C244" i="29"/>
  <c r="D244" i="29" s="1"/>
  <c r="E244" i="29" s="1"/>
  <c r="C245" i="29"/>
  <c r="D245" i="29" s="1"/>
  <c r="E245" i="29" s="1"/>
  <c r="C246" i="29"/>
  <c r="D246" i="29" s="1"/>
  <c r="E246" i="29" s="1"/>
  <c r="C247" i="29"/>
  <c r="D247" i="29" s="1"/>
  <c r="C248" i="29"/>
  <c r="D248" i="29" s="1"/>
  <c r="C249" i="29"/>
  <c r="D249" i="29" s="1"/>
  <c r="C250" i="29"/>
  <c r="D250" i="29" s="1"/>
  <c r="C251" i="29"/>
  <c r="D251" i="29" s="1"/>
  <c r="C252" i="29"/>
  <c r="D252" i="29" s="1"/>
  <c r="E252" i="29" s="1"/>
  <c r="C253" i="29"/>
  <c r="D253" i="29" s="1"/>
  <c r="E253" i="29" s="1"/>
  <c r="C254" i="29"/>
  <c r="D254" i="29" s="1"/>
  <c r="E254" i="29" s="1"/>
  <c r="C255" i="29"/>
  <c r="D255" i="29" s="1"/>
  <c r="C256" i="29"/>
  <c r="D256" i="29" s="1"/>
  <c r="C257" i="29"/>
  <c r="D257" i="29" s="1"/>
  <c r="C258" i="29"/>
  <c r="D258" i="29" s="1"/>
  <c r="C259" i="29"/>
  <c r="D259" i="29" s="1"/>
  <c r="C260" i="29"/>
  <c r="D260" i="29" s="1"/>
  <c r="E260" i="29" s="1"/>
  <c r="C261" i="29"/>
  <c r="D261" i="29" s="1"/>
  <c r="E261" i="29" s="1"/>
  <c r="C262" i="29"/>
  <c r="D262" i="29" s="1"/>
  <c r="E262" i="29" s="1"/>
  <c r="C263" i="29"/>
  <c r="D263" i="29" s="1"/>
  <c r="C264" i="29"/>
  <c r="D264" i="29" s="1"/>
  <c r="E264" i="29" s="1"/>
  <c r="C265" i="29"/>
  <c r="D265" i="29" s="1"/>
  <c r="C266" i="29"/>
  <c r="D266" i="29" s="1"/>
  <c r="C267" i="29"/>
  <c r="D267" i="29" s="1"/>
  <c r="C268" i="29"/>
  <c r="D268" i="29" s="1"/>
  <c r="E268" i="29" s="1"/>
  <c r="C269" i="29"/>
  <c r="D269" i="29" s="1"/>
  <c r="E269" i="29" s="1"/>
  <c r="C270" i="29"/>
  <c r="D270" i="29" s="1"/>
  <c r="E270" i="29" s="1"/>
  <c r="C271" i="29"/>
  <c r="D271" i="29" s="1"/>
  <c r="C272" i="29"/>
  <c r="D272" i="29" s="1"/>
  <c r="C273" i="29"/>
  <c r="D273" i="29" s="1"/>
  <c r="C274" i="29"/>
  <c r="D274" i="29" s="1"/>
  <c r="C275" i="29"/>
  <c r="D275" i="29" s="1"/>
  <c r="C276" i="29"/>
  <c r="D276" i="29" s="1"/>
  <c r="E276" i="29" s="1"/>
  <c r="C277" i="29"/>
  <c r="D277" i="29" s="1"/>
  <c r="E277" i="29" s="1"/>
  <c r="C278" i="29"/>
  <c r="D278" i="29" s="1"/>
  <c r="E278" i="29" s="1"/>
  <c r="C279" i="29"/>
  <c r="D279" i="29" s="1"/>
  <c r="C280" i="29"/>
  <c r="D280" i="29" s="1"/>
  <c r="C281" i="29"/>
  <c r="D281" i="29" s="1"/>
  <c r="C282" i="29"/>
  <c r="D282" i="29" s="1"/>
  <c r="C283" i="29"/>
  <c r="D283" i="29" s="1"/>
  <c r="C284" i="29"/>
  <c r="D284" i="29" s="1"/>
  <c r="E284" i="29" s="1"/>
  <c r="C285" i="29"/>
  <c r="D285" i="29" s="1"/>
  <c r="E285" i="29" s="1"/>
  <c r="C286" i="29"/>
  <c r="D286" i="29" s="1"/>
  <c r="E286" i="29" s="1"/>
  <c r="C287" i="29"/>
  <c r="D287" i="29" s="1"/>
  <c r="C288" i="29"/>
  <c r="D288" i="29" s="1"/>
  <c r="E288" i="29" s="1"/>
  <c r="C289" i="29"/>
  <c r="D289" i="29" s="1"/>
  <c r="C290" i="29"/>
  <c r="D290" i="29" s="1"/>
  <c r="C291" i="29"/>
  <c r="D291" i="29" s="1"/>
  <c r="C292" i="29"/>
  <c r="D292" i="29" s="1"/>
  <c r="E292" i="29" s="1"/>
  <c r="C293" i="29"/>
  <c r="D293" i="29" s="1"/>
  <c r="C294" i="29"/>
  <c r="D294" i="29" s="1"/>
  <c r="E294" i="29" s="1"/>
  <c r="C295" i="29"/>
  <c r="D295" i="29" s="1"/>
  <c r="C296" i="29"/>
  <c r="D296" i="29" s="1"/>
  <c r="C297" i="29"/>
  <c r="D297" i="29" s="1"/>
  <c r="C298" i="29"/>
  <c r="D298" i="29" s="1"/>
  <c r="C299" i="29"/>
  <c r="D299" i="29" s="1"/>
  <c r="C300" i="29"/>
  <c r="D300" i="29" s="1"/>
  <c r="E300" i="29" s="1"/>
  <c r="C301" i="29"/>
  <c r="D301" i="29" s="1"/>
  <c r="C302" i="29"/>
  <c r="D302" i="29" s="1"/>
  <c r="E302" i="29" s="1"/>
  <c r="C303" i="29"/>
  <c r="D303" i="29" s="1"/>
  <c r="C304" i="29"/>
  <c r="D304" i="29" s="1"/>
  <c r="C305" i="29"/>
  <c r="D305" i="29" s="1"/>
  <c r="C306" i="29"/>
  <c r="D306" i="29" s="1"/>
  <c r="C307" i="29"/>
  <c r="D307" i="29" s="1"/>
  <c r="C308" i="29"/>
  <c r="D308" i="29" s="1"/>
  <c r="E308" i="29" s="1"/>
  <c r="C309" i="29"/>
  <c r="D309" i="29" s="1"/>
  <c r="C310" i="29"/>
  <c r="D310" i="29" s="1"/>
  <c r="E310" i="29" s="1"/>
  <c r="C311" i="29"/>
  <c r="D311" i="29" s="1"/>
  <c r="C312" i="29"/>
  <c r="D312" i="29" s="1"/>
  <c r="C313" i="29"/>
  <c r="D313" i="29" s="1"/>
  <c r="C314" i="29"/>
  <c r="C315" i="29"/>
  <c r="D315" i="29" s="1"/>
  <c r="C316" i="29"/>
  <c r="D316" i="29" s="1"/>
  <c r="E316" i="29" s="1"/>
  <c r="C317" i="29"/>
  <c r="D317" i="29" s="1"/>
  <c r="C318" i="29"/>
  <c r="D318" i="29" s="1"/>
  <c r="E318" i="29" s="1"/>
  <c r="C319" i="29"/>
  <c r="D319" i="29" s="1"/>
  <c r="C320" i="29"/>
  <c r="D320" i="29" s="1"/>
  <c r="E320" i="29" s="1"/>
  <c r="C321" i="29"/>
  <c r="D321" i="29" s="1"/>
  <c r="C322" i="29"/>
  <c r="D322" i="29" s="1"/>
  <c r="C323" i="29"/>
  <c r="D323" i="29" s="1"/>
  <c r="C324" i="29"/>
  <c r="D324" i="29" s="1"/>
  <c r="E324" i="29" s="1"/>
  <c r="C325" i="29"/>
  <c r="D325" i="29" s="1"/>
  <c r="C326" i="29"/>
  <c r="D326" i="29" s="1"/>
  <c r="E326" i="29" s="1"/>
  <c r="C327" i="29"/>
  <c r="D327" i="29" s="1"/>
  <c r="C328" i="29"/>
  <c r="D328" i="29" s="1"/>
  <c r="C329" i="29"/>
  <c r="D329" i="29" s="1"/>
  <c r="C330" i="29"/>
  <c r="D330" i="29" s="1"/>
  <c r="C331" i="29"/>
  <c r="D331" i="29" s="1"/>
  <c r="C332" i="29"/>
  <c r="D332" i="29" s="1"/>
  <c r="E332" i="29" s="1"/>
  <c r="C333" i="29"/>
  <c r="D333" i="29" s="1"/>
  <c r="C334" i="29"/>
  <c r="D334" i="29" s="1"/>
  <c r="E334" i="29" s="1"/>
  <c r="C335" i="29"/>
  <c r="D335" i="29" s="1"/>
  <c r="C336" i="29"/>
  <c r="D336" i="29" s="1"/>
  <c r="C337" i="29"/>
  <c r="C338" i="29"/>
  <c r="D338" i="29" s="1"/>
  <c r="C339" i="29"/>
  <c r="D339" i="29" s="1"/>
  <c r="C340" i="29"/>
  <c r="D340" i="29" s="1"/>
  <c r="E340" i="29" s="1"/>
  <c r="C341" i="29"/>
  <c r="C342" i="29"/>
  <c r="D342" i="29" s="1"/>
  <c r="E342" i="29" s="1"/>
  <c r="C343" i="29"/>
  <c r="D343" i="29" s="1"/>
  <c r="C344" i="29"/>
  <c r="D344" i="29" s="1"/>
  <c r="C345" i="29"/>
  <c r="C346" i="29"/>
  <c r="D346" i="29" s="1"/>
  <c r="C347" i="29"/>
  <c r="D347" i="29" s="1"/>
  <c r="C348" i="29"/>
  <c r="D348" i="29" s="1"/>
  <c r="E348" i="29" s="1"/>
  <c r="C349" i="29"/>
  <c r="D349" i="29" s="1"/>
  <c r="C350" i="29"/>
  <c r="D350" i="29" s="1"/>
  <c r="E350" i="29" s="1"/>
  <c r="C351" i="29"/>
  <c r="C352" i="29"/>
  <c r="C353" i="29"/>
  <c r="D353" i="29" s="1"/>
  <c r="C354" i="29"/>
  <c r="D354" i="29" s="1"/>
  <c r="C355" i="29"/>
  <c r="D355" i="29" s="1"/>
  <c r="C356" i="29"/>
  <c r="C357" i="29"/>
  <c r="D357" i="29" s="1"/>
  <c r="C358" i="29"/>
  <c r="D358" i="29" s="1"/>
  <c r="E358" i="29" s="1"/>
  <c r="C359" i="29"/>
  <c r="D359" i="29" s="1"/>
  <c r="C360" i="29"/>
  <c r="D360" i="29" s="1"/>
  <c r="C361" i="29"/>
  <c r="D361" i="29" s="1"/>
  <c r="C362" i="29"/>
  <c r="D362" i="29" s="1"/>
  <c r="C363" i="29"/>
  <c r="D363" i="29" s="1"/>
  <c r="C364" i="29"/>
  <c r="D364" i="29" s="1"/>
  <c r="E364" i="29" s="1"/>
  <c r="C365" i="29"/>
  <c r="D365" i="29" s="1"/>
  <c r="F365" i="29" s="1"/>
  <c r="C366" i="29"/>
  <c r="D366" i="29" s="1"/>
  <c r="E366" i="29" s="1"/>
  <c r="C367" i="29"/>
  <c r="D367" i="29" s="1"/>
  <c r="C368" i="29"/>
  <c r="D368" i="29" s="1"/>
  <c r="C369" i="29"/>
  <c r="D369" i="29" s="1"/>
  <c r="C370" i="29"/>
  <c r="D370" i="29" s="1"/>
  <c r="C371" i="29"/>
  <c r="D371" i="29" s="1"/>
  <c r="C372" i="29"/>
  <c r="D372" i="29" s="1"/>
  <c r="C373" i="29"/>
  <c r="D373" i="29" s="1"/>
  <c r="C224" i="29"/>
  <c r="F357" i="29" l="1"/>
  <c r="E357" i="29"/>
  <c r="F349" i="29"/>
  <c r="E349" i="29"/>
  <c r="F333" i="29"/>
  <c r="E333" i="29"/>
  <c r="F325" i="29"/>
  <c r="E325" i="29"/>
  <c r="F317" i="29"/>
  <c r="E317" i="29"/>
  <c r="F309" i="29"/>
  <c r="E309" i="29"/>
  <c r="F301" i="29"/>
  <c r="E301" i="29"/>
  <c r="F293" i="29"/>
  <c r="E293" i="29"/>
  <c r="E368" i="29"/>
  <c r="F368" i="29"/>
  <c r="E360" i="29"/>
  <c r="F360" i="29"/>
  <c r="E344" i="29"/>
  <c r="F344" i="29"/>
  <c r="E336" i="29"/>
  <c r="F336" i="29"/>
  <c r="E328" i="29"/>
  <c r="F328" i="29"/>
  <c r="E312" i="29"/>
  <c r="F312" i="29"/>
  <c r="E304" i="29"/>
  <c r="F304" i="29"/>
  <c r="E296" i="29"/>
  <c r="F296" i="29"/>
  <c r="E280" i="29"/>
  <c r="F280" i="29"/>
  <c r="E272" i="29"/>
  <c r="F272" i="29"/>
  <c r="E256" i="29"/>
  <c r="F256" i="29"/>
  <c r="E248" i="29"/>
  <c r="F248" i="29"/>
  <c r="E240" i="29"/>
  <c r="F240" i="29"/>
  <c r="E232" i="29"/>
  <c r="F232" i="29"/>
  <c r="F264" i="29"/>
  <c r="E365" i="29"/>
  <c r="F320" i="29"/>
  <c r="F288" i="29"/>
  <c r="E373" i="29"/>
  <c r="F373" i="29"/>
  <c r="E372" i="29"/>
  <c r="F372" i="29"/>
  <c r="F371" i="29"/>
  <c r="E371" i="29"/>
  <c r="F363" i="29"/>
  <c r="E363" i="29"/>
  <c r="F355" i="29"/>
  <c r="E355" i="29"/>
  <c r="F347" i="29"/>
  <c r="E347" i="29"/>
  <c r="F339" i="29"/>
  <c r="E339" i="29"/>
  <c r="F331" i="29"/>
  <c r="E331" i="29"/>
  <c r="F323" i="29"/>
  <c r="E323" i="29"/>
  <c r="F315" i="29"/>
  <c r="E315" i="29"/>
  <c r="F307" i="29"/>
  <c r="E307" i="29"/>
  <c r="F299" i="29"/>
  <c r="E299" i="29"/>
  <c r="F291" i="29"/>
  <c r="E291" i="29"/>
  <c r="F283" i="29"/>
  <c r="E283" i="29"/>
  <c r="F275" i="29"/>
  <c r="E275" i="29"/>
  <c r="F267" i="29"/>
  <c r="E267" i="29"/>
  <c r="F259" i="29"/>
  <c r="E259" i="29"/>
  <c r="F251" i="29"/>
  <c r="E251" i="29"/>
  <c r="F243" i="29"/>
  <c r="E243" i="29"/>
  <c r="F235" i="29"/>
  <c r="E235" i="29"/>
  <c r="F227" i="29"/>
  <c r="E227" i="29"/>
  <c r="E370" i="29"/>
  <c r="F370" i="29"/>
  <c r="E362" i="29"/>
  <c r="F362" i="29"/>
  <c r="E354" i="29"/>
  <c r="F354" i="29"/>
  <c r="E346" i="29"/>
  <c r="F346" i="29"/>
  <c r="E338" i="29"/>
  <c r="F338" i="29"/>
  <c r="E330" i="29"/>
  <c r="F330" i="29"/>
  <c r="E322" i="29"/>
  <c r="F322" i="29"/>
  <c r="E306" i="29"/>
  <c r="F306" i="29"/>
  <c r="E298" i="29"/>
  <c r="F298" i="29"/>
  <c r="E290" i="29"/>
  <c r="F290" i="29"/>
  <c r="E282" i="29"/>
  <c r="F282" i="29"/>
  <c r="E274" i="29"/>
  <c r="F274" i="29"/>
  <c r="E266" i="29"/>
  <c r="F266" i="29"/>
  <c r="E258" i="29"/>
  <c r="F258" i="29"/>
  <c r="E250" i="29"/>
  <c r="F250" i="29"/>
  <c r="E242" i="29"/>
  <c r="F242" i="29"/>
  <c r="E234" i="29"/>
  <c r="F234" i="29"/>
  <c r="E226" i="29"/>
  <c r="F226" i="29"/>
  <c r="E369" i="29"/>
  <c r="F369" i="29"/>
  <c r="E361" i="29"/>
  <c r="F361" i="29"/>
  <c r="E353" i="29"/>
  <c r="F353" i="29"/>
  <c r="E329" i="29"/>
  <c r="F329" i="29"/>
  <c r="E321" i="29"/>
  <c r="F321" i="29"/>
  <c r="E313" i="29"/>
  <c r="F313" i="29"/>
  <c r="E305" i="29"/>
  <c r="F305" i="29"/>
  <c r="E297" i="29"/>
  <c r="F297" i="29"/>
  <c r="E289" i="29"/>
  <c r="F289" i="29"/>
  <c r="E281" i="29"/>
  <c r="F281" i="29"/>
  <c r="E273" i="29"/>
  <c r="F273" i="29"/>
  <c r="E265" i="29"/>
  <c r="F265" i="29"/>
  <c r="E257" i="29"/>
  <c r="F257" i="29"/>
  <c r="E249" i="29"/>
  <c r="F249" i="29"/>
  <c r="E241" i="29"/>
  <c r="F241" i="29"/>
  <c r="E225" i="29"/>
  <c r="F225" i="29"/>
  <c r="E367" i="29"/>
  <c r="F367" i="29"/>
  <c r="E359" i="29"/>
  <c r="F359" i="29"/>
  <c r="E343" i="29"/>
  <c r="F343" i="29"/>
  <c r="E335" i="29"/>
  <c r="F335" i="29"/>
  <c r="E327" i="29"/>
  <c r="F327" i="29"/>
  <c r="E319" i="29"/>
  <c r="F319" i="29"/>
  <c r="E311" i="29"/>
  <c r="F311" i="29"/>
  <c r="E303" i="29"/>
  <c r="F303" i="29"/>
  <c r="E295" i="29"/>
  <c r="F295" i="29"/>
  <c r="E287" i="29"/>
  <c r="F287" i="29"/>
  <c r="E279" i="29"/>
  <c r="F279" i="29"/>
  <c r="E271" i="29"/>
  <c r="F271" i="29"/>
  <c r="E263" i="29"/>
  <c r="F263" i="29"/>
  <c r="E255" i="29"/>
  <c r="F255" i="29"/>
  <c r="E247" i="29"/>
  <c r="F247" i="29"/>
  <c r="E239" i="29"/>
  <c r="F239" i="29"/>
  <c r="E231" i="29"/>
  <c r="F231" i="29"/>
  <c r="F285" i="29"/>
  <c r="F277" i="29"/>
  <c r="F269" i="29"/>
  <c r="F261" i="29"/>
  <c r="F253" i="29"/>
  <c r="F245" i="29"/>
  <c r="F237" i="29"/>
  <c r="F229" i="29"/>
  <c r="F364" i="29"/>
  <c r="F348" i="29"/>
  <c r="F340" i="29"/>
  <c r="F332" i="29"/>
  <c r="F324" i="29"/>
  <c r="F316" i="29"/>
  <c r="F308" i="29"/>
  <c r="F300" i="29"/>
  <c r="F292" i="29"/>
  <c r="F284" i="29"/>
  <c r="F276" i="29"/>
  <c r="F268" i="29"/>
  <c r="F260" i="29"/>
  <c r="F252" i="29"/>
  <c r="F244" i="29"/>
  <c r="F236" i="29"/>
  <c r="F228" i="29"/>
  <c r="F366" i="29"/>
  <c r="F358" i="29"/>
  <c r="F350" i="29"/>
  <c r="F342" i="29"/>
  <c r="F334" i="29"/>
  <c r="F326" i="29"/>
  <c r="F318" i="29"/>
  <c r="F310" i="29"/>
  <c r="F302" i="29"/>
  <c r="F294" i="29"/>
  <c r="F286" i="29"/>
  <c r="F278" i="29"/>
  <c r="F270" i="29"/>
  <c r="F262" i="29"/>
  <c r="F254" i="29"/>
  <c r="F246" i="29"/>
  <c r="F238" i="29"/>
  <c r="F230" i="29"/>
  <c r="W1924" i="10" l="1"/>
  <c r="S1924" i="10"/>
  <c r="U1924" i="10" s="1"/>
  <c r="R1924" i="10"/>
  <c r="T1924" i="10" s="1"/>
  <c r="V1924" i="10" s="1"/>
  <c r="W1923" i="10"/>
  <c r="U1923" i="10"/>
  <c r="T1923" i="10"/>
  <c r="S1923" i="10"/>
  <c r="R1923" i="10"/>
  <c r="W1922" i="10"/>
  <c r="S1922" i="10"/>
  <c r="U1922" i="10" s="1"/>
  <c r="R1922" i="10"/>
  <c r="T1922" i="10" s="1"/>
  <c r="W1921" i="10"/>
  <c r="T1921" i="10"/>
  <c r="S1921" i="10"/>
  <c r="U1921" i="10" s="1"/>
  <c r="R1921" i="10"/>
  <c r="W1920" i="10"/>
  <c r="S1920" i="10"/>
  <c r="R1920" i="10"/>
  <c r="T1920" i="10" s="1"/>
  <c r="W1919" i="10"/>
  <c r="T1919" i="10"/>
  <c r="S1919" i="10"/>
  <c r="R1919" i="10"/>
  <c r="W1918" i="10"/>
  <c r="S1918" i="10"/>
  <c r="R1918" i="10"/>
  <c r="T1918" i="10" s="1"/>
  <c r="W1917" i="10"/>
  <c r="T1917" i="10"/>
  <c r="S1917" i="10"/>
  <c r="U1917" i="10" s="1"/>
  <c r="R1917" i="10"/>
  <c r="W1916" i="10"/>
  <c r="S1916" i="10"/>
  <c r="U1916" i="10" s="1"/>
  <c r="R1916" i="10"/>
  <c r="T1916" i="10" s="1"/>
  <c r="W1915" i="10"/>
  <c r="U1915" i="10"/>
  <c r="T1915" i="10"/>
  <c r="V1915" i="10" s="1"/>
  <c r="S1915" i="10"/>
  <c r="R1915" i="10"/>
  <c r="W1914" i="10"/>
  <c r="S1914" i="10"/>
  <c r="U1914" i="10" s="1"/>
  <c r="R1914" i="10"/>
  <c r="T1914" i="10" s="1"/>
  <c r="W1913" i="10"/>
  <c r="T1913" i="10"/>
  <c r="S1913" i="10"/>
  <c r="U1913" i="10" s="1"/>
  <c r="R1913" i="10"/>
  <c r="W1912" i="10"/>
  <c r="S1912" i="10"/>
  <c r="U1912" i="10" s="1"/>
  <c r="R1912" i="10"/>
  <c r="T1912" i="10" s="1"/>
  <c r="W1911" i="10"/>
  <c r="U1911" i="10"/>
  <c r="T1911" i="10"/>
  <c r="S1911" i="10"/>
  <c r="R1911" i="10"/>
  <c r="W1910" i="10"/>
  <c r="U1910" i="10"/>
  <c r="S1910" i="10"/>
  <c r="R1910" i="10"/>
  <c r="T1910" i="10" s="1"/>
  <c r="W1909" i="10"/>
  <c r="S1909" i="10"/>
  <c r="U1909" i="10" s="1"/>
  <c r="R1909" i="10"/>
  <c r="T1909" i="10" s="1"/>
  <c r="W1908" i="10"/>
  <c r="S1908" i="10"/>
  <c r="U1908" i="10" s="1"/>
  <c r="R1908" i="10"/>
  <c r="T1908" i="10" s="1"/>
  <c r="W1907" i="10"/>
  <c r="U1907" i="10"/>
  <c r="T1907" i="10"/>
  <c r="S1907" i="10"/>
  <c r="R1907" i="10"/>
  <c r="W1906" i="10"/>
  <c r="U1906" i="10"/>
  <c r="S1906" i="10"/>
  <c r="R1906" i="10"/>
  <c r="T1906" i="10" s="1"/>
  <c r="W1905" i="10"/>
  <c r="S1905" i="10"/>
  <c r="R1905" i="10"/>
  <c r="T1905" i="10" s="1"/>
  <c r="W1904" i="10"/>
  <c r="S1904" i="10"/>
  <c r="U1904" i="10" s="1"/>
  <c r="R1904" i="10"/>
  <c r="T1904" i="10" s="1"/>
  <c r="V1904" i="10" s="1"/>
  <c r="W1903" i="10"/>
  <c r="U1903" i="10"/>
  <c r="T1903" i="10"/>
  <c r="S1903" i="10"/>
  <c r="R1903" i="10"/>
  <c r="W1902" i="10"/>
  <c r="S1902" i="10"/>
  <c r="R1902" i="10"/>
  <c r="T1902" i="10" s="1"/>
  <c r="W1901" i="10"/>
  <c r="S1901" i="10"/>
  <c r="U1901" i="10" s="1"/>
  <c r="R1901" i="10"/>
  <c r="T1901" i="10" s="1"/>
  <c r="W1900" i="10"/>
  <c r="S1900" i="10"/>
  <c r="U1900" i="10" s="1"/>
  <c r="R1900" i="10"/>
  <c r="T1900" i="10" s="1"/>
  <c r="W1899" i="10"/>
  <c r="U1899" i="10"/>
  <c r="T1899" i="10"/>
  <c r="S1899" i="10"/>
  <c r="R1899" i="10"/>
  <c r="W1898" i="10"/>
  <c r="S1898" i="10"/>
  <c r="R1898" i="10"/>
  <c r="T1898" i="10" s="1"/>
  <c r="W1897" i="10"/>
  <c r="S1897" i="10"/>
  <c r="U1897" i="10" s="1"/>
  <c r="R1897" i="10"/>
  <c r="T1897" i="10" s="1"/>
  <c r="W1896" i="10"/>
  <c r="S1896" i="10"/>
  <c r="U1896" i="10" s="1"/>
  <c r="R1896" i="10"/>
  <c r="T1896" i="10" s="1"/>
  <c r="W1895" i="10"/>
  <c r="U1895" i="10"/>
  <c r="T1895" i="10"/>
  <c r="S1895" i="10"/>
  <c r="R1895" i="10"/>
  <c r="W1894" i="10"/>
  <c r="U1894" i="10"/>
  <c r="S1894" i="10"/>
  <c r="R1894" i="10"/>
  <c r="T1894" i="10" s="1"/>
  <c r="W1893" i="10"/>
  <c r="S1893" i="10"/>
  <c r="U1893" i="10" s="1"/>
  <c r="R1893" i="10"/>
  <c r="T1893" i="10" s="1"/>
  <c r="W1892" i="10"/>
  <c r="S1892" i="10"/>
  <c r="R1892" i="10"/>
  <c r="T1892" i="10" s="1"/>
  <c r="W1891" i="10"/>
  <c r="U1891" i="10"/>
  <c r="T1891" i="10"/>
  <c r="S1891" i="10"/>
  <c r="R1891" i="10"/>
  <c r="W1890" i="10"/>
  <c r="U1890" i="10"/>
  <c r="S1890" i="10"/>
  <c r="R1890" i="10"/>
  <c r="T1890" i="10" s="1"/>
  <c r="W1889" i="10"/>
  <c r="S1889" i="10"/>
  <c r="U1889" i="10" s="1"/>
  <c r="R1889" i="10"/>
  <c r="T1889" i="10" s="1"/>
  <c r="W1888" i="10"/>
  <c r="S1888" i="10"/>
  <c r="R1888" i="10"/>
  <c r="T1888" i="10" s="1"/>
  <c r="W1887" i="10"/>
  <c r="U1887" i="10"/>
  <c r="T1887" i="10"/>
  <c r="S1887" i="10"/>
  <c r="R1887" i="10"/>
  <c r="W1886" i="10"/>
  <c r="U1886" i="10"/>
  <c r="S1886" i="10"/>
  <c r="R1886" i="10"/>
  <c r="T1886" i="10" s="1"/>
  <c r="W1885" i="10"/>
  <c r="S1885" i="10"/>
  <c r="U1885" i="10" s="1"/>
  <c r="R1885" i="10"/>
  <c r="T1885" i="10" s="1"/>
  <c r="W1884" i="10"/>
  <c r="S1884" i="10"/>
  <c r="U1884" i="10" s="1"/>
  <c r="R1884" i="10"/>
  <c r="T1884" i="10" s="1"/>
  <c r="W1883" i="10"/>
  <c r="U1883" i="10"/>
  <c r="T1883" i="10"/>
  <c r="S1883" i="10"/>
  <c r="R1883" i="10"/>
  <c r="W1882" i="10"/>
  <c r="U1882" i="10"/>
  <c r="S1882" i="10"/>
  <c r="R1882" i="10"/>
  <c r="T1882" i="10" s="1"/>
  <c r="W1881" i="10"/>
  <c r="S1881" i="10"/>
  <c r="U1881" i="10" s="1"/>
  <c r="R1881" i="10"/>
  <c r="T1881" i="10" s="1"/>
  <c r="W1880" i="10"/>
  <c r="S1880" i="10"/>
  <c r="U1880" i="10" s="1"/>
  <c r="R1880" i="10"/>
  <c r="T1880" i="10" s="1"/>
  <c r="V1880" i="10" s="1"/>
  <c r="W1879" i="10"/>
  <c r="U1879" i="10"/>
  <c r="T1879" i="10"/>
  <c r="S1879" i="10"/>
  <c r="R1879" i="10"/>
  <c r="W1878" i="10"/>
  <c r="U1878" i="10"/>
  <c r="S1878" i="10"/>
  <c r="R1878" i="10"/>
  <c r="T1878" i="10" s="1"/>
  <c r="W1877" i="10"/>
  <c r="S1877" i="10"/>
  <c r="U1877" i="10" s="1"/>
  <c r="R1877" i="10"/>
  <c r="T1877" i="10" s="1"/>
  <c r="W1876" i="10"/>
  <c r="S1876" i="10"/>
  <c r="U1876" i="10" s="1"/>
  <c r="R1876" i="10"/>
  <c r="T1876" i="10" s="1"/>
  <c r="W1875" i="10"/>
  <c r="U1875" i="10"/>
  <c r="T1875" i="10"/>
  <c r="S1875" i="10"/>
  <c r="R1875" i="10"/>
  <c r="W1874" i="10"/>
  <c r="U1874" i="10"/>
  <c r="S1874" i="10"/>
  <c r="R1874" i="10"/>
  <c r="T1874" i="10" s="1"/>
  <c r="W1873" i="10"/>
  <c r="U1873" i="10"/>
  <c r="S1873" i="10"/>
  <c r="R1873" i="10"/>
  <c r="T1873" i="10" s="1"/>
  <c r="W1872" i="10"/>
  <c r="S1872" i="10"/>
  <c r="U1872" i="10" s="1"/>
  <c r="R1872" i="10"/>
  <c r="T1872" i="10" s="1"/>
  <c r="V1872" i="10" s="1"/>
  <c r="W1871" i="10"/>
  <c r="U1871" i="10"/>
  <c r="T1871" i="10"/>
  <c r="S1871" i="10"/>
  <c r="R1871" i="10"/>
  <c r="W1870" i="10"/>
  <c r="S1870" i="10"/>
  <c r="U1870" i="10" s="1"/>
  <c r="R1870" i="10"/>
  <c r="T1870" i="10" s="1"/>
  <c r="V1870" i="10" s="1"/>
  <c r="W1869" i="10"/>
  <c r="S1869" i="10"/>
  <c r="U1869" i="10" s="1"/>
  <c r="R1869" i="10"/>
  <c r="T1869" i="10" s="1"/>
  <c r="W1868" i="10"/>
  <c r="S1868" i="10"/>
  <c r="U1868" i="10" s="1"/>
  <c r="R1868" i="10"/>
  <c r="T1868" i="10" s="1"/>
  <c r="V1868" i="10" s="1"/>
  <c r="W1867" i="10"/>
  <c r="U1867" i="10"/>
  <c r="T1867" i="10"/>
  <c r="S1867" i="10"/>
  <c r="R1867" i="10"/>
  <c r="W1866" i="10"/>
  <c r="S1866" i="10"/>
  <c r="U1866" i="10" s="1"/>
  <c r="R1866" i="10"/>
  <c r="T1866" i="10" s="1"/>
  <c r="W1865" i="10"/>
  <c r="U1865" i="10"/>
  <c r="S1865" i="10"/>
  <c r="R1865" i="10"/>
  <c r="T1865" i="10" s="1"/>
  <c r="W1864" i="10"/>
  <c r="S1864" i="10"/>
  <c r="U1864" i="10" s="1"/>
  <c r="R1864" i="10"/>
  <c r="T1864" i="10" s="1"/>
  <c r="W1863" i="10"/>
  <c r="U1863" i="10"/>
  <c r="T1863" i="10"/>
  <c r="S1863" i="10"/>
  <c r="R1863" i="10"/>
  <c r="W1862" i="10"/>
  <c r="U1862" i="10"/>
  <c r="S1862" i="10"/>
  <c r="R1862" i="10"/>
  <c r="T1862" i="10" s="1"/>
  <c r="W1861" i="10"/>
  <c r="S1861" i="10"/>
  <c r="U1861" i="10" s="1"/>
  <c r="R1861" i="10"/>
  <c r="T1861" i="10" s="1"/>
  <c r="W1860" i="10"/>
  <c r="V1860" i="10"/>
  <c r="S1860" i="10"/>
  <c r="U1860" i="10" s="1"/>
  <c r="R1860" i="10"/>
  <c r="T1860" i="10" s="1"/>
  <c r="W1859" i="10"/>
  <c r="U1859" i="10"/>
  <c r="T1859" i="10"/>
  <c r="V1859" i="10" s="1"/>
  <c r="S1859" i="10"/>
  <c r="R1859" i="10"/>
  <c r="W1858" i="10"/>
  <c r="U1858" i="10"/>
  <c r="S1858" i="10"/>
  <c r="R1858" i="10"/>
  <c r="T1858" i="10" s="1"/>
  <c r="W1857" i="10"/>
  <c r="U1857" i="10"/>
  <c r="T1857" i="10"/>
  <c r="S1857" i="10"/>
  <c r="R1857" i="10"/>
  <c r="W1856" i="10"/>
  <c r="S1856" i="10"/>
  <c r="U1856" i="10" s="1"/>
  <c r="R1856" i="10"/>
  <c r="T1856" i="10" s="1"/>
  <c r="W1855" i="10"/>
  <c r="U1855" i="10"/>
  <c r="T1855" i="10"/>
  <c r="S1855" i="10"/>
  <c r="R1855" i="10"/>
  <c r="W1854" i="10"/>
  <c r="U1854" i="10"/>
  <c r="S1854" i="10"/>
  <c r="R1854" i="10"/>
  <c r="T1854" i="10" s="1"/>
  <c r="W1853" i="10"/>
  <c r="S1853" i="10"/>
  <c r="U1853" i="10" s="1"/>
  <c r="R1853" i="10"/>
  <c r="T1853" i="10" s="1"/>
  <c r="W1852" i="10"/>
  <c r="S1852" i="10"/>
  <c r="U1852" i="10" s="1"/>
  <c r="R1852" i="10"/>
  <c r="T1852" i="10" s="1"/>
  <c r="V1852" i="10" s="1"/>
  <c r="W1851" i="10"/>
  <c r="U1851" i="10"/>
  <c r="T1851" i="10"/>
  <c r="V1851" i="10" s="1"/>
  <c r="S1851" i="10"/>
  <c r="R1851" i="10"/>
  <c r="W1850" i="10"/>
  <c r="S1850" i="10"/>
  <c r="U1850" i="10" s="1"/>
  <c r="R1850" i="10"/>
  <c r="T1850" i="10" s="1"/>
  <c r="W1849" i="10"/>
  <c r="U1849" i="10"/>
  <c r="S1849" i="10"/>
  <c r="R1849" i="10"/>
  <c r="T1849" i="10" s="1"/>
  <c r="W1848" i="10"/>
  <c r="S1848" i="10"/>
  <c r="U1848" i="10" s="1"/>
  <c r="R1848" i="10"/>
  <c r="T1848" i="10" s="1"/>
  <c r="W1847" i="10"/>
  <c r="U1847" i="10"/>
  <c r="T1847" i="10"/>
  <c r="S1847" i="10"/>
  <c r="R1847" i="10"/>
  <c r="W1846" i="10"/>
  <c r="U1846" i="10"/>
  <c r="S1846" i="10"/>
  <c r="R1846" i="10"/>
  <c r="T1846" i="10" s="1"/>
  <c r="W1845" i="10"/>
  <c r="U1845" i="10"/>
  <c r="S1845" i="10"/>
  <c r="R1845" i="10"/>
  <c r="T1845" i="10" s="1"/>
  <c r="W1844" i="10"/>
  <c r="V1844" i="10"/>
  <c r="S1844" i="10"/>
  <c r="U1844" i="10" s="1"/>
  <c r="R1844" i="10"/>
  <c r="T1844" i="10" s="1"/>
  <c r="W1843" i="10"/>
  <c r="U1843" i="10"/>
  <c r="T1843" i="10"/>
  <c r="S1843" i="10"/>
  <c r="R1843" i="10"/>
  <c r="W1842" i="10"/>
  <c r="S1842" i="10"/>
  <c r="U1842" i="10" s="1"/>
  <c r="R1842" i="10"/>
  <c r="T1842" i="10" s="1"/>
  <c r="V1842" i="10" s="1"/>
  <c r="W1841" i="10"/>
  <c r="S1841" i="10"/>
  <c r="U1841" i="10" s="1"/>
  <c r="R1841" i="10"/>
  <c r="T1841" i="10" s="1"/>
  <c r="W1840" i="10"/>
  <c r="S1840" i="10"/>
  <c r="U1840" i="10" s="1"/>
  <c r="R1840" i="10"/>
  <c r="T1840" i="10" s="1"/>
  <c r="W1839" i="10"/>
  <c r="U1839" i="10"/>
  <c r="T1839" i="10"/>
  <c r="S1839" i="10"/>
  <c r="R1839" i="10"/>
  <c r="W1838" i="10"/>
  <c r="S1838" i="10"/>
  <c r="U1838" i="10" s="1"/>
  <c r="R1838" i="10"/>
  <c r="T1838" i="10" s="1"/>
  <c r="W1837" i="10"/>
  <c r="U1837" i="10"/>
  <c r="S1837" i="10"/>
  <c r="R1837" i="10"/>
  <c r="T1837" i="10" s="1"/>
  <c r="W1836" i="10"/>
  <c r="S1836" i="10"/>
  <c r="U1836" i="10" s="1"/>
  <c r="R1836" i="10"/>
  <c r="T1836" i="10" s="1"/>
  <c r="W1835" i="10"/>
  <c r="U1835" i="10"/>
  <c r="T1835" i="10"/>
  <c r="S1835" i="10"/>
  <c r="R1835" i="10"/>
  <c r="W1834" i="10"/>
  <c r="U1834" i="10"/>
  <c r="S1834" i="10"/>
  <c r="R1834" i="10"/>
  <c r="T1834" i="10" s="1"/>
  <c r="W1833" i="10"/>
  <c r="S1833" i="10"/>
  <c r="U1833" i="10" s="1"/>
  <c r="R1833" i="10"/>
  <c r="T1833" i="10" s="1"/>
  <c r="W1832" i="10"/>
  <c r="V1832" i="10"/>
  <c r="S1832" i="10"/>
  <c r="U1832" i="10" s="1"/>
  <c r="R1832" i="10"/>
  <c r="T1832" i="10" s="1"/>
  <c r="W1831" i="10"/>
  <c r="U1831" i="10"/>
  <c r="T1831" i="10"/>
  <c r="V1831" i="10" s="1"/>
  <c r="S1831" i="10"/>
  <c r="R1831" i="10"/>
  <c r="W1830" i="10"/>
  <c r="U1830" i="10"/>
  <c r="S1830" i="10"/>
  <c r="R1830" i="10"/>
  <c r="T1830" i="10" s="1"/>
  <c r="W1829" i="10"/>
  <c r="U1829" i="10"/>
  <c r="S1829" i="10"/>
  <c r="R1829" i="10"/>
  <c r="T1829" i="10" s="1"/>
  <c r="W1828" i="10"/>
  <c r="S1828" i="10"/>
  <c r="U1828" i="10" s="1"/>
  <c r="R1828" i="10"/>
  <c r="T1828" i="10" s="1"/>
  <c r="V1828" i="10" s="1"/>
  <c r="W1827" i="10"/>
  <c r="U1827" i="10"/>
  <c r="T1827" i="10"/>
  <c r="S1827" i="10"/>
  <c r="R1827" i="10"/>
  <c r="W1826" i="10"/>
  <c r="S1826" i="10"/>
  <c r="U1826" i="10" s="1"/>
  <c r="R1826" i="10"/>
  <c r="T1826" i="10" s="1"/>
  <c r="W1825" i="10"/>
  <c r="S1825" i="10"/>
  <c r="U1825" i="10" s="1"/>
  <c r="R1825" i="10"/>
  <c r="T1825" i="10" s="1"/>
  <c r="W1824" i="10"/>
  <c r="S1824" i="10"/>
  <c r="U1824" i="10" s="1"/>
  <c r="R1824" i="10"/>
  <c r="T1824" i="10" s="1"/>
  <c r="W1823" i="10"/>
  <c r="U1823" i="10"/>
  <c r="T1823" i="10"/>
  <c r="S1823" i="10"/>
  <c r="R1823" i="10"/>
  <c r="W1822" i="10"/>
  <c r="U1822" i="10"/>
  <c r="S1822" i="10"/>
  <c r="R1822" i="10"/>
  <c r="T1822" i="10" s="1"/>
  <c r="W1821" i="10"/>
  <c r="S1821" i="10"/>
  <c r="U1821" i="10" s="1"/>
  <c r="R1821" i="10"/>
  <c r="T1821" i="10" s="1"/>
  <c r="W1820" i="10"/>
  <c r="T1820" i="10"/>
  <c r="S1820" i="10"/>
  <c r="U1820" i="10" s="1"/>
  <c r="V1820" i="10" s="1"/>
  <c r="R1820" i="10"/>
  <c r="W1819" i="10"/>
  <c r="U1819" i="10"/>
  <c r="T1819" i="10"/>
  <c r="S1819" i="10"/>
  <c r="R1819" i="10"/>
  <c r="W1818" i="10"/>
  <c r="U1818" i="10"/>
  <c r="S1818" i="10"/>
  <c r="R1818" i="10"/>
  <c r="T1818" i="10" s="1"/>
  <c r="W1817" i="10"/>
  <c r="U1817" i="10"/>
  <c r="S1817" i="10"/>
  <c r="R1817" i="10"/>
  <c r="T1817" i="10" s="1"/>
  <c r="W1816" i="10"/>
  <c r="T1816" i="10"/>
  <c r="V1816" i="10" s="1"/>
  <c r="S1816" i="10"/>
  <c r="U1816" i="10" s="1"/>
  <c r="R1816" i="10"/>
  <c r="W1815" i="10"/>
  <c r="U1815" i="10"/>
  <c r="T1815" i="10"/>
  <c r="S1815" i="10"/>
  <c r="R1815" i="10"/>
  <c r="W1814" i="10"/>
  <c r="S1814" i="10"/>
  <c r="U1814" i="10" s="1"/>
  <c r="R1814" i="10"/>
  <c r="T1814" i="10" s="1"/>
  <c r="W1813" i="10"/>
  <c r="U1813" i="10"/>
  <c r="S1813" i="10"/>
  <c r="R1813" i="10"/>
  <c r="T1813" i="10" s="1"/>
  <c r="W1812" i="10"/>
  <c r="T1812" i="10"/>
  <c r="S1812" i="10"/>
  <c r="U1812" i="10" s="1"/>
  <c r="R1812" i="10"/>
  <c r="W1811" i="10"/>
  <c r="U1811" i="10"/>
  <c r="T1811" i="10"/>
  <c r="S1811" i="10"/>
  <c r="R1811" i="10"/>
  <c r="W1810" i="10"/>
  <c r="U1810" i="10"/>
  <c r="S1810" i="10"/>
  <c r="R1810" i="10"/>
  <c r="T1810" i="10" s="1"/>
  <c r="W1809" i="10"/>
  <c r="U1809" i="10"/>
  <c r="S1809" i="10"/>
  <c r="R1809" i="10"/>
  <c r="T1809" i="10" s="1"/>
  <c r="W1808" i="10"/>
  <c r="S1808" i="10"/>
  <c r="U1808" i="10" s="1"/>
  <c r="R1808" i="10"/>
  <c r="T1808" i="10" s="1"/>
  <c r="V1808" i="10" s="1"/>
  <c r="W1807" i="10"/>
  <c r="U1807" i="10"/>
  <c r="T1807" i="10"/>
  <c r="S1807" i="10"/>
  <c r="R1807" i="10"/>
  <c r="W1806" i="10"/>
  <c r="S1806" i="10"/>
  <c r="U1806" i="10" s="1"/>
  <c r="R1806" i="10"/>
  <c r="T1806" i="10" s="1"/>
  <c r="W1805" i="10"/>
  <c r="S1805" i="10"/>
  <c r="U1805" i="10" s="1"/>
  <c r="R1805" i="10"/>
  <c r="T1805" i="10" s="1"/>
  <c r="W1804" i="10"/>
  <c r="S1804" i="10"/>
  <c r="U1804" i="10" s="1"/>
  <c r="R1804" i="10"/>
  <c r="T1804" i="10" s="1"/>
  <c r="W1803" i="10"/>
  <c r="U1803" i="10"/>
  <c r="T1803" i="10"/>
  <c r="S1803" i="10"/>
  <c r="R1803" i="10"/>
  <c r="W1802" i="10"/>
  <c r="U1802" i="10"/>
  <c r="S1802" i="10"/>
  <c r="R1802" i="10"/>
  <c r="T1802" i="10" s="1"/>
  <c r="W1801" i="10"/>
  <c r="S1801" i="10"/>
  <c r="U1801" i="10" s="1"/>
  <c r="R1801" i="10"/>
  <c r="T1801" i="10" s="1"/>
  <c r="W1800" i="10"/>
  <c r="T1800" i="10"/>
  <c r="S1800" i="10"/>
  <c r="U1800" i="10" s="1"/>
  <c r="R1800" i="10"/>
  <c r="W1799" i="10"/>
  <c r="U1799" i="10"/>
  <c r="T1799" i="10"/>
  <c r="S1799" i="10"/>
  <c r="R1799" i="10"/>
  <c r="W1798" i="10"/>
  <c r="U1798" i="10"/>
  <c r="S1798" i="10"/>
  <c r="R1798" i="10"/>
  <c r="T1798" i="10" s="1"/>
  <c r="W1797" i="10"/>
  <c r="U1797" i="10"/>
  <c r="S1797" i="10"/>
  <c r="R1797" i="10"/>
  <c r="T1797" i="10" s="1"/>
  <c r="W1796" i="10"/>
  <c r="S1796" i="10"/>
  <c r="U1796" i="10" s="1"/>
  <c r="V1796" i="10" s="1"/>
  <c r="R1796" i="10"/>
  <c r="T1796" i="10" s="1"/>
  <c r="W1795" i="10"/>
  <c r="U1795" i="10"/>
  <c r="T1795" i="10"/>
  <c r="S1795" i="10"/>
  <c r="R1795" i="10"/>
  <c r="W1794" i="10"/>
  <c r="S1794" i="10"/>
  <c r="U1794" i="10" s="1"/>
  <c r="R1794" i="10"/>
  <c r="T1794" i="10" s="1"/>
  <c r="W1793" i="10"/>
  <c r="S1793" i="10"/>
  <c r="U1793" i="10" s="1"/>
  <c r="R1793" i="10"/>
  <c r="T1793" i="10" s="1"/>
  <c r="W1792" i="10"/>
  <c r="S1792" i="10"/>
  <c r="U1792" i="10" s="1"/>
  <c r="R1792" i="10"/>
  <c r="T1792" i="10" s="1"/>
  <c r="W1791" i="10"/>
  <c r="U1791" i="10"/>
  <c r="T1791" i="10"/>
  <c r="V1791" i="10" s="1"/>
  <c r="S1791" i="10"/>
  <c r="R1791" i="10"/>
  <c r="W1790" i="10"/>
  <c r="S1790" i="10"/>
  <c r="U1790" i="10" s="1"/>
  <c r="R1790" i="10"/>
  <c r="T1790" i="10" s="1"/>
  <c r="W1789" i="10"/>
  <c r="U1789" i="10"/>
  <c r="S1789" i="10"/>
  <c r="R1789" i="10"/>
  <c r="T1789" i="10" s="1"/>
  <c r="V1789" i="10" s="1"/>
  <c r="W1788" i="10"/>
  <c r="S1788" i="10"/>
  <c r="U1788" i="10" s="1"/>
  <c r="V1788" i="10" s="1"/>
  <c r="R1788" i="10"/>
  <c r="T1788" i="10" s="1"/>
  <c r="W1787" i="10"/>
  <c r="U1787" i="10"/>
  <c r="T1787" i="10"/>
  <c r="S1787" i="10"/>
  <c r="R1787" i="10"/>
  <c r="W1786" i="10"/>
  <c r="U1786" i="10"/>
  <c r="S1786" i="10"/>
  <c r="R1786" i="10"/>
  <c r="T1786" i="10" s="1"/>
  <c r="W1785" i="10"/>
  <c r="S1785" i="10"/>
  <c r="U1785" i="10" s="1"/>
  <c r="R1785" i="10"/>
  <c r="T1785" i="10" s="1"/>
  <c r="W1784" i="10"/>
  <c r="S1784" i="10"/>
  <c r="U1784" i="10" s="1"/>
  <c r="R1784" i="10"/>
  <c r="T1784" i="10" s="1"/>
  <c r="V1784" i="10" s="1"/>
  <c r="W1783" i="10"/>
  <c r="U1783" i="10"/>
  <c r="T1783" i="10"/>
  <c r="S1783" i="10"/>
  <c r="R1783" i="10"/>
  <c r="W1782" i="10"/>
  <c r="U1782" i="10"/>
  <c r="S1782" i="10"/>
  <c r="R1782" i="10"/>
  <c r="T1782" i="10" s="1"/>
  <c r="W1781" i="10"/>
  <c r="U1781" i="10"/>
  <c r="S1781" i="10"/>
  <c r="R1781" i="10"/>
  <c r="T1781" i="10" s="1"/>
  <c r="W1780" i="10"/>
  <c r="S1780" i="10"/>
  <c r="U1780" i="10" s="1"/>
  <c r="R1780" i="10"/>
  <c r="T1780" i="10" s="1"/>
  <c r="W1779" i="10"/>
  <c r="T1779" i="10"/>
  <c r="S1779" i="10"/>
  <c r="U1779" i="10" s="1"/>
  <c r="R1779" i="10"/>
  <c r="W1778" i="10"/>
  <c r="U1778" i="10"/>
  <c r="S1778" i="10"/>
  <c r="R1778" i="10"/>
  <c r="T1778" i="10" s="1"/>
  <c r="W1777" i="10"/>
  <c r="S1777" i="10"/>
  <c r="U1777" i="10" s="1"/>
  <c r="R1777" i="10"/>
  <c r="T1777" i="10" s="1"/>
  <c r="W1776" i="10"/>
  <c r="S1776" i="10"/>
  <c r="U1776" i="10" s="1"/>
  <c r="R1776" i="10"/>
  <c r="T1776" i="10" s="1"/>
  <c r="W1775" i="10"/>
  <c r="U1775" i="10"/>
  <c r="T1775" i="10"/>
  <c r="S1775" i="10"/>
  <c r="R1775" i="10"/>
  <c r="W1774" i="10"/>
  <c r="U1774" i="10"/>
  <c r="S1774" i="10"/>
  <c r="R1774" i="10"/>
  <c r="T1774" i="10" s="1"/>
  <c r="W1773" i="10"/>
  <c r="U1773" i="10"/>
  <c r="S1773" i="10"/>
  <c r="R1773" i="10"/>
  <c r="T1773" i="10" s="1"/>
  <c r="W1772" i="10"/>
  <c r="V1772" i="10"/>
  <c r="S1772" i="10"/>
  <c r="U1772" i="10" s="1"/>
  <c r="R1772" i="10"/>
  <c r="T1772" i="10" s="1"/>
  <c r="W1771" i="10"/>
  <c r="U1771" i="10"/>
  <c r="T1771" i="10"/>
  <c r="S1771" i="10"/>
  <c r="R1771" i="10"/>
  <c r="W1770" i="10"/>
  <c r="S1770" i="10"/>
  <c r="U1770" i="10" s="1"/>
  <c r="R1770" i="10"/>
  <c r="T1770" i="10" s="1"/>
  <c r="W1769" i="10"/>
  <c r="U1769" i="10"/>
  <c r="S1769" i="10"/>
  <c r="R1769" i="10"/>
  <c r="T1769" i="10" s="1"/>
  <c r="W1768" i="10"/>
  <c r="U1768" i="10"/>
  <c r="V1768" i="10" s="1"/>
  <c r="S1768" i="10"/>
  <c r="R1768" i="10"/>
  <c r="T1768" i="10" s="1"/>
  <c r="W1767" i="10"/>
  <c r="T1767" i="10"/>
  <c r="S1767" i="10"/>
  <c r="U1767" i="10" s="1"/>
  <c r="R1767" i="10"/>
  <c r="W1766" i="10"/>
  <c r="U1766" i="10"/>
  <c r="S1766" i="10"/>
  <c r="R1766" i="10"/>
  <c r="T1766" i="10" s="1"/>
  <c r="W1765" i="10"/>
  <c r="U1765" i="10"/>
  <c r="S1765" i="10"/>
  <c r="R1765" i="10"/>
  <c r="T1765" i="10" s="1"/>
  <c r="W1764" i="10"/>
  <c r="S1764" i="10"/>
  <c r="U1764" i="10" s="1"/>
  <c r="V1764" i="10" s="1"/>
  <c r="R1764" i="10"/>
  <c r="T1764" i="10" s="1"/>
  <c r="W1763" i="10"/>
  <c r="T1763" i="10"/>
  <c r="S1763" i="10"/>
  <c r="U1763" i="10" s="1"/>
  <c r="R1763" i="10"/>
  <c r="W1762" i="10"/>
  <c r="U1762" i="10"/>
  <c r="S1762" i="10"/>
  <c r="R1762" i="10"/>
  <c r="T1762" i="10" s="1"/>
  <c r="W1761" i="10"/>
  <c r="S1761" i="10"/>
  <c r="U1761" i="10" s="1"/>
  <c r="R1761" i="10"/>
  <c r="T1761" i="10" s="1"/>
  <c r="W1760" i="10"/>
  <c r="S1760" i="10"/>
  <c r="U1760" i="10" s="1"/>
  <c r="R1760" i="10"/>
  <c r="T1760" i="10" s="1"/>
  <c r="W1759" i="10"/>
  <c r="U1759" i="10"/>
  <c r="T1759" i="10"/>
  <c r="S1759" i="10"/>
  <c r="R1759" i="10"/>
  <c r="W1758" i="10"/>
  <c r="U1758" i="10"/>
  <c r="S1758" i="10"/>
  <c r="R1758" i="10"/>
  <c r="T1758" i="10" s="1"/>
  <c r="W1757" i="10"/>
  <c r="U1757" i="10"/>
  <c r="S1757" i="10"/>
  <c r="R1757" i="10"/>
  <c r="T1757" i="10" s="1"/>
  <c r="W1756" i="10"/>
  <c r="S1756" i="10"/>
  <c r="U1756" i="10" s="1"/>
  <c r="R1756" i="10"/>
  <c r="T1756" i="10" s="1"/>
  <c r="W1755" i="10"/>
  <c r="U1755" i="10"/>
  <c r="T1755" i="10"/>
  <c r="S1755" i="10"/>
  <c r="R1755" i="10"/>
  <c r="W1754" i="10"/>
  <c r="U1754" i="10"/>
  <c r="T1754" i="10"/>
  <c r="S1754" i="10"/>
  <c r="R1754" i="10"/>
  <c r="W1753" i="10"/>
  <c r="S1753" i="10"/>
  <c r="U1753" i="10" s="1"/>
  <c r="R1753" i="10"/>
  <c r="T1753" i="10" s="1"/>
  <c r="W1752" i="10"/>
  <c r="U1752" i="10"/>
  <c r="T1752" i="10"/>
  <c r="S1752" i="10"/>
  <c r="R1752" i="10"/>
  <c r="W1751" i="10"/>
  <c r="U1751" i="10"/>
  <c r="T1751" i="10"/>
  <c r="V1751" i="10" s="1"/>
  <c r="S1751" i="10"/>
  <c r="R1751" i="10"/>
  <c r="W1750" i="10"/>
  <c r="U1750" i="10"/>
  <c r="S1750" i="10"/>
  <c r="R1750" i="10"/>
  <c r="T1750" i="10" s="1"/>
  <c r="W1749" i="10"/>
  <c r="S1749" i="10"/>
  <c r="U1749" i="10" s="1"/>
  <c r="R1749" i="10"/>
  <c r="T1749" i="10" s="1"/>
  <c r="W1748" i="10"/>
  <c r="U1748" i="10"/>
  <c r="T1748" i="10"/>
  <c r="V1748" i="10" s="1"/>
  <c r="S1748" i="10"/>
  <c r="R1748" i="10"/>
  <c r="W1747" i="10"/>
  <c r="U1747" i="10"/>
  <c r="T1747" i="10"/>
  <c r="V1747" i="10" s="1"/>
  <c r="S1747" i="10"/>
  <c r="R1747" i="10"/>
  <c r="W1746" i="10"/>
  <c r="U1746" i="10"/>
  <c r="S1746" i="10"/>
  <c r="R1746" i="10"/>
  <c r="T1746" i="10" s="1"/>
  <c r="W1745" i="10"/>
  <c r="S1745" i="10"/>
  <c r="U1745" i="10" s="1"/>
  <c r="R1745" i="10"/>
  <c r="T1745" i="10" s="1"/>
  <c r="W1744" i="10"/>
  <c r="V1744" i="10"/>
  <c r="U1744" i="10"/>
  <c r="T1744" i="10"/>
  <c r="S1744" i="10"/>
  <c r="R1744" i="10"/>
  <c r="W1743" i="10"/>
  <c r="U1743" i="10"/>
  <c r="T1743" i="10"/>
  <c r="S1743" i="10"/>
  <c r="R1743" i="10"/>
  <c r="W1742" i="10"/>
  <c r="U1742" i="10"/>
  <c r="S1742" i="10"/>
  <c r="R1742" i="10"/>
  <c r="T1742" i="10" s="1"/>
  <c r="W1741" i="10"/>
  <c r="S1741" i="10"/>
  <c r="U1741" i="10" s="1"/>
  <c r="R1741" i="10"/>
  <c r="T1741" i="10" s="1"/>
  <c r="W1740" i="10"/>
  <c r="U1740" i="10"/>
  <c r="T1740" i="10"/>
  <c r="S1740" i="10"/>
  <c r="R1740" i="10"/>
  <c r="W1739" i="10"/>
  <c r="U1739" i="10"/>
  <c r="T1739" i="10"/>
  <c r="S1739" i="10"/>
  <c r="R1739" i="10"/>
  <c r="W1738" i="10"/>
  <c r="U1738" i="10"/>
  <c r="S1738" i="10"/>
  <c r="R1738" i="10"/>
  <c r="T1738" i="10" s="1"/>
  <c r="W1737" i="10"/>
  <c r="S1737" i="10"/>
  <c r="U1737" i="10" s="1"/>
  <c r="R1737" i="10"/>
  <c r="T1737" i="10" s="1"/>
  <c r="W1736" i="10"/>
  <c r="U1736" i="10"/>
  <c r="T1736" i="10"/>
  <c r="S1736" i="10"/>
  <c r="R1736" i="10"/>
  <c r="W1735" i="10"/>
  <c r="U1735" i="10"/>
  <c r="T1735" i="10"/>
  <c r="S1735" i="10"/>
  <c r="R1735" i="10"/>
  <c r="W1734" i="10"/>
  <c r="U1734" i="10"/>
  <c r="S1734" i="10"/>
  <c r="R1734" i="10"/>
  <c r="T1734" i="10" s="1"/>
  <c r="W1733" i="10"/>
  <c r="S1733" i="10"/>
  <c r="U1733" i="10" s="1"/>
  <c r="R1733" i="10"/>
  <c r="T1733" i="10" s="1"/>
  <c r="W1732" i="10"/>
  <c r="U1732" i="10"/>
  <c r="T1732" i="10"/>
  <c r="V1732" i="10" s="1"/>
  <c r="S1732" i="10"/>
  <c r="R1732" i="10"/>
  <c r="W1731" i="10"/>
  <c r="U1731" i="10"/>
  <c r="T1731" i="10"/>
  <c r="V1731" i="10" s="1"/>
  <c r="S1731" i="10"/>
  <c r="R1731" i="10"/>
  <c r="W1730" i="10"/>
  <c r="U1730" i="10"/>
  <c r="S1730" i="10"/>
  <c r="R1730" i="10"/>
  <c r="T1730" i="10" s="1"/>
  <c r="W1729" i="10"/>
  <c r="S1729" i="10"/>
  <c r="U1729" i="10" s="1"/>
  <c r="R1729" i="10"/>
  <c r="T1729" i="10" s="1"/>
  <c r="W1728" i="10"/>
  <c r="U1728" i="10"/>
  <c r="T1728" i="10"/>
  <c r="V1728" i="10" s="1"/>
  <c r="S1728" i="10"/>
  <c r="R1728" i="10"/>
  <c r="W1727" i="10"/>
  <c r="U1727" i="10"/>
  <c r="T1727" i="10"/>
  <c r="S1727" i="10"/>
  <c r="R1727" i="10"/>
  <c r="W1726" i="10"/>
  <c r="U1726" i="10"/>
  <c r="S1726" i="10"/>
  <c r="R1726" i="10"/>
  <c r="T1726" i="10" s="1"/>
  <c r="W1725" i="10"/>
  <c r="S1725" i="10"/>
  <c r="U1725" i="10" s="1"/>
  <c r="R1725" i="10"/>
  <c r="T1725" i="10" s="1"/>
  <c r="W1724" i="10"/>
  <c r="U1724" i="10"/>
  <c r="S1724" i="10"/>
  <c r="R1724" i="10"/>
  <c r="T1724" i="10" s="1"/>
  <c r="W1723" i="10"/>
  <c r="U1723" i="10"/>
  <c r="T1723" i="10"/>
  <c r="S1723" i="10"/>
  <c r="R1723" i="10"/>
  <c r="W1722" i="10"/>
  <c r="U1722" i="10"/>
  <c r="S1722" i="10"/>
  <c r="R1722" i="10"/>
  <c r="T1722" i="10" s="1"/>
  <c r="W1721" i="10"/>
  <c r="S1721" i="10"/>
  <c r="U1721" i="10" s="1"/>
  <c r="R1721" i="10"/>
  <c r="T1721" i="10" s="1"/>
  <c r="W1720" i="10"/>
  <c r="U1720" i="10"/>
  <c r="S1720" i="10"/>
  <c r="R1720" i="10"/>
  <c r="T1720" i="10" s="1"/>
  <c r="W1719" i="10"/>
  <c r="U1719" i="10"/>
  <c r="T1719" i="10"/>
  <c r="V1719" i="10" s="1"/>
  <c r="S1719" i="10"/>
  <c r="R1719" i="10"/>
  <c r="W1718" i="10"/>
  <c r="U1718" i="10"/>
  <c r="S1718" i="10"/>
  <c r="R1718" i="10"/>
  <c r="T1718" i="10" s="1"/>
  <c r="W1717" i="10"/>
  <c r="S1717" i="10"/>
  <c r="U1717" i="10" s="1"/>
  <c r="R1717" i="10"/>
  <c r="T1717" i="10" s="1"/>
  <c r="W1716" i="10"/>
  <c r="V1716" i="10"/>
  <c r="U1716" i="10"/>
  <c r="S1716" i="10"/>
  <c r="R1716" i="10"/>
  <c r="T1716" i="10" s="1"/>
  <c r="W1715" i="10"/>
  <c r="U1715" i="10"/>
  <c r="T1715" i="10"/>
  <c r="S1715" i="10"/>
  <c r="R1715" i="10"/>
  <c r="W1714" i="10"/>
  <c r="U1714" i="10"/>
  <c r="S1714" i="10"/>
  <c r="R1714" i="10"/>
  <c r="T1714" i="10" s="1"/>
  <c r="W1713" i="10"/>
  <c r="S1713" i="10"/>
  <c r="U1713" i="10" s="1"/>
  <c r="R1713" i="10"/>
  <c r="T1713" i="10" s="1"/>
  <c r="W1712" i="10"/>
  <c r="U1712" i="10"/>
  <c r="S1712" i="10"/>
  <c r="R1712" i="10"/>
  <c r="T1712" i="10" s="1"/>
  <c r="V1712" i="10" s="1"/>
  <c r="W1711" i="10"/>
  <c r="U1711" i="10"/>
  <c r="T1711" i="10"/>
  <c r="S1711" i="10"/>
  <c r="R1711" i="10"/>
  <c r="W1710" i="10"/>
  <c r="U1710" i="10"/>
  <c r="S1710" i="10"/>
  <c r="R1710" i="10"/>
  <c r="T1710" i="10" s="1"/>
  <c r="W1709" i="10"/>
  <c r="T1709" i="10"/>
  <c r="S1709" i="10"/>
  <c r="U1709" i="10" s="1"/>
  <c r="R1709" i="10"/>
  <c r="W1708" i="10"/>
  <c r="U1708" i="10"/>
  <c r="S1708" i="10"/>
  <c r="R1708" i="10"/>
  <c r="T1708" i="10" s="1"/>
  <c r="V1708" i="10" s="1"/>
  <c r="W1707" i="10"/>
  <c r="U1707" i="10"/>
  <c r="T1707" i="10"/>
  <c r="S1707" i="10"/>
  <c r="R1707" i="10"/>
  <c r="W1706" i="10"/>
  <c r="S1706" i="10"/>
  <c r="U1706" i="10" s="1"/>
  <c r="R1706" i="10"/>
  <c r="T1706" i="10" s="1"/>
  <c r="W1705" i="10"/>
  <c r="T1705" i="10"/>
  <c r="S1705" i="10"/>
  <c r="U1705" i="10" s="1"/>
  <c r="R1705" i="10"/>
  <c r="W1704" i="10"/>
  <c r="U1704" i="10"/>
  <c r="S1704" i="10"/>
  <c r="R1704" i="10"/>
  <c r="T1704" i="10" s="1"/>
  <c r="W1703" i="10"/>
  <c r="U1703" i="10"/>
  <c r="T1703" i="10"/>
  <c r="S1703" i="10"/>
  <c r="R1703" i="10"/>
  <c r="W1702" i="10"/>
  <c r="S1702" i="10"/>
  <c r="U1702" i="10" s="1"/>
  <c r="R1702" i="10"/>
  <c r="T1702" i="10" s="1"/>
  <c r="W1701" i="10"/>
  <c r="S1701" i="10"/>
  <c r="U1701" i="10" s="1"/>
  <c r="R1701" i="10"/>
  <c r="T1701" i="10" s="1"/>
  <c r="W1700" i="10"/>
  <c r="U1700" i="10"/>
  <c r="S1700" i="10"/>
  <c r="R1700" i="10"/>
  <c r="T1700" i="10" s="1"/>
  <c r="W1699" i="10"/>
  <c r="U1699" i="10"/>
  <c r="T1699" i="10"/>
  <c r="S1699" i="10"/>
  <c r="R1699" i="10"/>
  <c r="W1698" i="10"/>
  <c r="S1698" i="10"/>
  <c r="U1698" i="10" s="1"/>
  <c r="R1698" i="10"/>
  <c r="T1698" i="10" s="1"/>
  <c r="W1697" i="10"/>
  <c r="S1697" i="10"/>
  <c r="U1697" i="10" s="1"/>
  <c r="R1697" i="10"/>
  <c r="T1697" i="10" s="1"/>
  <c r="W1696" i="10"/>
  <c r="U1696" i="10"/>
  <c r="S1696" i="10"/>
  <c r="R1696" i="10"/>
  <c r="T1696" i="10" s="1"/>
  <c r="V1696" i="10" s="1"/>
  <c r="W1695" i="10"/>
  <c r="U1695" i="10"/>
  <c r="T1695" i="10"/>
  <c r="S1695" i="10"/>
  <c r="R1695" i="10"/>
  <c r="W1694" i="10"/>
  <c r="U1694" i="10"/>
  <c r="S1694" i="10"/>
  <c r="R1694" i="10"/>
  <c r="T1694" i="10" s="1"/>
  <c r="W1693" i="10"/>
  <c r="S1693" i="10"/>
  <c r="U1693" i="10" s="1"/>
  <c r="R1693" i="10"/>
  <c r="T1693" i="10" s="1"/>
  <c r="V1693" i="10" s="1"/>
  <c r="W1692" i="10"/>
  <c r="U1692" i="10"/>
  <c r="S1692" i="10"/>
  <c r="R1692" i="10"/>
  <c r="T1692" i="10" s="1"/>
  <c r="V1692" i="10" s="1"/>
  <c r="W1691" i="10"/>
  <c r="U1691" i="10"/>
  <c r="T1691" i="10"/>
  <c r="V1691" i="10" s="1"/>
  <c r="S1691" i="10"/>
  <c r="R1691" i="10"/>
  <c r="W1690" i="10"/>
  <c r="S1690" i="10"/>
  <c r="U1690" i="10" s="1"/>
  <c r="R1690" i="10"/>
  <c r="T1690" i="10" s="1"/>
  <c r="W1689" i="10"/>
  <c r="T1689" i="10"/>
  <c r="S1689" i="10"/>
  <c r="U1689" i="10" s="1"/>
  <c r="R1689" i="10"/>
  <c r="W1688" i="10"/>
  <c r="U1688" i="10"/>
  <c r="S1688" i="10"/>
  <c r="R1688" i="10"/>
  <c r="T1688" i="10" s="1"/>
  <c r="W1687" i="10"/>
  <c r="U1687" i="10"/>
  <c r="T1687" i="10"/>
  <c r="V1687" i="10" s="1"/>
  <c r="S1687" i="10"/>
  <c r="R1687" i="10"/>
  <c r="W1686" i="10"/>
  <c r="U1686" i="10"/>
  <c r="S1686" i="10"/>
  <c r="R1686" i="10"/>
  <c r="T1686" i="10" s="1"/>
  <c r="W1685" i="10"/>
  <c r="T1685" i="10"/>
  <c r="S1685" i="10"/>
  <c r="U1685" i="10" s="1"/>
  <c r="R1685" i="10"/>
  <c r="W1684" i="10"/>
  <c r="U1684" i="10"/>
  <c r="S1684" i="10"/>
  <c r="R1684" i="10"/>
  <c r="T1684" i="10" s="1"/>
  <c r="V1684" i="10" s="1"/>
  <c r="W1683" i="10"/>
  <c r="U1683" i="10"/>
  <c r="T1683" i="10"/>
  <c r="S1683" i="10"/>
  <c r="R1683" i="10"/>
  <c r="W1682" i="10"/>
  <c r="U1682" i="10"/>
  <c r="S1682" i="10"/>
  <c r="R1682" i="10"/>
  <c r="T1682" i="10" s="1"/>
  <c r="V1682" i="10" s="1"/>
  <c r="W1681" i="10"/>
  <c r="T1681" i="10"/>
  <c r="S1681" i="10"/>
  <c r="U1681" i="10" s="1"/>
  <c r="R1681" i="10"/>
  <c r="W1680" i="10"/>
  <c r="U1680" i="10"/>
  <c r="S1680" i="10"/>
  <c r="R1680" i="10"/>
  <c r="T1680" i="10" s="1"/>
  <c r="V1680" i="10" s="1"/>
  <c r="W1679" i="10"/>
  <c r="U1679" i="10"/>
  <c r="T1679" i="10"/>
  <c r="S1679" i="10"/>
  <c r="R1679" i="10"/>
  <c r="W1678" i="10"/>
  <c r="S1678" i="10"/>
  <c r="U1678" i="10" s="1"/>
  <c r="R1678" i="10"/>
  <c r="T1678" i="10" s="1"/>
  <c r="W1677" i="10"/>
  <c r="T1677" i="10"/>
  <c r="V1677" i="10" s="1"/>
  <c r="S1677" i="10"/>
  <c r="U1677" i="10" s="1"/>
  <c r="R1677" i="10"/>
  <c r="W1676" i="10"/>
  <c r="U1676" i="10"/>
  <c r="S1676" i="10"/>
  <c r="R1676" i="10"/>
  <c r="T1676" i="10" s="1"/>
  <c r="V1676" i="10" s="1"/>
  <c r="W1675" i="10"/>
  <c r="U1675" i="10"/>
  <c r="T1675" i="10"/>
  <c r="S1675" i="10"/>
  <c r="R1675" i="10"/>
  <c r="W1674" i="10"/>
  <c r="S1674" i="10"/>
  <c r="U1674" i="10" s="1"/>
  <c r="R1674" i="10"/>
  <c r="T1674" i="10" s="1"/>
  <c r="W1673" i="10"/>
  <c r="T1673" i="10"/>
  <c r="V1673" i="10" s="1"/>
  <c r="S1673" i="10"/>
  <c r="U1673" i="10" s="1"/>
  <c r="R1673" i="10"/>
  <c r="W1672" i="10"/>
  <c r="U1672" i="10"/>
  <c r="S1672" i="10"/>
  <c r="R1672" i="10"/>
  <c r="T1672" i="10" s="1"/>
  <c r="W1671" i="10"/>
  <c r="U1671" i="10"/>
  <c r="T1671" i="10"/>
  <c r="S1671" i="10"/>
  <c r="R1671" i="10"/>
  <c r="W1670" i="10"/>
  <c r="U1670" i="10"/>
  <c r="S1670" i="10"/>
  <c r="R1670" i="10"/>
  <c r="T1670" i="10" s="1"/>
  <c r="W1669" i="10"/>
  <c r="T1669" i="10"/>
  <c r="S1669" i="10"/>
  <c r="U1669" i="10" s="1"/>
  <c r="R1669" i="10"/>
  <c r="W1668" i="10"/>
  <c r="U1668" i="10"/>
  <c r="V1668" i="10" s="1"/>
  <c r="S1668" i="10"/>
  <c r="R1668" i="10"/>
  <c r="T1668" i="10" s="1"/>
  <c r="W1667" i="10"/>
  <c r="U1667" i="10"/>
  <c r="T1667" i="10"/>
  <c r="S1667" i="10"/>
  <c r="R1667" i="10"/>
  <c r="W1666" i="10"/>
  <c r="U1666" i="10"/>
  <c r="S1666" i="10"/>
  <c r="R1666" i="10"/>
  <c r="T1666" i="10" s="1"/>
  <c r="W1665" i="10"/>
  <c r="T1665" i="10"/>
  <c r="S1665" i="10"/>
  <c r="U1665" i="10" s="1"/>
  <c r="R1665" i="10"/>
  <c r="W1664" i="10"/>
  <c r="U1664" i="10"/>
  <c r="S1664" i="10"/>
  <c r="R1664" i="10"/>
  <c r="T1664" i="10" s="1"/>
  <c r="W1663" i="10"/>
  <c r="U1663" i="10"/>
  <c r="T1663" i="10"/>
  <c r="S1663" i="10"/>
  <c r="R1663" i="10"/>
  <c r="W1662" i="10"/>
  <c r="S1662" i="10"/>
  <c r="U1662" i="10" s="1"/>
  <c r="R1662" i="10"/>
  <c r="T1662" i="10" s="1"/>
  <c r="W1661" i="10"/>
  <c r="T1661" i="10"/>
  <c r="S1661" i="10"/>
  <c r="U1661" i="10" s="1"/>
  <c r="R1661" i="10"/>
  <c r="W1660" i="10"/>
  <c r="U1660" i="10"/>
  <c r="V1660" i="10" s="1"/>
  <c r="S1660" i="10"/>
  <c r="R1660" i="10"/>
  <c r="T1660" i="10" s="1"/>
  <c r="W1659" i="10"/>
  <c r="U1659" i="10"/>
  <c r="T1659" i="10"/>
  <c r="S1659" i="10"/>
  <c r="R1659" i="10"/>
  <c r="W1658" i="10"/>
  <c r="S1658" i="10"/>
  <c r="U1658" i="10" s="1"/>
  <c r="R1658" i="10"/>
  <c r="T1658" i="10" s="1"/>
  <c r="W1657" i="10"/>
  <c r="T1657" i="10"/>
  <c r="S1657" i="10"/>
  <c r="U1657" i="10" s="1"/>
  <c r="R1657" i="10"/>
  <c r="W1656" i="10"/>
  <c r="U1656" i="10"/>
  <c r="S1656" i="10"/>
  <c r="R1656" i="10"/>
  <c r="T1656" i="10" s="1"/>
  <c r="W1655" i="10"/>
  <c r="T1655" i="10"/>
  <c r="S1655" i="10"/>
  <c r="U1655" i="10" s="1"/>
  <c r="R1655" i="10"/>
  <c r="W1654" i="10"/>
  <c r="U1654" i="10"/>
  <c r="S1654" i="10"/>
  <c r="R1654" i="10"/>
  <c r="T1654" i="10" s="1"/>
  <c r="W1653" i="10"/>
  <c r="T1653" i="10"/>
  <c r="S1653" i="10"/>
  <c r="U1653" i="10" s="1"/>
  <c r="R1653" i="10"/>
  <c r="W1652" i="10"/>
  <c r="V1652" i="10"/>
  <c r="U1652" i="10"/>
  <c r="S1652" i="10"/>
  <c r="R1652" i="10"/>
  <c r="T1652" i="10" s="1"/>
  <c r="W1651" i="10"/>
  <c r="U1651" i="10"/>
  <c r="T1651" i="10"/>
  <c r="S1651" i="10"/>
  <c r="R1651" i="10"/>
  <c r="W1650" i="10"/>
  <c r="U1650" i="10"/>
  <c r="S1650" i="10"/>
  <c r="R1650" i="10"/>
  <c r="T1650" i="10" s="1"/>
  <c r="W1649" i="10"/>
  <c r="T1649" i="10"/>
  <c r="S1649" i="10"/>
  <c r="U1649" i="10" s="1"/>
  <c r="R1649" i="10"/>
  <c r="W1648" i="10"/>
  <c r="S1648" i="10"/>
  <c r="U1648" i="10" s="1"/>
  <c r="V1648" i="10" s="1"/>
  <c r="R1648" i="10"/>
  <c r="T1648" i="10" s="1"/>
  <c r="W1647" i="10"/>
  <c r="U1647" i="10"/>
  <c r="T1647" i="10"/>
  <c r="S1647" i="10"/>
  <c r="R1647" i="10"/>
  <c r="W1646" i="10"/>
  <c r="U1646" i="10"/>
  <c r="S1646" i="10"/>
  <c r="R1646" i="10"/>
  <c r="T1646" i="10" s="1"/>
  <c r="W1645" i="10"/>
  <c r="U1645" i="10"/>
  <c r="T1645" i="10"/>
  <c r="S1645" i="10"/>
  <c r="R1645" i="10"/>
  <c r="W1644" i="10"/>
  <c r="S1644" i="10"/>
  <c r="U1644" i="10" s="1"/>
  <c r="R1644" i="10"/>
  <c r="T1644" i="10" s="1"/>
  <c r="W1643" i="10"/>
  <c r="T1643" i="10"/>
  <c r="S1643" i="10"/>
  <c r="U1643" i="10" s="1"/>
  <c r="R1643" i="10"/>
  <c r="W1642" i="10"/>
  <c r="U1642" i="10"/>
  <c r="S1642" i="10"/>
  <c r="R1642" i="10"/>
  <c r="T1642" i="10" s="1"/>
  <c r="W1641" i="10"/>
  <c r="U1641" i="10"/>
  <c r="T1641" i="10"/>
  <c r="S1641" i="10"/>
  <c r="R1641" i="10"/>
  <c r="W1640" i="10"/>
  <c r="U1640" i="10"/>
  <c r="S1640" i="10"/>
  <c r="R1640" i="10"/>
  <c r="T1640" i="10" s="1"/>
  <c r="V1640" i="10" s="1"/>
  <c r="W1639" i="10"/>
  <c r="T1639" i="10"/>
  <c r="S1639" i="10"/>
  <c r="U1639" i="10" s="1"/>
  <c r="R1639" i="10"/>
  <c r="W1638" i="10"/>
  <c r="S1638" i="10"/>
  <c r="U1638" i="10" s="1"/>
  <c r="R1638" i="10"/>
  <c r="T1638" i="10" s="1"/>
  <c r="W1637" i="10"/>
  <c r="U1637" i="10"/>
  <c r="T1637" i="10"/>
  <c r="S1637" i="10"/>
  <c r="R1637" i="10"/>
  <c r="W1636" i="10"/>
  <c r="U1636" i="10"/>
  <c r="S1636" i="10"/>
  <c r="R1636" i="10"/>
  <c r="T1636" i="10" s="1"/>
  <c r="W1635" i="10"/>
  <c r="U1635" i="10"/>
  <c r="T1635" i="10"/>
  <c r="S1635" i="10"/>
  <c r="R1635" i="10"/>
  <c r="W1634" i="10"/>
  <c r="S1634" i="10"/>
  <c r="U1634" i="10" s="1"/>
  <c r="R1634" i="10"/>
  <c r="T1634" i="10" s="1"/>
  <c r="W1633" i="10"/>
  <c r="T1633" i="10"/>
  <c r="S1633" i="10"/>
  <c r="U1633" i="10" s="1"/>
  <c r="R1633" i="10"/>
  <c r="W1632" i="10"/>
  <c r="S1632" i="10"/>
  <c r="U1632" i="10" s="1"/>
  <c r="R1632" i="10"/>
  <c r="T1632" i="10" s="1"/>
  <c r="V1632" i="10" s="1"/>
  <c r="W1631" i="10"/>
  <c r="U1631" i="10"/>
  <c r="T1631" i="10"/>
  <c r="S1631" i="10"/>
  <c r="R1631" i="10"/>
  <c r="W1630" i="10"/>
  <c r="T1630" i="10"/>
  <c r="S1630" i="10"/>
  <c r="U1630" i="10" s="1"/>
  <c r="R1630" i="10"/>
  <c r="W1629" i="10"/>
  <c r="U1629" i="10"/>
  <c r="T1629" i="10"/>
  <c r="S1629" i="10"/>
  <c r="R1629" i="10"/>
  <c r="W1628" i="10"/>
  <c r="T1628" i="10"/>
  <c r="S1628" i="10"/>
  <c r="U1628" i="10" s="1"/>
  <c r="R1628" i="10"/>
  <c r="W1627" i="10"/>
  <c r="U1627" i="10"/>
  <c r="T1627" i="10"/>
  <c r="S1627" i="10"/>
  <c r="R1627" i="10"/>
  <c r="W1626" i="10"/>
  <c r="S1626" i="10"/>
  <c r="U1626" i="10" s="1"/>
  <c r="R1626" i="10"/>
  <c r="T1626" i="10" s="1"/>
  <c r="W1625" i="10"/>
  <c r="U1625" i="10"/>
  <c r="T1625" i="10"/>
  <c r="S1625" i="10"/>
  <c r="R1625" i="10"/>
  <c r="W1624" i="10"/>
  <c r="T1624" i="10"/>
  <c r="S1624" i="10"/>
  <c r="U1624" i="10" s="1"/>
  <c r="R1624" i="10"/>
  <c r="W1623" i="10"/>
  <c r="U1623" i="10"/>
  <c r="T1623" i="10"/>
  <c r="V1623" i="10" s="1"/>
  <c r="S1623" i="10"/>
  <c r="R1623" i="10"/>
  <c r="W1622" i="10"/>
  <c r="S1622" i="10"/>
  <c r="U1622" i="10" s="1"/>
  <c r="R1622" i="10"/>
  <c r="T1622" i="10" s="1"/>
  <c r="W1621" i="10"/>
  <c r="U1621" i="10"/>
  <c r="T1621" i="10"/>
  <c r="S1621" i="10"/>
  <c r="R1621" i="10"/>
  <c r="W1620" i="10"/>
  <c r="T1620" i="10"/>
  <c r="V1620" i="10" s="1"/>
  <c r="S1620" i="10"/>
  <c r="U1620" i="10" s="1"/>
  <c r="R1620" i="10"/>
  <c r="W1619" i="10"/>
  <c r="U1619" i="10"/>
  <c r="T1619" i="10"/>
  <c r="V1619" i="10" s="1"/>
  <c r="S1619" i="10"/>
  <c r="R1619" i="10"/>
  <c r="W1618" i="10"/>
  <c r="S1618" i="10"/>
  <c r="U1618" i="10" s="1"/>
  <c r="R1618" i="10"/>
  <c r="T1618" i="10" s="1"/>
  <c r="W1617" i="10"/>
  <c r="U1617" i="10"/>
  <c r="T1617" i="10"/>
  <c r="S1617" i="10"/>
  <c r="R1617" i="10"/>
  <c r="W1616" i="10"/>
  <c r="T1616" i="10"/>
  <c r="S1616" i="10"/>
  <c r="U1616" i="10" s="1"/>
  <c r="R1616" i="10"/>
  <c r="W1615" i="10"/>
  <c r="U1615" i="10"/>
  <c r="T1615" i="10"/>
  <c r="S1615" i="10"/>
  <c r="R1615" i="10"/>
  <c r="W1614" i="10"/>
  <c r="S1614" i="10"/>
  <c r="U1614" i="10" s="1"/>
  <c r="R1614" i="10"/>
  <c r="T1614" i="10" s="1"/>
  <c r="W1613" i="10"/>
  <c r="U1613" i="10"/>
  <c r="T1613" i="10"/>
  <c r="S1613" i="10"/>
  <c r="R1613" i="10"/>
  <c r="W1612" i="10"/>
  <c r="T1612" i="10"/>
  <c r="V1612" i="10" s="1"/>
  <c r="S1612" i="10"/>
  <c r="U1612" i="10" s="1"/>
  <c r="R1612" i="10"/>
  <c r="W1611" i="10"/>
  <c r="U1611" i="10"/>
  <c r="T1611" i="10"/>
  <c r="S1611" i="10"/>
  <c r="R1611" i="10"/>
  <c r="W1610" i="10"/>
  <c r="S1610" i="10"/>
  <c r="U1610" i="10" s="1"/>
  <c r="R1610" i="10"/>
  <c r="T1610" i="10" s="1"/>
  <c r="V1610" i="10" s="1"/>
  <c r="W1609" i="10"/>
  <c r="U1609" i="10"/>
  <c r="T1609" i="10"/>
  <c r="S1609" i="10"/>
  <c r="R1609" i="10"/>
  <c r="W1608" i="10"/>
  <c r="T1608" i="10"/>
  <c r="S1608" i="10"/>
  <c r="U1608" i="10" s="1"/>
  <c r="V1608" i="10" s="1"/>
  <c r="R1608" i="10"/>
  <c r="W1607" i="10"/>
  <c r="U1607" i="10"/>
  <c r="T1607" i="10"/>
  <c r="S1607" i="10"/>
  <c r="R1607" i="10"/>
  <c r="W1606" i="10"/>
  <c r="S1606" i="10"/>
  <c r="U1606" i="10" s="1"/>
  <c r="R1606" i="10"/>
  <c r="T1606" i="10" s="1"/>
  <c r="W1605" i="10"/>
  <c r="U1605" i="10"/>
  <c r="V1605" i="10" s="1"/>
  <c r="T1605" i="10"/>
  <c r="S1605" i="10"/>
  <c r="R1605" i="10"/>
  <c r="W1604" i="10"/>
  <c r="T1604" i="10"/>
  <c r="V1604" i="10" s="1"/>
  <c r="S1604" i="10"/>
  <c r="U1604" i="10" s="1"/>
  <c r="R1604" i="10"/>
  <c r="W1603" i="10"/>
  <c r="U1603" i="10"/>
  <c r="T1603" i="10"/>
  <c r="S1603" i="10"/>
  <c r="R1603" i="10"/>
  <c r="W1602" i="10"/>
  <c r="S1602" i="10"/>
  <c r="U1602" i="10" s="1"/>
  <c r="R1602" i="10"/>
  <c r="T1602" i="10" s="1"/>
  <c r="W1601" i="10"/>
  <c r="U1601" i="10"/>
  <c r="V1601" i="10" s="1"/>
  <c r="T1601" i="10"/>
  <c r="S1601" i="10"/>
  <c r="R1601" i="10"/>
  <c r="W1600" i="10"/>
  <c r="T1600" i="10"/>
  <c r="S1600" i="10"/>
  <c r="U1600" i="10" s="1"/>
  <c r="R1600" i="10"/>
  <c r="W1599" i="10"/>
  <c r="U1599" i="10"/>
  <c r="T1599" i="10"/>
  <c r="S1599" i="10"/>
  <c r="R1599" i="10"/>
  <c r="W1598" i="10"/>
  <c r="S1598" i="10"/>
  <c r="U1598" i="10" s="1"/>
  <c r="R1598" i="10"/>
  <c r="T1598" i="10" s="1"/>
  <c r="W1597" i="10"/>
  <c r="U1597" i="10"/>
  <c r="V1597" i="10" s="1"/>
  <c r="T1597" i="10"/>
  <c r="S1597" i="10"/>
  <c r="R1597" i="10"/>
  <c r="W1596" i="10"/>
  <c r="V1596" i="10"/>
  <c r="T1596" i="10"/>
  <c r="S1596" i="10"/>
  <c r="U1596" i="10" s="1"/>
  <c r="R1596" i="10"/>
  <c r="W1595" i="10"/>
  <c r="U1595" i="10"/>
  <c r="T1595" i="10"/>
  <c r="S1595" i="10"/>
  <c r="R1595" i="10"/>
  <c r="W1594" i="10"/>
  <c r="S1594" i="10"/>
  <c r="U1594" i="10" s="1"/>
  <c r="R1594" i="10"/>
  <c r="T1594" i="10" s="1"/>
  <c r="V1594" i="10" s="1"/>
  <c r="W1593" i="10"/>
  <c r="U1593" i="10"/>
  <c r="T1593" i="10"/>
  <c r="S1593" i="10"/>
  <c r="R1593" i="10"/>
  <c r="W1592" i="10"/>
  <c r="T1592" i="10"/>
  <c r="S1592" i="10"/>
  <c r="U1592" i="10" s="1"/>
  <c r="V1592" i="10" s="1"/>
  <c r="R1592" i="10"/>
  <c r="W1591" i="10"/>
  <c r="U1591" i="10"/>
  <c r="T1591" i="10"/>
  <c r="S1591" i="10"/>
  <c r="R1591" i="10"/>
  <c r="W1590" i="10"/>
  <c r="S1590" i="10"/>
  <c r="U1590" i="10" s="1"/>
  <c r="R1590" i="10"/>
  <c r="T1590" i="10" s="1"/>
  <c r="W1589" i="10"/>
  <c r="U1589" i="10"/>
  <c r="T1589" i="10"/>
  <c r="S1589" i="10"/>
  <c r="R1589" i="10"/>
  <c r="W1588" i="10"/>
  <c r="T1588" i="10"/>
  <c r="S1588" i="10"/>
  <c r="U1588" i="10" s="1"/>
  <c r="R1588" i="10"/>
  <c r="W1587" i="10"/>
  <c r="U1587" i="10"/>
  <c r="T1587" i="10"/>
  <c r="S1587" i="10"/>
  <c r="R1587" i="10"/>
  <c r="W1586" i="10"/>
  <c r="S1586" i="10"/>
  <c r="U1586" i="10" s="1"/>
  <c r="R1586" i="10"/>
  <c r="T1586" i="10" s="1"/>
  <c r="W1585" i="10"/>
  <c r="U1585" i="10"/>
  <c r="T1585" i="10"/>
  <c r="S1585" i="10"/>
  <c r="R1585" i="10"/>
  <c r="W1584" i="10"/>
  <c r="T1584" i="10"/>
  <c r="S1584" i="10"/>
  <c r="U1584" i="10" s="1"/>
  <c r="R1584" i="10"/>
  <c r="W1583" i="10"/>
  <c r="U1583" i="10"/>
  <c r="T1583" i="10"/>
  <c r="S1583" i="10"/>
  <c r="R1583" i="10"/>
  <c r="W1582" i="10"/>
  <c r="S1582" i="10"/>
  <c r="U1582" i="10" s="1"/>
  <c r="R1582" i="10"/>
  <c r="T1582" i="10" s="1"/>
  <c r="W1581" i="10"/>
  <c r="U1581" i="10"/>
  <c r="T1581" i="10"/>
  <c r="S1581" i="10"/>
  <c r="R1581" i="10"/>
  <c r="W1580" i="10"/>
  <c r="T1580" i="10"/>
  <c r="S1580" i="10"/>
  <c r="U1580" i="10" s="1"/>
  <c r="R1580" i="10"/>
  <c r="W1579" i="10"/>
  <c r="U1579" i="10"/>
  <c r="T1579" i="10"/>
  <c r="S1579" i="10"/>
  <c r="R1579" i="10"/>
  <c r="W1578" i="10"/>
  <c r="S1578" i="10"/>
  <c r="U1578" i="10" s="1"/>
  <c r="R1578" i="10"/>
  <c r="T1578" i="10" s="1"/>
  <c r="W1577" i="10"/>
  <c r="U1577" i="10"/>
  <c r="V1577" i="10" s="1"/>
  <c r="T1577" i="10"/>
  <c r="S1577" i="10"/>
  <c r="R1577" i="10"/>
  <c r="W1576" i="10"/>
  <c r="T1576" i="10"/>
  <c r="S1576" i="10"/>
  <c r="U1576" i="10" s="1"/>
  <c r="R1576" i="10"/>
  <c r="W1575" i="10"/>
  <c r="U1575" i="10"/>
  <c r="T1575" i="10"/>
  <c r="V1575" i="10" s="1"/>
  <c r="S1575" i="10"/>
  <c r="R1575" i="10"/>
  <c r="W1574" i="10"/>
  <c r="S1574" i="10"/>
  <c r="U1574" i="10" s="1"/>
  <c r="R1574" i="10"/>
  <c r="T1574" i="10" s="1"/>
  <c r="W1573" i="10"/>
  <c r="U1573" i="10"/>
  <c r="T1573" i="10"/>
  <c r="S1573" i="10"/>
  <c r="R1573" i="10"/>
  <c r="W1572" i="10"/>
  <c r="T1572" i="10"/>
  <c r="V1572" i="10" s="1"/>
  <c r="S1572" i="10"/>
  <c r="U1572" i="10" s="1"/>
  <c r="R1572" i="10"/>
  <c r="W1571" i="10"/>
  <c r="U1571" i="10"/>
  <c r="T1571" i="10"/>
  <c r="V1571" i="10" s="1"/>
  <c r="S1571" i="10"/>
  <c r="R1571" i="10"/>
  <c r="W1570" i="10"/>
  <c r="S1570" i="10"/>
  <c r="U1570" i="10" s="1"/>
  <c r="R1570" i="10"/>
  <c r="T1570" i="10" s="1"/>
  <c r="W1569" i="10"/>
  <c r="U1569" i="10"/>
  <c r="T1569" i="10"/>
  <c r="S1569" i="10"/>
  <c r="R1569" i="10"/>
  <c r="W1568" i="10"/>
  <c r="T1568" i="10"/>
  <c r="S1568" i="10"/>
  <c r="U1568" i="10" s="1"/>
  <c r="R1568" i="10"/>
  <c r="W1567" i="10"/>
  <c r="U1567" i="10"/>
  <c r="T1567" i="10"/>
  <c r="S1567" i="10"/>
  <c r="R1567" i="10"/>
  <c r="W1566" i="10"/>
  <c r="S1566" i="10"/>
  <c r="U1566" i="10" s="1"/>
  <c r="R1566" i="10"/>
  <c r="T1566" i="10" s="1"/>
  <c r="W1565" i="10"/>
  <c r="U1565" i="10"/>
  <c r="T1565" i="10"/>
  <c r="S1565" i="10"/>
  <c r="R1565" i="10"/>
  <c r="W1564" i="10"/>
  <c r="T1564" i="10"/>
  <c r="V1564" i="10" s="1"/>
  <c r="S1564" i="10"/>
  <c r="U1564" i="10" s="1"/>
  <c r="R1564" i="10"/>
  <c r="W1563" i="10"/>
  <c r="U1563" i="10"/>
  <c r="T1563" i="10"/>
  <c r="S1563" i="10"/>
  <c r="R1563" i="10"/>
  <c r="W1562" i="10"/>
  <c r="S1562" i="10"/>
  <c r="U1562" i="10" s="1"/>
  <c r="R1562" i="10"/>
  <c r="T1562" i="10" s="1"/>
  <c r="W1561" i="10"/>
  <c r="U1561" i="10"/>
  <c r="V1561" i="10" s="1"/>
  <c r="T1561" i="10"/>
  <c r="S1561" i="10"/>
  <c r="R1561" i="10"/>
  <c r="W1560" i="10"/>
  <c r="T1560" i="10"/>
  <c r="S1560" i="10"/>
  <c r="U1560" i="10" s="1"/>
  <c r="R1560" i="10"/>
  <c r="W1559" i="10"/>
  <c r="U1559" i="10"/>
  <c r="T1559" i="10"/>
  <c r="S1559" i="10"/>
  <c r="R1559" i="10"/>
  <c r="W1558" i="10"/>
  <c r="S1558" i="10"/>
  <c r="U1558" i="10" s="1"/>
  <c r="R1558" i="10"/>
  <c r="T1558" i="10" s="1"/>
  <c r="W1557" i="10"/>
  <c r="U1557" i="10"/>
  <c r="T1557" i="10"/>
  <c r="S1557" i="10"/>
  <c r="R1557" i="10"/>
  <c r="W1556" i="10"/>
  <c r="T1556" i="10"/>
  <c r="S1556" i="10"/>
  <c r="U1556" i="10" s="1"/>
  <c r="V1556" i="10" s="1"/>
  <c r="R1556" i="10"/>
  <c r="W1555" i="10"/>
  <c r="U1555" i="10"/>
  <c r="T1555" i="10"/>
  <c r="S1555" i="10"/>
  <c r="R1555" i="10"/>
  <c r="W1554" i="10"/>
  <c r="S1554" i="10"/>
  <c r="U1554" i="10" s="1"/>
  <c r="R1554" i="10"/>
  <c r="T1554" i="10" s="1"/>
  <c r="W1553" i="10"/>
  <c r="U1553" i="10"/>
  <c r="T1553" i="10"/>
  <c r="S1553" i="10"/>
  <c r="R1553" i="10"/>
  <c r="W1552" i="10"/>
  <c r="T1552" i="10"/>
  <c r="S1552" i="10"/>
  <c r="U1552" i="10" s="1"/>
  <c r="R1552" i="10"/>
  <c r="W1551" i="10"/>
  <c r="U1551" i="10"/>
  <c r="T1551" i="10"/>
  <c r="S1551" i="10"/>
  <c r="R1551" i="10"/>
  <c r="W1550" i="10"/>
  <c r="S1550" i="10"/>
  <c r="U1550" i="10" s="1"/>
  <c r="R1550" i="10"/>
  <c r="T1550" i="10" s="1"/>
  <c r="W1549" i="10"/>
  <c r="U1549" i="10"/>
  <c r="V1549" i="10" s="1"/>
  <c r="T1549" i="10"/>
  <c r="S1549" i="10"/>
  <c r="R1549" i="10"/>
  <c r="W1548" i="10"/>
  <c r="T1548" i="10"/>
  <c r="V1548" i="10" s="1"/>
  <c r="S1548" i="10"/>
  <c r="U1548" i="10" s="1"/>
  <c r="R1548" i="10"/>
  <c r="W1547" i="10"/>
  <c r="U1547" i="10"/>
  <c r="T1547" i="10"/>
  <c r="S1547" i="10"/>
  <c r="R1547" i="10"/>
  <c r="W1546" i="10"/>
  <c r="S1546" i="10"/>
  <c r="U1546" i="10" s="1"/>
  <c r="R1546" i="10"/>
  <c r="T1546" i="10" s="1"/>
  <c r="W1545" i="10"/>
  <c r="U1545" i="10"/>
  <c r="V1545" i="10" s="1"/>
  <c r="T1545" i="10"/>
  <c r="S1545" i="10"/>
  <c r="R1545" i="10"/>
  <c r="W1544" i="10"/>
  <c r="T1544" i="10"/>
  <c r="S1544" i="10"/>
  <c r="U1544" i="10" s="1"/>
  <c r="R1544" i="10"/>
  <c r="W1543" i="10"/>
  <c r="U1543" i="10"/>
  <c r="T1543" i="10"/>
  <c r="S1543" i="10"/>
  <c r="R1543" i="10"/>
  <c r="W1542" i="10"/>
  <c r="U1542" i="10"/>
  <c r="S1542" i="10"/>
  <c r="R1542" i="10"/>
  <c r="T1542" i="10" s="1"/>
  <c r="W1541" i="10"/>
  <c r="V1541" i="10"/>
  <c r="T1541" i="10"/>
  <c r="S1541" i="10"/>
  <c r="U1541" i="10" s="1"/>
  <c r="R1541" i="10"/>
  <c r="W1540" i="10"/>
  <c r="T1540" i="10"/>
  <c r="S1540" i="10"/>
  <c r="U1540" i="10" s="1"/>
  <c r="V1540" i="10" s="1"/>
  <c r="R1540" i="10"/>
  <c r="W1539" i="10"/>
  <c r="U1539" i="10"/>
  <c r="T1539" i="10"/>
  <c r="S1539" i="10"/>
  <c r="R1539" i="10"/>
  <c r="W1538" i="10"/>
  <c r="U1538" i="10"/>
  <c r="S1538" i="10"/>
  <c r="R1538" i="10"/>
  <c r="T1538" i="10" s="1"/>
  <c r="W1537" i="10"/>
  <c r="U1537" i="10"/>
  <c r="V1537" i="10" s="1"/>
  <c r="T1537" i="10"/>
  <c r="S1537" i="10"/>
  <c r="R1537" i="10"/>
  <c r="W1536" i="10"/>
  <c r="T1536" i="10"/>
  <c r="S1536" i="10"/>
  <c r="U1536" i="10" s="1"/>
  <c r="R1536" i="10"/>
  <c r="W1535" i="10"/>
  <c r="U1535" i="10"/>
  <c r="T1535" i="10"/>
  <c r="S1535" i="10"/>
  <c r="R1535" i="10"/>
  <c r="W1534" i="10"/>
  <c r="U1534" i="10"/>
  <c r="S1534" i="10"/>
  <c r="R1534" i="10"/>
  <c r="T1534" i="10" s="1"/>
  <c r="W1533" i="10"/>
  <c r="T1533" i="10"/>
  <c r="S1533" i="10"/>
  <c r="U1533" i="10" s="1"/>
  <c r="R1533" i="10"/>
  <c r="W1532" i="10"/>
  <c r="T1532" i="10"/>
  <c r="S1532" i="10"/>
  <c r="U1532" i="10" s="1"/>
  <c r="R1532" i="10"/>
  <c r="W1531" i="10"/>
  <c r="U1531" i="10"/>
  <c r="T1531" i="10"/>
  <c r="S1531" i="10"/>
  <c r="R1531" i="10"/>
  <c r="W1530" i="10"/>
  <c r="U1530" i="10"/>
  <c r="S1530" i="10"/>
  <c r="R1530" i="10"/>
  <c r="T1530" i="10" s="1"/>
  <c r="W1529" i="10"/>
  <c r="U1529" i="10"/>
  <c r="V1529" i="10" s="1"/>
  <c r="T1529" i="10"/>
  <c r="S1529" i="10"/>
  <c r="R1529" i="10"/>
  <c r="W1528" i="10"/>
  <c r="T1528" i="10"/>
  <c r="S1528" i="10"/>
  <c r="U1528" i="10" s="1"/>
  <c r="R1528" i="10"/>
  <c r="W1527" i="10"/>
  <c r="U1527" i="10"/>
  <c r="T1527" i="10"/>
  <c r="S1527" i="10"/>
  <c r="R1527" i="10"/>
  <c r="W1526" i="10"/>
  <c r="U1526" i="10"/>
  <c r="S1526" i="10"/>
  <c r="R1526" i="10"/>
  <c r="T1526" i="10" s="1"/>
  <c r="W1525" i="10"/>
  <c r="T1525" i="10"/>
  <c r="S1525" i="10"/>
  <c r="U1525" i="10" s="1"/>
  <c r="R1525" i="10"/>
  <c r="W1524" i="10"/>
  <c r="T1524" i="10"/>
  <c r="S1524" i="10"/>
  <c r="U1524" i="10" s="1"/>
  <c r="R1524" i="10"/>
  <c r="W1523" i="10"/>
  <c r="U1523" i="10"/>
  <c r="T1523" i="10"/>
  <c r="S1523" i="10"/>
  <c r="R1523" i="10"/>
  <c r="W1522" i="10"/>
  <c r="U1522" i="10"/>
  <c r="S1522" i="10"/>
  <c r="R1522" i="10"/>
  <c r="T1522" i="10" s="1"/>
  <c r="W1521" i="10"/>
  <c r="V1521" i="10"/>
  <c r="U1521" i="10"/>
  <c r="T1521" i="10"/>
  <c r="S1521" i="10"/>
  <c r="R1521" i="10"/>
  <c r="W1520" i="10"/>
  <c r="T1520" i="10"/>
  <c r="S1520" i="10"/>
  <c r="U1520" i="10" s="1"/>
  <c r="R1520" i="10"/>
  <c r="W1519" i="10"/>
  <c r="U1519" i="10"/>
  <c r="T1519" i="10"/>
  <c r="S1519" i="10"/>
  <c r="R1519" i="10"/>
  <c r="W1518" i="10"/>
  <c r="S1518" i="10"/>
  <c r="U1518" i="10" s="1"/>
  <c r="R1518" i="10"/>
  <c r="T1518" i="10" s="1"/>
  <c r="W1517" i="10"/>
  <c r="T1517" i="10"/>
  <c r="S1517" i="10"/>
  <c r="U1517" i="10" s="1"/>
  <c r="R1517" i="10"/>
  <c r="W1516" i="10"/>
  <c r="U1516" i="10"/>
  <c r="T1516" i="10"/>
  <c r="S1516" i="10"/>
  <c r="R1516" i="10"/>
  <c r="W1515" i="10"/>
  <c r="U1515" i="10"/>
  <c r="T1515" i="10"/>
  <c r="S1515" i="10"/>
  <c r="R1515" i="10"/>
  <c r="W1514" i="10"/>
  <c r="S1514" i="10"/>
  <c r="U1514" i="10" s="1"/>
  <c r="R1514" i="10"/>
  <c r="T1514" i="10" s="1"/>
  <c r="W1513" i="10"/>
  <c r="V1513" i="10"/>
  <c r="U1513" i="10"/>
  <c r="S1513" i="10"/>
  <c r="R1513" i="10"/>
  <c r="T1513" i="10" s="1"/>
  <c r="W1512" i="10"/>
  <c r="T1512" i="10"/>
  <c r="V1512" i="10" s="1"/>
  <c r="S1512" i="10"/>
  <c r="U1512" i="10" s="1"/>
  <c r="R1512" i="10"/>
  <c r="W1511" i="10"/>
  <c r="U1511" i="10"/>
  <c r="S1511" i="10"/>
  <c r="R1511" i="10"/>
  <c r="T1511" i="10" s="1"/>
  <c r="V1511" i="10" s="1"/>
  <c r="W1510" i="10"/>
  <c r="U1510" i="10"/>
  <c r="S1510" i="10"/>
  <c r="R1510" i="10"/>
  <c r="T1510" i="10" s="1"/>
  <c r="W1509" i="10"/>
  <c r="S1509" i="10"/>
  <c r="U1509" i="10" s="1"/>
  <c r="R1509" i="10"/>
  <c r="T1509" i="10" s="1"/>
  <c r="W1508" i="10"/>
  <c r="U1508" i="10"/>
  <c r="T1508" i="10"/>
  <c r="V1508" i="10" s="1"/>
  <c r="S1508" i="10"/>
  <c r="R1508" i="10"/>
  <c r="W1507" i="10"/>
  <c r="U1507" i="10"/>
  <c r="T1507" i="10"/>
  <c r="S1507" i="10"/>
  <c r="R1507" i="10"/>
  <c r="W1506" i="10"/>
  <c r="S1506" i="10"/>
  <c r="U1506" i="10" s="1"/>
  <c r="R1506" i="10"/>
  <c r="T1506" i="10" s="1"/>
  <c r="W1505" i="10"/>
  <c r="T1505" i="10"/>
  <c r="S1505" i="10"/>
  <c r="U1505" i="10" s="1"/>
  <c r="V1505" i="10" s="1"/>
  <c r="R1505" i="10"/>
  <c r="W1504" i="10"/>
  <c r="U1504" i="10"/>
  <c r="T1504" i="10"/>
  <c r="S1504" i="10"/>
  <c r="R1504" i="10"/>
  <c r="W1503" i="10"/>
  <c r="S1503" i="10"/>
  <c r="U1503" i="10" s="1"/>
  <c r="R1503" i="10"/>
  <c r="T1503" i="10" s="1"/>
  <c r="W1502" i="10"/>
  <c r="U1502" i="10"/>
  <c r="S1502" i="10"/>
  <c r="R1502" i="10"/>
  <c r="T1502" i="10" s="1"/>
  <c r="W1501" i="10"/>
  <c r="S1501" i="10"/>
  <c r="U1501" i="10" s="1"/>
  <c r="R1501" i="10"/>
  <c r="T1501" i="10" s="1"/>
  <c r="V1501" i="10" s="1"/>
  <c r="W1500" i="10"/>
  <c r="U1500" i="10"/>
  <c r="T1500" i="10"/>
  <c r="S1500" i="10"/>
  <c r="R1500" i="10"/>
  <c r="W1499" i="10"/>
  <c r="U1499" i="10"/>
  <c r="S1499" i="10"/>
  <c r="R1499" i="10"/>
  <c r="T1499" i="10" s="1"/>
  <c r="W1498" i="10"/>
  <c r="S1498" i="10"/>
  <c r="U1498" i="10" s="1"/>
  <c r="R1498" i="10"/>
  <c r="T1498" i="10" s="1"/>
  <c r="W1497" i="10"/>
  <c r="S1497" i="10"/>
  <c r="U1497" i="10" s="1"/>
  <c r="V1497" i="10" s="1"/>
  <c r="R1497" i="10"/>
  <c r="T1497" i="10" s="1"/>
  <c r="W1496" i="10"/>
  <c r="U1496" i="10"/>
  <c r="T1496" i="10"/>
  <c r="S1496" i="10"/>
  <c r="R1496" i="10"/>
  <c r="W1495" i="10"/>
  <c r="S1495" i="10"/>
  <c r="U1495" i="10" s="1"/>
  <c r="R1495" i="10"/>
  <c r="T1495" i="10" s="1"/>
  <c r="W1494" i="10"/>
  <c r="U1494" i="10"/>
  <c r="S1494" i="10"/>
  <c r="R1494" i="10"/>
  <c r="T1494" i="10" s="1"/>
  <c r="W1493" i="10"/>
  <c r="S1493" i="10"/>
  <c r="U1493" i="10" s="1"/>
  <c r="R1493" i="10"/>
  <c r="T1493" i="10" s="1"/>
  <c r="W1492" i="10"/>
  <c r="U1492" i="10"/>
  <c r="S1492" i="10"/>
  <c r="R1492" i="10"/>
  <c r="T1492" i="10" s="1"/>
  <c r="W1491" i="10"/>
  <c r="S1491" i="10"/>
  <c r="U1491" i="10" s="1"/>
  <c r="R1491" i="10"/>
  <c r="T1491" i="10" s="1"/>
  <c r="W1490" i="10"/>
  <c r="U1490" i="10"/>
  <c r="T1490" i="10"/>
  <c r="S1490" i="10"/>
  <c r="R1490" i="10"/>
  <c r="W1489" i="10"/>
  <c r="S1489" i="10"/>
  <c r="U1489" i="10" s="1"/>
  <c r="R1489" i="10"/>
  <c r="T1489" i="10" s="1"/>
  <c r="W1488" i="10"/>
  <c r="U1488" i="10"/>
  <c r="S1488" i="10"/>
  <c r="R1488" i="10"/>
  <c r="T1488" i="10" s="1"/>
  <c r="W1487" i="10"/>
  <c r="S1487" i="10"/>
  <c r="U1487" i="10" s="1"/>
  <c r="R1487" i="10"/>
  <c r="T1487" i="10" s="1"/>
  <c r="W1486" i="10"/>
  <c r="U1486" i="10"/>
  <c r="T1486" i="10"/>
  <c r="S1486" i="10"/>
  <c r="R1486" i="10"/>
  <c r="W1485" i="10"/>
  <c r="S1485" i="10"/>
  <c r="U1485" i="10" s="1"/>
  <c r="R1485" i="10"/>
  <c r="T1485" i="10" s="1"/>
  <c r="W1484" i="10"/>
  <c r="U1484" i="10"/>
  <c r="S1484" i="10"/>
  <c r="R1484" i="10"/>
  <c r="T1484" i="10" s="1"/>
  <c r="W1483" i="10"/>
  <c r="S1483" i="10"/>
  <c r="U1483" i="10" s="1"/>
  <c r="R1483" i="10"/>
  <c r="T1483" i="10" s="1"/>
  <c r="V1483" i="10" s="1"/>
  <c r="W1482" i="10"/>
  <c r="U1482" i="10"/>
  <c r="T1482" i="10"/>
  <c r="S1482" i="10"/>
  <c r="R1482" i="10"/>
  <c r="W1481" i="10"/>
  <c r="T1481" i="10"/>
  <c r="S1481" i="10"/>
  <c r="U1481" i="10" s="1"/>
  <c r="R1481" i="10"/>
  <c r="W1480" i="10"/>
  <c r="U1480" i="10"/>
  <c r="S1480" i="10"/>
  <c r="R1480" i="10"/>
  <c r="T1480" i="10" s="1"/>
  <c r="W1479" i="10"/>
  <c r="S1479" i="10"/>
  <c r="U1479" i="10" s="1"/>
  <c r="R1479" i="10"/>
  <c r="T1479" i="10" s="1"/>
  <c r="V1479" i="10" s="1"/>
  <c r="W1478" i="10"/>
  <c r="U1478" i="10"/>
  <c r="T1478" i="10"/>
  <c r="S1478" i="10"/>
  <c r="R1478" i="10"/>
  <c r="W1477" i="10"/>
  <c r="S1477" i="10"/>
  <c r="U1477" i="10" s="1"/>
  <c r="R1477" i="10"/>
  <c r="T1477" i="10" s="1"/>
  <c r="V1477" i="10" s="1"/>
  <c r="W1476" i="10"/>
  <c r="U1476" i="10"/>
  <c r="S1476" i="10"/>
  <c r="R1476" i="10"/>
  <c r="T1476" i="10" s="1"/>
  <c r="W1475" i="10"/>
  <c r="T1475" i="10"/>
  <c r="S1475" i="10"/>
  <c r="U1475" i="10" s="1"/>
  <c r="V1475" i="10" s="1"/>
  <c r="R1475" i="10"/>
  <c r="W1474" i="10"/>
  <c r="U1474" i="10"/>
  <c r="T1474" i="10"/>
  <c r="S1474" i="10"/>
  <c r="R1474" i="10"/>
  <c r="W1473" i="10"/>
  <c r="T1473" i="10"/>
  <c r="S1473" i="10"/>
  <c r="U1473" i="10" s="1"/>
  <c r="R1473" i="10"/>
  <c r="W1472" i="10"/>
  <c r="U1472" i="10"/>
  <c r="S1472" i="10"/>
  <c r="R1472" i="10"/>
  <c r="T1472" i="10" s="1"/>
  <c r="W1471" i="10"/>
  <c r="S1471" i="10"/>
  <c r="U1471" i="10" s="1"/>
  <c r="R1471" i="10"/>
  <c r="T1471" i="10" s="1"/>
  <c r="V1471" i="10" s="1"/>
  <c r="W1470" i="10"/>
  <c r="V1470" i="10"/>
  <c r="U1470" i="10"/>
  <c r="T1470" i="10"/>
  <c r="S1470" i="10"/>
  <c r="R1470" i="10"/>
  <c r="W1469" i="10"/>
  <c r="T1469" i="10"/>
  <c r="S1469" i="10"/>
  <c r="U1469" i="10" s="1"/>
  <c r="R1469" i="10"/>
  <c r="W1468" i="10"/>
  <c r="U1468" i="10"/>
  <c r="S1468" i="10"/>
  <c r="R1468" i="10"/>
  <c r="T1468" i="10" s="1"/>
  <c r="W1467" i="10"/>
  <c r="S1467" i="10"/>
  <c r="U1467" i="10" s="1"/>
  <c r="V1467" i="10" s="1"/>
  <c r="R1467" i="10"/>
  <c r="T1467" i="10" s="1"/>
  <c r="W1466" i="10"/>
  <c r="U1466" i="10"/>
  <c r="T1466" i="10"/>
  <c r="S1466" i="10"/>
  <c r="R1466" i="10"/>
  <c r="W1465" i="10"/>
  <c r="T1465" i="10"/>
  <c r="V1465" i="10" s="1"/>
  <c r="S1465" i="10"/>
  <c r="U1465" i="10" s="1"/>
  <c r="R1465" i="10"/>
  <c r="W1464" i="10"/>
  <c r="U1464" i="10"/>
  <c r="S1464" i="10"/>
  <c r="R1464" i="10"/>
  <c r="T1464" i="10" s="1"/>
  <c r="W1463" i="10"/>
  <c r="S1463" i="10"/>
  <c r="U1463" i="10" s="1"/>
  <c r="R1463" i="10"/>
  <c r="T1463" i="10" s="1"/>
  <c r="W1462" i="10"/>
  <c r="U1462" i="10"/>
  <c r="T1462" i="10"/>
  <c r="S1462" i="10"/>
  <c r="R1462" i="10"/>
  <c r="W1461" i="10"/>
  <c r="S1461" i="10"/>
  <c r="U1461" i="10" s="1"/>
  <c r="R1461" i="10"/>
  <c r="T1461" i="10" s="1"/>
  <c r="W1460" i="10"/>
  <c r="U1460" i="10"/>
  <c r="S1460" i="10"/>
  <c r="R1460" i="10"/>
  <c r="T1460" i="10" s="1"/>
  <c r="W1459" i="10"/>
  <c r="S1459" i="10"/>
  <c r="U1459" i="10" s="1"/>
  <c r="R1459" i="10"/>
  <c r="T1459" i="10" s="1"/>
  <c r="V1459" i="10" s="1"/>
  <c r="W1458" i="10"/>
  <c r="U1458" i="10"/>
  <c r="T1458" i="10"/>
  <c r="S1458" i="10"/>
  <c r="R1458" i="10"/>
  <c r="W1457" i="10"/>
  <c r="T1457" i="10"/>
  <c r="S1457" i="10"/>
  <c r="U1457" i="10" s="1"/>
  <c r="R1457" i="10"/>
  <c r="W1456" i="10"/>
  <c r="U1456" i="10"/>
  <c r="S1456" i="10"/>
  <c r="R1456" i="10"/>
  <c r="T1456" i="10" s="1"/>
  <c r="W1455" i="10"/>
  <c r="S1455" i="10"/>
  <c r="U1455" i="10" s="1"/>
  <c r="R1455" i="10"/>
  <c r="T1455" i="10" s="1"/>
  <c r="V1455" i="10" s="1"/>
  <c r="W1454" i="10"/>
  <c r="U1454" i="10"/>
  <c r="T1454" i="10"/>
  <c r="S1454" i="10"/>
  <c r="R1454" i="10"/>
  <c r="W1453" i="10"/>
  <c r="T1453" i="10"/>
  <c r="S1453" i="10"/>
  <c r="U1453" i="10" s="1"/>
  <c r="R1453" i="10"/>
  <c r="W1452" i="10"/>
  <c r="U1452" i="10"/>
  <c r="S1452" i="10"/>
  <c r="R1452" i="10"/>
  <c r="T1452" i="10" s="1"/>
  <c r="W1451" i="10"/>
  <c r="T1451" i="10"/>
  <c r="V1451" i="10" s="1"/>
  <c r="S1451" i="10"/>
  <c r="U1451" i="10" s="1"/>
  <c r="R1451" i="10"/>
  <c r="W1450" i="10"/>
  <c r="U1450" i="10"/>
  <c r="T1450" i="10"/>
  <c r="S1450" i="10"/>
  <c r="R1450" i="10"/>
  <c r="W1449" i="10"/>
  <c r="S1449" i="10"/>
  <c r="U1449" i="10" s="1"/>
  <c r="R1449" i="10"/>
  <c r="T1449" i="10" s="1"/>
  <c r="V1449" i="10" s="1"/>
  <c r="W1448" i="10"/>
  <c r="U1448" i="10"/>
  <c r="S1448" i="10"/>
  <c r="R1448" i="10"/>
  <c r="T1448" i="10" s="1"/>
  <c r="W1447" i="10"/>
  <c r="S1447" i="10"/>
  <c r="U1447" i="10" s="1"/>
  <c r="R1447" i="10"/>
  <c r="T1447" i="10" s="1"/>
  <c r="W1446" i="10"/>
  <c r="U1446" i="10"/>
  <c r="T1446" i="10"/>
  <c r="S1446" i="10"/>
  <c r="R1446" i="10"/>
  <c r="W1445" i="10"/>
  <c r="T1445" i="10"/>
  <c r="S1445" i="10"/>
  <c r="U1445" i="10" s="1"/>
  <c r="R1445" i="10"/>
  <c r="W1444" i="10"/>
  <c r="U1444" i="10"/>
  <c r="S1444" i="10"/>
  <c r="R1444" i="10"/>
  <c r="T1444" i="10" s="1"/>
  <c r="W1443" i="10"/>
  <c r="S1443" i="10"/>
  <c r="U1443" i="10" s="1"/>
  <c r="R1443" i="10"/>
  <c r="T1443" i="10" s="1"/>
  <c r="W1442" i="10"/>
  <c r="U1442" i="10"/>
  <c r="T1442" i="10"/>
  <c r="S1442" i="10"/>
  <c r="R1442" i="10"/>
  <c r="W1441" i="10"/>
  <c r="S1441" i="10"/>
  <c r="U1441" i="10" s="1"/>
  <c r="R1441" i="10"/>
  <c r="T1441" i="10" s="1"/>
  <c r="W1440" i="10"/>
  <c r="U1440" i="10"/>
  <c r="S1440" i="10"/>
  <c r="R1440" i="10"/>
  <c r="T1440" i="10" s="1"/>
  <c r="W1439" i="10"/>
  <c r="T1439" i="10"/>
  <c r="S1439" i="10"/>
  <c r="U1439" i="10" s="1"/>
  <c r="V1439" i="10" s="1"/>
  <c r="R1439" i="10"/>
  <c r="W1438" i="10"/>
  <c r="U1438" i="10"/>
  <c r="T1438" i="10"/>
  <c r="S1438" i="10"/>
  <c r="R1438" i="10"/>
  <c r="W1437" i="10"/>
  <c r="T1437" i="10"/>
  <c r="V1437" i="10" s="1"/>
  <c r="S1437" i="10"/>
  <c r="U1437" i="10" s="1"/>
  <c r="R1437" i="10"/>
  <c r="W1436" i="10"/>
  <c r="U1436" i="10"/>
  <c r="S1436" i="10"/>
  <c r="R1436" i="10"/>
  <c r="T1436" i="10" s="1"/>
  <c r="W1435" i="10"/>
  <c r="V1435" i="10"/>
  <c r="T1435" i="10"/>
  <c r="S1435" i="10"/>
  <c r="U1435" i="10" s="1"/>
  <c r="R1435" i="10"/>
  <c r="W1434" i="10"/>
  <c r="U1434" i="10"/>
  <c r="T1434" i="10"/>
  <c r="V1434" i="10" s="1"/>
  <c r="S1434" i="10"/>
  <c r="R1434" i="10"/>
  <c r="W1433" i="10"/>
  <c r="T1433" i="10"/>
  <c r="S1433" i="10"/>
  <c r="U1433" i="10" s="1"/>
  <c r="R1433" i="10"/>
  <c r="W1432" i="10"/>
  <c r="U1432" i="10"/>
  <c r="S1432" i="10"/>
  <c r="R1432" i="10"/>
  <c r="T1432" i="10" s="1"/>
  <c r="W1431" i="10"/>
  <c r="T1431" i="10"/>
  <c r="V1431" i="10" s="1"/>
  <c r="S1431" i="10"/>
  <c r="U1431" i="10" s="1"/>
  <c r="R1431" i="10"/>
  <c r="W1430" i="10"/>
  <c r="U1430" i="10"/>
  <c r="T1430" i="10"/>
  <c r="S1430" i="10"/>
  <c r="R1430" i="10"/>
  <c r="W1429" i="10"/>
  <c r="T1429" i="10"/>
  <c r="S1429" i="10"/>
  <c r="U1429" i="10" s="1"/>
  <c r="R1429" i="10"/>
  <c r="W1428" i="10"/>
  <c r="U1428" i="10"/>
  <c r="S1428" i="10"/>
  <c r="R1428" i="10"/>
  <c r="T1428" i="10" s="1"/>
  <c r="V1428" i="10" s="1"/>
  <c r="W1427" i="10"/>
  <c r="V1427" i="10"/>
  <c r="T1427" i="10"/>
  <c r="S1427" i="10"/>
  <c r="U1427" i="10" s="1"/>
  <c r="R1427" i="10"/>
  <c r="W1426" i="10"/>
  <c r="U1426" i="10"/>
  <c r="T1426" i="10"/>
  <c r="S1426" i="10"/>
  <c r="R1426" i="10"/>
  <c r="W1425" i="10"/>
  <c r="S1425" i="10"/>
  <c r="U1425" i="10" s="1"/>
  <c r="R1425" i="10"/>
  <c r="T1425" i="10" s="1"/>
  <c r="V1425" i="10" s="1"/>
  <c r="W1424" i="10"/>
  <c r="U1424" i="10"/>
  <c r="S1424" i="10"/>
  <c r="R1424" i="10"/>
  <c r="T1424" i="10" s="1"/>
  <c r="W1423" i="10"/>
  <c r="T1423" i="10"/>
  <c r="S1423" i="10"/>
  <c r="U1423" i="10" s="1"/>
  <c r="R1423" i="10"/>
  <c r="W1422" i="10"/>
  <c r="U1422" i="10"/>
  <c r="T1422" i="10"/>
  <c r="S1422" i="10"/>
  <c r="R1422" i="10"/>
  <c r="W1421" i="10"/>
  <c r="T1421" i="10"/>
  <c r="S1421" i="10"/>
  <c r="U1421" i="10" s="1"/>
  <c r="R1421" i="10"/>
  <c r="W1420" i="10"/>
  <c r="U1420" i="10"/>
  <c r="S1420" i="10"/>
  <c r="R1420" i="10"/>
  <c r="T1420" i="10" s="1"/>
  <c r="W1419" i="10"/>
  <c r="T1419" i="10"/>
  <c r="V1419" i="10" s="1"/>
  <c r="S1419" i="10"/>
  <c r="U1419" i="10" s="1"/>
  <c r="R1419" i="10"/>
  <c r="W1418" i="10"/>
  <c r="U1418" i="10"/>
  <c r="T1418" i="10"/>
  <c r="V1418" i="10" s="1"/>
  <c r="S1418" i="10"/>
  <c r="R1418" i="10"/>
  <c r="W1417" i="10"/>
  <c r="T1417" i="10"/>
  <c r="S1417" i="10"/>
  <c r="U1417" i="10" s="1"/>
  <c r="R1417" i="10"/>
  <c r="W1416" i="10"/>
  <c r="U1416" i="10"/>
  <c r="S1416" i="10"/>
  <c r="R1416" i="10"/>
  <c r="T1416" i="10" s="1"/>
  <c r="W1415" i="10"/>
  <c r="T1415" i="10"/>
  <c r="V1415" i="10" s="1"/>
  <c r="S1415" i="10"/>
  <c r="U1415" i="10" s="1"/>
  <c r="R1415" i="10"/>
  <c r="W1414" i="10"/>
  <c r="V1414" i="10"/>
  <c r="U1414" i="10"/>
  <c r="T1414" i="10"/>
  <c r="S1414" i="10"/>
  <c r="R1414" i="10"/>
  <c r="W1413" i="10"/>
  <c r="S1413" i="10"/>
  <c r="U1413" i="10" s="1"/>
  <c r="R1413" i="10"/>
  <c r="T1413" i="10" s="1"/>
  <c r="W1412" i="10"/>
  <c r="U1412" i="10"/>
  <c r="S1412" i="10"/>
  <c r="R1412" i="10"/>
  <c r="T1412" i="10" s="1"/>
  <c r="W1411" i="10"/>
  <c r="T1411" i="10"/>
  <c r="S1411" i="10"/>
  <c r="U1411" i="10" s="1"/>
  <c r="R1411" i="10"/>
  <c r="W1410" i="10"/>
  <c r="V1410" i="10"/>
  <c r="U1410" i="10"/>
  <c r="T1410" i="10"/>
  <c r="S1410" i="10"/>
  <c r="R1410" i="10"/>
  <c r="W1409" i="10"/>
  <c r="S1409" i="10"/>
  <c r="U1409" i="10" s="1"/>
  <c r="R1409" i="10"/>
  <c r="T1409" i="10" s="1"/>
  <c r="W1408" i="10"/>
  <c r="U1408" i="10"/>
  <c r="S1408" i="10"/>
  <c r="R1408" i="10"/>
  <c r="T1408" i="10" s="1"/>
  <c r="W1407" i="10"/>
  <c r="S1407" i="10"/>
  <c r="U1407" i="10" s="1"/>
  <c r="R1407" i="10"/>
  <c r="T1407" i="10" s="1"/>
  <c r="W1406" i="10"/>
  <c r="U1406" i="10"/>
  <c r="T1406" i="10"/>
  <c r="S1406" i="10"/>
  <c r="R1406" i="10"/>
  <c r="W1405" i="10"/>
  <c r="T1405" i="10"/>
  <c r="S1405" i="10"/>
  <c r="U1405" i="10" s="1"/>
  <c r="R1405" i="10"/>
  <c r="W1404" i="10"/>
  <c r="U1404" i="10"/>
  <c r="S1404" i="10"/>
  <c r="R1404" i="10"/>
  <c r="T1404" i="10" s="1"/>
  <c r="W1403" i="10"/>
  <c r="S1403" i="10"/>
  <c r="U1403" i="10" s="1"/>
  <c r="R1403" i="10"/>
  <c r="T1403" i="10" s="1"/>
  <c r="W1402" i="10"/>
  <c r="U1402" i="10"/>
  <c r="V1402" i="10" s="1"/>
  <c r="T1402" i="10"/>
  <c r="S1402" i="10"/>
  <c r="R1402" i="10"/>
  <c r="W1401" i="10"/>
  <c r="S1401" i="10"/>
  <c r="U1401" i="10" s="1"/>
  <c r="R1401" i="10"/>
  <c r="T1401" i="10" s="1"/>
  <c r="W1400" i="10"/>
  <c r="U1400" i="10"/>
  <c r="S1400" i="10"/>
  <c r="R1400" i="10"/>
  <c r="T1400" i="10" s="1"/>
  <c r="W1399" i="10"/>
  <c r="S1399" i="10"/>
  <c r="U1399" i="10" s="1"/>
  <c r="R1399" i="10"/>
  <c r="T1399" i="10" s="1"/>
  <c r="V1399" i="10" s="1"/>
  <c r="W1398" i="10"/>
  <c r="U1398" i="10"/>
  <c r="T1398" i="10"/>
  <c r="S1398" i="10"/>
  <c r="R1398" i="10"/>
  <c r="W1397" i="10"/>
  <c r="T1397" i="10"/>
  <c r="S1397" i="10"/>
  <c r="U1397" i="10" s="1"/>
  <c r="R1397" i="10"/>
  <c r="W1396" i="10"/>
  <c r="U1396" i="10"/>
  <c r="S1396" i="10"/>
  <c r="R1396" i="10"/>
  <c r="T1396" i="10" s="1"/>
  <c r="W1395" i="10"/>
  <c r="S1395" i="10"/>
  <c r="U1395" i="10" s="1"/>
  <c r="R1395" i="10"/>
  <c r="T1395" i="10" s="1"/>
  <c r="W1394" i="10"/>
  <c r="U1394" i="10"/>
  <c r="T1394" i="10"/>
  <c r="S1394" i="10"/>
  <c r="R1394" i="10"/>
  <c r="W1393" i="10"/>
  <c r="S1393" i="10"/>
  <c r="U1393" i="10" s="1"/>
  <c r="R1393" i="10"/>
  <c r="T1393" i="10" s="1"/>
  <c r="V1393" i="10" s="1"/>
  <c r="W1392" i="10"/>
  <c r="U1392" i="10"/>
  <c r="S1392" i="10"/>
  <c r="R1392" i="10"/>
  <c r="T1392" i="10" s="1"/>
  <c r="W1391" i="10"/>
  <c r="S1391" i="10"/>
  <c r="U1391" i="10" s="1"/>
  <c r="R1391" i="10"/>
  <c r="T1391" i="10" s="1"/>
  <c r="W1390" i="10"/>
  <c r="U1390" i="10"/>
  <c r="T1390" i="10"/>
  <c r="V1390" i="10" s="1"/>
  <c r="S1390" i="10"/>
  <c r="R1390" i="10"/>
  <c r="W1389" i="10"/>
  <c r="U1389" i="10"/>
  <c r="S1389" i="10"/>
  <c r="R1389" i="10"/>
  <c r="T1389" i="10" s="1"/>
  <c r="W1388" i="10"/>
  <c r="S1388" i="10"/>
  <c r="U1388" i="10" s="1"/>
  <c r="R1388" i="10"/>
  <c r="T1388" i="10" s="1"/>
  <c r="W1387" i="10"/>
  <c r="S1387" i="10"/>
  <c r="U1387" i="10" s="1"/>
  <c r="R1387" i="10"/>
  <c r="T1387" i="10" s="1"/>
  <c r="W1386" i="10"/>
  <c r="U1386" i="10"/>
  <c r="V1386" i="10" s="1"/>
  <c r="T1386" i="10"/>
  <c r="S1386" i="10"/>
  <c r="R1386" i="10"/>
  <c r="W1385" i="10"/>
  <c r="U1385" i="10"/>
  <c r="S1385" i="10"/>
  <c r="R1385" i="10"/>
  <c r="T1385" i="10" s="1"/>
  <c r="W1384" i="10"/>
  <c r="U1384" i="10"/>
  <c r="S1384" i="10"/>
  <c r="R1384" i="10"/>
  <c r="T1384" i="10" s="1"/>
  <c r="V1384" i="10" s="1"/>
  <c r="W1383" i="10"/>
  <c r="S1383" i="10"/>
  <c r="U1383" i="10" s="1"/>
  <c r="R1383" i="10"/>
  <c r="T1383" i="10" s="1"/>
  <c r="W1382" i="10"/>
  <c r="U1382" i="10"/>
  <c r="T1382" i="10"/>
  <c r="S1382" i="10"/>
  <c r="R1382" i="10"/>
  <c r="W1381" i="10"/>
  <c r="U1381" i="10"/>
  <c r="S1381" i="10"/>
  <c r="R1381" i="10"/>
  <c r="T1381" i="10" s="1"/>
  <c r="W1380" i="10"/>
  <c r="S1380" i="10"/>
  <c r="U1380" i="10" s="1"/>
  <c r="R1380" i="10"/>
  <c r="T1380" i="10" s="1"/>
  <c r="W1379" i="10"/>
  <c r="S1379" i="10"/>
  <c r="U1379" i="10" s="1"/>
  <c r="R1379" i="10"/>
  <c r="T1379" i="10" s="1"/>
  <c r="W1378" i="10"/>
  <c r="U1378" i="10"/>
  <c r="T1378" i="10"/>
  <c r="S1378" i="10"/>
  <c r="R1378" i="10"/>
  <c r="W1377" i="10"/>
  <c r="U1377" i="10"/>
  <c r="S1377" i="10"/>
  <c r="R1377" i="10"/>
  <c r="T1377" i="10" s="1"/>
  <c r="W1376" i="10"/>
  <c r="U1376" i="10"/>
  <c r="S1376" i="10"/>
  <c r="R1376" i="10"/>
  <c r="T1376" i="10" s="1"/>
  <c r="W1375" i="10"/>
  <c r="S1375" i="10"/>
  <c r="U1375" i="10" s="1"/>
  <c r="R1375" i="10"/>
  <c r="T1375" i="10" s="1"/>
  <c r="W1374" i="10"/>
  <c r="U1374" i="10"/>
  <c r="T1374" i="10"/>
  <c r="V1374" i="10" s="1"/>
  <c r="S1374" i="10"/>
  <c r="R1374" i="10"/>
  <c r="W1373" i="10"/>
  <c r="U1373" i="10"/>
  <c r="S1373" i="10"/>
  <c r="R1373" i="10"/>
  <c r="T1373" i="10" s="1"/>
  <c r="V1373" i="10" s="1"/>
  <c r="W1372" i="10"/>
  <c r="S1372" i="10"/>
  <c r="U1372" i="10" s="1"/>
  <c r="R1372" i="10"/>
  <c r="T1372" i="10" s="1"/>
  <c r="W1371" i="10"/>
  <c r="S1371" i="10"/>
  <c r="U1371" i="10" s="1"/>
  <c r="R1371" i="10"/>
  <c r="T1371" i="10" s="1"/>
  <c r="W1370" i="10"/>
  <c r="U1370" i="10"/>
  <c r="V1370" i="10" s="1"/>
  <c r="T1370" i="10"/>
  <c r="S1370" i="10"/>
  <c r="R1370" i="10"/>
  <c r="W1369" i="10"/>
  <c r="U1369" i="10"/>
  <c r="S1369" i="10"/>
  <c r="R1369" i="10"/>
  <c r="T1369" i="10" s="1"/>
  <c r="W1368" i="10"/>
  <c r="U1368" i="10"/>
  <c r="S1368" i="10"/>
  <c r="R1368" i="10"/>
  <c r="T1368" i="10" s="1"/>
  <c r="V1368" i="10" s="1"/>
  <c r="W1367" i="10"/>
  <c r="S1367" i="10"/>
  <c r="U1367" i="10" s="1"/>
  <c r="R1367" i="10"/>
  <c r="T1367" i="10" s="1"/>
  <c r="W1366" i="10"/>
  <c r="U1366" i="10"/>
  <c r="T1366" i="10"/>
  <c r="S1366" i="10"/>
  <c r="R1366" i="10"/>
  <c r="W1365" i="10"/>
  <c r="U1365" i="10"/>
  <c r="S1365" i="10"/>
  <c r="R1365" i="10"/>
  <c r="T1365" i="10" s="1"/>
  <c r="W1364" i="10"/>
  <c r="S1364" i="10"/>
  <c r="U1364" i="10" s="1"/>
  <c r="R1364" i="10"/>
  <c r="T1364" i="10" s="1"/>
  <c r="W1363" i="10"/>
  <c r="S1363" i="10"/>
  <c r="U1363" i="10" s="1"/>
  <c r="R1363" i="10"/>
  <c r="T1363" i="10" s="1"/>
  <c r="W1362" i="10"/>
  <c r="U1362" i="10"/>
  <c r="T1362" i="10"/>
  <c r="S1362" i="10"/>
  <c r="R1362" i="10"/>
  <c r="W1361" i="10"/>
  <c r="U1361" i="10"/>
  <c r="S1361" i="10"/>
  <c r="R1361" i="10"/>
  <c r="T1361" i="10" s="1"/>
  <c r="W1360" i="10"/>
  <c r="U1360" i="10"/>
  <c r="S1360" i="10"/>
  <c r="R1360" i="10"/>
  <c r="T1360" i="10" s="1"/>
  <c r="W1359" i="10"/>
  <c r="S1359" i="10"/>
  <c r="U1359" i="10" s="1"/>
  <c r="R1359" i="10"/>
  <c r="T1359" i="10" s="1"/>
  <c r="W1358" i="10"/>
  <c r="U1358" i="10"/>
  <c r="T1358" i="10"/>
  <c r="V1358" i="10" s="1"/>
  <c r="S1358" i="10"/>
  <c r="R1358" i="10"/>
  <c r="W1357" i="10"/>
  <c r="U1357" i="10"/>
  <c r="S1357" i="10"/>
  <c r="R1357" i="10"/>
  <c r="T1357" i="10" s="1"/>
  <c r="W1356" i="10"/>
  <c r="S1356" i="10"/>
  <c r="U1356" i="10" s="1"/>
  <c r="R1356" i="10"/>
  <c r="T1356" i="10" s="1"/>
  <c r="W1355" i="10"/>
  <c r="S1355" i="10"/>
  <c r="U1355" i="10" s="1"/>
  <c r="R1355" i="10"/>
  <c r="T1355" i="10" s="1"/>
  <c r="W1354" i="10"/>
  <c r="U1354" i="10"/>
  <c r="V1354" i="10" s="1"/>
  <c r="T1354" i="10"/>
  <c r="S1354" i="10"/>
  <c r="R1354" i="10"/>
  <c r="W1353" i="10"/>
  <c r="T1353" i="10"/>
  <c r="S1353" i="10"/>
  <c r="U1353" i="10" s="1"/>
  <c r="V1353" i="10" s="1"/>
  <c r="R1353" i="10"/>
  <c r="W1352" i="10"/>
  <c r="U1352" i="10"/>
  <c r="T1352" i="10"/>
  <c r="S1352" i="10"/>
  <c r="R1352" i="10"/>
  <c r="W1351" i="10"/>
  <c r="S1351" i="10"/>
  <c r="U1351" i="10" s="1"/>
  <c r="R1351" i="10"/>
  <c r="T1351" i="10" s="1"/>
  <c r="W1350" i="10"/>
  <c r="U1350" i="10"/>
  <c r="T1350" i="10"/>
  <c r="S1350" i="10"/>
  <c r="R1350" i="10"/>
  <c r="W1349" i="10"/>
  <c r="T1349" i="10"/>
  <c r="S1349" i="10"/>
  <c r="U1349" i="10" s="1"/>
  <c r="R1349" i="10"/>
  <c r="W1348" i="10"/>
  <c r="U1348" i="10"/>
  <c r="T1348" i="10"/>
  <c r="S1348" i="10"/>
  <c r="R1348" i="10"/>
  <c r="W1347" i="10"/>
  <c r="S1347" i="10"/>
  <c r="U1347" i="10" s="1"/>
  <c r="R1347" i="10"/>
  <c r="T1347" i="10" s="1"/>
  <c r="W1346" i="10"/>
  <c r="U1346" i="10"/>
  <c r="T1346" i="10"/>
  <c r="S1346" i="10"/>
  <c r="R1346" i="10"/>
  <c r="W1345" i="10"/>
  <c r="T1345" i="10"/>
  <c r="S1345" i="10"/>
  <c r="U1345" i="10" s="1"/>
  <c r="R1345" i="10"/>
  <c r="W1344" i="10"/>
  <c r="U1344" i="10"/>
  <c r="T1344" i="10"/>
  <c r="S1344" i="10"/>
  <c r="R1344" i="10"/>
  <c r="W1343" i="10"/>
  <c r="S1343" i="10"/>
  <c r="U1343" i="10" s="1"/>
  <c r="R1343" i="10"/>
  <c r="T1343" i="10" s="1"/>
  <c r="W1342" i="10"/>
  <c r="U1342" i="10"/>
  <c r="T1342" i="10"/>
  <c r="S1342" i="10"/>
  <c r="R1342" i="10"/>
  <c r="W1341" i="10"/>
  <c r="T1341" i="10"/>
  <c r="S1341" i="10"/>
  <c r="U1341" i="10" s="1"/>
  <c r="R1341" i="10"/>
  <c r="W1340" i="10"/>
  <c r="U1340" i="10"/>
  <c r="T1340" i="10"/>
  <c r="S1340" i="10"/>
  <c r="R1340" i="10"/>
  <c r="W1339" i="10"/>
  <c r="S1339" i="10"/>
  <c r="U1339" i="10" s="1"/>
  <c r="R1339" i="10"/>
  <c r="T1339" i="10" s="1"/>
  <c r="V1339" i="10" s="1"/>
  <c r="W1338" i="10"/>
  <c r="U1338" i="10"/>
  <c r="T1338" i="10"/>
  <c r="S1338" i="10"/>
  <c r="R1338" i="10"/>
  <c r="W1337" i="10"/>
  <c r="T1337" i="10"/>
  <c r="V1337" i="10" s="1"/>
  <c r="S1337" i="10"/>
  <c r="U1337" i="10" s="1"/>
  <c r="R1337" i="10"/>
  <c r="W1336" i="10"/>
  <c r="U1336" i="10"/>
  <c r="T1336" i="10"/>
  <c r="S1336" i="10"/>
  <c r="R1336" i="10"/>
  <c r="W1335" i="10"/>
  <c r="S1335" i="10"/>
  <c r="U1335" i="10" s="1"/>
  <c r="R1335" i="10"/>
  <c r="T1335" i="10" s="1"/>
  <c r="W1334" i="10"/>
  <c r="U1334" i="10"/>
  <c r="T1334" i="10"/>
  <c r="S1334" i="10"/>
  <c r="R1334" i="10"/>
  <c r="W1333" i="10"/>
  <c r="T1333" i="10"/>
  <c r="S1333" i="10"/>
  <c r="U1333" i="10" s="1"/>
  <c r="R1333" i="10"/>
  <c r="W1332" i="10"/>
  <c r="U1332" i="10"/>
  <c r="T1332" i="10"/>
  <c r="S1332" i="10"/>
  <c r="R1332" i="10"/>
  <c r="W1331" i="10"/>
  <c r="S1331" i="10"/>
  <c r="U1331" i="10" s="1"/>
  <c r="R1331" i="10"/>
  <c r="T1331" i="10" s="1"/>
  <c r="W1330" i="10"/>
  <c r="U1330" i="10"/>
  <c r="T1330" i="10"/>
  <c r="S1330" i="10"/>
  <c r="R1330" i="10"/>
  <c r="W1329" i="10"/>
  <c r="T1329" i="10"/>
  <c r="S1329" i="10"/>
  <c r="U1329" i="10" s="1"/>
  <c r="R1329" i="10"/>
  <c r="W1328" i="10"/>
  <c r="U1328" i="10"/>
  <c r="T1328" i="10"/>
  <c r="S1328" i="10"/>
  <c r="R1328" i="10"/>
  <c r="W1327" i="10"/>
  <c r="S1327" i="10"/>
  <c r="U1327" i="10" s="1"/>
  <c r="R1327" i="10"/>
  <c r="T1327" i="10" s="1"/>
  <c r="W1326" i="10"/>
  <c r="U1326" i="10"/>
  <c r="T1326" i="10"/>
  <c r="S1326" i="10"/>
  <c r="R1326" i="10"/>
  <c r="W1325" i="10"/>
  <c r="T1325" i="10"/>
  <c r="S1325" i="10"/>
  <c r="U1325" i="10" s="1"/>
  <c r="R1325" i="10"/>
  <c r="W1324" i="10"/>
  <c r="U1324" i="10"/>
  <c r="T1324" i="10"/>
  <c r="S1324" i="10"/>
  <c r="R1324" i="10"/>
  <c r="W1323" i="10"/>
  <c r="S1323" i="10"/>
  <c r="U1323" i="10" s="1"/>
  <c r="R1323" i="10"/>
  <c r="T1323" i="10" s="1"/>
  <c r="V1323" i="10" s="1"/>
  <c r="W1322" i="10"/>
  <c r="U1322" i="10"/>
  <c r="V1322" i="10" s="1"/>
  <c r="T1322" i="10"/>
  <c r="S1322" i="10"/>
  <c r="R1322" i="10"/>
  <c r="W1321" i="10"/>
  <c r="T1321" i="10"/>
  <c r="S1321" i="10"/>
  <c r="U1321" i="10" s="1"/>
  <c r="R1321" i="10"/>
  <c r="W1320" i="10"/>
  <c r="U1320" i="10"/>
  <c r="T1320" i="10"/>
  <c r="S1320" i="10"/>
  <c r="R1320" i="10"/>
  <c r="W1319" i="10"/>
  <c r="S1319" i="10"/>
  <c r="U1319" i="10" s="1"/>
  <c r="R1319" i="10"/>
  <c r="T1319" i="10" s="1"/>
  <c r="W1318" i="10"/>
  <c r="U1318" i="10"/>
  <c r="T1318" i="10"/>
  <c r="S1318" i="10"/>
  <c r="R1318" i="10"/>
  <c r="W1317" i="10"/>
  <c r="T1317" i="10"/>
  <c r="S1317" i="10"/>
  <c r="U1317" i="10" s="1"/>
  <c r="R1317" i="10"/>
  <c r="W1316" i="10"/>
  <c r="U1316" i="10"/>
  <c r="T1316" i="10"/>
  <c r="S1316" i="10"/>
  <c r="R1316" i="10"/>
  <c r="W1315" i="10"/>
  <c r="S1315" i="10"/>
  <c r="U1315" i="10" s="1"/>
  <c r="R1315" i="10"/>
  <c r="T1315" i="10" s="1"/>
  <c r="W1314" i="10"/>
  <c r="U1314" i="10"/>
  <c r="V1314" i="10" s="1"/>
  <c r="T1314" i="10"/>
  <c r="S1314" i="10"/>
  <c r="R1314" i="10"/>
  <c r="W1313" i="10"/>
  <c r="V1313" i="10"/>
  <c r="T1313" i="10"/>
  <c r="S1313" i="10"/>
  <c r="U1313" i="10" s="1"/>
  <c r="R1313" i="10"/>
  <c r="W1312" i="10"/>
  <c r="U1312" i="10"/>
  <c r="T1312" i="10"/>
  <c r="S1312" i="10"/>
  <c r="R1312" i="10"/>
  <c r="W1311" i="10"/>
  <c r="S1311" i="10"/>
  <c r="U1311" i="10" s="1"/>
  <c r="R1311" i="10"/>
  <c r="T1311" i="10" s="1"/>
  <c r="W1310" i="10"/>
  <c r="U1310" i="10"/>
  <c r="T1310" i="10"/>
  <c r="S1310" i="10"/>
  <c r="R1310" i="10"/>
  <c r="W1309" i="10"/>
  <c r="T1309" i="10"/>
  <c r="S1309" i="10"/>
  <c r="U1309" i="10" s="1"/>
  <c r="V1309" i="10" s="1"/>
  <c r="R1309" i="10"/>
  <c r="W1308" i="10"/>
  <c r="U1308" i="10"/>
  <c r="T1308" i="10"/>
  <c r="S1308" i="10"/>
  <c r="R1308" i="10"/>
  <c r="W1307" i="10"/>
  <c r="S1307" i="10"/>
  <c r="U1307" i="10" s="1"/>
  <c r="R1307" i="10"/>
  <c r="T1307" i="10" s="1"/>
  <c r="W1306" i="10"/>
  <c r="U1306" i="10"/>
  <c r="T1306" i="10"/>
  <c r="S1306" i="10"/>
  <c r="R1306" i="10"/>
  <c r="W1305" i="10"/>
  <c r="T1305" i="10"/>
  <c r="S1305" i="10"/>
  <c r="U1305" i="10" s="1"/>
  <c r="V1305" i="10" s="1"/>
  <c r="R1305" i="10"/>
  <c r="W1304" i="10"/>
  <c r="U1304" i="10"/>
  <c r="T1304" i="10"/>
  <c r="S1304" i="10"/>
  <c r="R1304" i="10"/>
  <c r="W1303" i="10"/>
  <c r="S1303" i="10"/>
  <c r="U1303" i="10" s="1"/>
  <c r="R1303" i="10"/>
  <c r="T1303" i="10" s="1"/>
  <c r="W1302" i="10"/>
  <c r="U1302" i="10"/>
  <c r="V1302" i="10" s="1"/>
  <c r="T1302" i="10"/>
  <c r="S1302" i="10"/>
  <c r="R1302" i="10"/>
  <c r="W1301" i="10"/>
  <c r="T1301" i="10"/>
  <c r="S1301" i="10"/>
  <c r="U1301" i="10" s="1"/>
  <c r="R1301" i="10"/>
  <c r="W1300" i="10"/>
  <c r="U1300" i="10"/>
  <c r="T1300" i="10"/>
  <c r="S1300" i="10"/>
  <c r="R1300" i="10"/>
  <c r="W1299" i="10"/>
  <c r="S1299" i="10"/>
  <c r="U1299" i="10" s="1"/>
  <c r="R1299" i="10"/>
  <c r="T1299" i="10" s="1"/>
  <c r="W1298" i="10"/>
  <c r="U1298" i="10"/>
  <c r="V1298" i="10" s="1"/>
  <c r="T1298" i="10"/>
  <c r="S1298" i="10"/>
  <c r="R1298" i="10"/>
  <c r="W1297" i="10"/>
  <c r="T1297" i="10"/>
  <c r="V1297" i="10" s="1"/>
  <c r="S1297" i="10"/>
  <c r="U1297" i="10" s="1"/>
  <c r="R1297" i="10"/>
  <c r="W1296" i="10"/>
  <c r="U1296" i="10"/>
  <c r="T1296" i="10"/>
  <c r="S1296" i="10"/>
  <c r="R1296" i="10"/>
  <c r="W1295" i="10"/>
  <c r="S1295" i="10"/>
  <c r="U1295" i="10" s="1"/>
  <c r="R1295" i="10"/>
  <c r="T1295" i="10" s="1"/>
  <c r="W1294" i="10"/>
  <c r="U1294" i="10"/>
  <c r="V1294" i="10" s="1"/>
  <c r="T1294" i="10"/>
  <c r="S1294" i="10"/>
  <c r="R1294" i="10"/>
  <c r="W1293" i="10"/>
  <c r="T1293" i="10"/>
  <c r="S1293" i="10"/>
  <c r="U1293" i="10" s="1"/>
  <c r="R1293" i="10"/>
  <c r="W1292" i="10"/>
  <c r="U1292" i="10"/>
  <c r="T1292" i="10"/>
  <c r="S1292" i="10"/>
  <c r="R1292" i="10"/>
  <c r="W1291" i="10"/>
  <c r="S1291" i="10"/>
  <c r="U1291" i="10" s="1"/>
  <c r="R1291" i="10"/>
  <c r="T1291" i="10" s="1"/>
  <c r="W1290" i="10"/>
  <c r="U1290" i="10"/>
  <c r="T1290" i="10"/>
  <c r="S1290" i="10"/>
  <c r="R1290" i="10"/>
  <c r="W1289" i="10"/>
  <c r="T1289" i="10"/>
  <c r="S1289" i="10"/>
  <c r="U1289" i="10" s="1"/>
  <c r="R1289" i="10"/>
  <c r="W1288" i="10"/>
  <c r="U1288" i="10"/>
  <c r="T1288" i="10"/>
  <c r="S1288" i="10"/>
  <c r="R1288" i="10"/>
  <c r="W1287" i="10"/>
  <c r="S1287" i="10"/>
  <c r="U1287" i="10" s="1"/>
  <c r="R1287" i="10"/>
  <c r="T1287" i="10" s="1"/>
  <c r="W1286" i="10"/>
  <c r="U1286" i="10"/>
  <c r="V1286" i="10" s="1"/>
  <c r="T1286" i="10"/>
  <c r="S1286" i="10"/>
  <c r="R1286" i="10"/>
  <c r="W1285" i="10"/>
  <c r="T1285" i="10"/>
  <c r="S1285" i="10"/>
  <c r="U1285" i="10" s="1"/>
  <c r="R1285" i="10"/>
  <c r="W1284" i="10"/>
  <c r="U1284" i="10"/>
  <c r="T1284" i="10"/>
  <c r="V1284" i="10" s="1"/>
  <c r="S1284" i="10"/>
  <c r="R1284" i="10"/>
  <c r="W1283" i="10"/>
  <c r="S1283" i="10"/>
  <c r="U1283" i="10" s="1"/>
  <c r="R1283" i="10"/>
  <c r="T1283" i="10" s="1"/>
  <c r="W1282" i="10"/>
  <c r="U1282" i="10"/>
  <c r="T1282" i="10"/>
  <c r="S1282" i="10"/>
  <c r="R1282" i="10"/>
  <c r="W1281" i="10"/>
  <c r="T1281" i="10"/>
  <c r="S1281" i="10"/>
  <c r="U1281" i="10" s="1"/>
  <c r="V1281" i="10" s="1"/>
  <c r="R1281" i="10"/>
  <c r="W1280" i="10"/>
  <c r="U1280" i="10"/>
  <c r="T1280" i="10"/>
  <c r="S1280" i="10"/>
  <c r="R1280" i="10"/>
  <c r="W1279" i="10"/>
  <c r="S1279" i="10"/>
  <c r="U1279" i="10" s="1"/>
  <c r="R1279" i="10"/>
  <c r="T1279" i="10" s="1"/>
  <c r="W1278" i="10"/>
  <c r="U1278" i="10"/>
  <c r="V1278" i="10" s="1"/>
  <c r="T1278" i="10"/>
  <c r="S1278" i="10"/>
  <c r="R1278" i="10"/>
  <c r="W1277" i="10"/>
  <c r="T1277" i="10"/>
  <c r="S1277" i="10"/>
  <c r="U1277" i="10" s="1"/>
  <c r="R1277" i="10"/>
  <c r="W1276" i="10"/>
  <c r="U1276" i="10"/>
  <c r="T1276" i="10"/>
  <c r="S1276" i="10"/>
  <c r="R1276" i="10"/>
  <c r="W1275" i="10"/>
  <c r="S1275" i="10"/>
  <c r="U1275" i="10" s="1"/>
  <c r="R1275" i="10"/>
  <c r="T1275" i="10" s="1"/>
  <c r="W1274" i="10"/>
  <c r="U1274" i="10"/>
  <c r="T1274" i="10"/>
  <c r="S1274" i="10"/>
  <c r="R1274" i="10"/>
  <c r="W1273" i="10"/>
  <c r="T1273" i="10"/>
  <c r="V1273" i="10" s="1"/>
  <c r="S1273" i="10"/>
  <c r="U1273" i="10" s="1"/>
  <c r="R1273" i="10"/>
  <c r="W1272" i="10"/>
  <c r="U1272" i="10"/>
  <c r="T1272" i="10"/>
  <c r="S1272" i="10"/>
  <c r="R1272" i="10"/>
  <c r="W1271" i="10"/>
  <c r="S1271" i="10"/>
  <c r="U1271" i="10" s="1"/>
  <c r="R1271" i="10"/>
  <c r="T1271" i="10" s="1"/>
  <c r="W1270" i="10"/>
  <c r="U1270" i="10"/>
  <c r="V1270" i="10" s="1"/>
  <c r="T1270" i="10"/>
  <c r="S1270" i="10"/>
  <c r="R1270" i="10"/>
  <c r="W1269" i="10"/>
  <c r="T1269" i="10"/>
  <c r="S1269" i="10"/>
  <c r="U1269" i="10" s="1"/>
  <c r="R1269" i="10"/>
  <c r="W1268" i="10"/>
  <c r="U1268" i="10"/>
  <c r="T1268" i="10"/>
  <c r="S1268" i="10"/>
  <c r="R1268" i="10"/>
  <c r="W1267" i="10"/>
  <c r="S1267" i="10"/>
  <c r="U1267" i="10" s="1"/>
  <c r="R1267" i="10"/>
  <c r="T1267" i="10" s="1"/>
  <c r="W1266" i="10"/>
  <c r="U1266" i="10"/>
  <c r="T1266" i="10"/>
  <c r="S1266" i="10"/>
  <c r="R1266" i="10"/>
  <c r="W1265" i="10"/>
  <c r="T1265" i="10"/>
  <c r="V1265" i="10" s="1"/>
  <c r="S1265" i="10"/>
  <c r="U1265" i="10" s="1"/>
  <c r="R1265" i="10"/>
  <c r="W1264" i="10"/>
  <c r="U1264" i="10"/>
  <c r="T1264" i="10"/>
  <c r="S1264" i="10"/>
  <c r="R1264" i="10"/>
  <c r="W1263" i="10"/>
  <c r="S1263" i="10"/>
  <c r="U1263" i="10" s="1"/>
  <c r="R1263" i="10"/>
  <c r="T1263" i="10" s="1"/>
  <c r="W1262" i="10"/>
  <c r="U1262" i="10"/>
  <c r="T1262" i="10"/>
  <c r="S1262" i="10"/>
  <c r="R1262" i="10"/>
  <c r="W1261" i="10"/>
  <c r="T1261" i="10"/>
  <c r="S1261" i="10"/>
  <c r="U1261" i="10" s="1"/>
  <c r="R1261" i="10"/>
  <c r="W1260" i="10"/>
  <c r="U1260" i="10"/>
  <c r="T1260" i="10"/>
  <c r="S1260" i="10"/>
  <c r="R1260" i="10"/>
  <c r="W1259" i="10"/>
  <c r="S1259" i="10"/>
  <c r="U1259" i="10" s="1"/>
  <c r="R1259" i="10"/>
  <c r="T1259" i="10" s="1"/>
  <c r="W1258" i="10"/>
  <c r="U1258" i="10"/>
  <c r="T1258" i="10"/>
  <c r="S1258" i="10"/>
  <c r="R1258" i="10"/>
  <c r="W1257" i="10"/>
  <c r="T1257" i="10"/>
  <c r="V1257" i="10" s="1"/>
  <c r="S1257" i="10"/>
  <c r="U1257" i="10" s="1"/>
  <c r="R1257" i="10"/>
  <c r="W1256" i="10"/>
  <c r="U1256" i="10"/>
  <c r="T1256" i="10"/>
  <c r="S1256" i="10"/>
  <c r="R1256" i="10"/>
  <c r="W1255" i="10"/>
  <c r="S1255" i="10"/>
  <c r="U1255" i="10" s="1"/>
  <c r="R1255" i="10"/>
  <c r="T1255" i="10" s="1"/>
  <c r="V1255" i="10" s="1"/>
  <c r="W1254" i="10"/>
  <c r="U1254" i="10"/>
  <c r="T1254" i="10"/>
  <c r="S1254" i="10"/>
  <c r="R1254" i="10"/>
  <c r="W1253" i="10"/>
  <c r="T1253" i="10"/>
  <c r="S1253" i="10"/>
  <c r="U1253" i="10" s="1"/>
  <c r="V1253" i="10" s="1"/>
  <c r="R1253" i="10"/>
  <c r="W1252" i="10"/>
  <c r="U1252" i="10"/>
  <c r="T1252" i="10"/>
  <c r="S1252" i="10"/>
  <c r="R1252" i="10"/>
  <c r="W1251" i="10"/>
  <c r="S1251" i="10"/>
  <c r="U1251" i="10" s="1"/>
  <c r="R1251" i="10"/>
  <c r="T1251" i="10" s="1"/>
  <c r="W1250" i="10"/>
  <c r="U1250" i="10"/>
  <c r="T1250" i="10"/>
  <c r="S1250" i="10"/>
  <c r="R1250" i="10"/>
  <c r="W1249" i="10"/>
  <c r="T1249" i="10"/>
  <c r="S1249" i="10"/>
  <c r="U1249" i="10" s="1"/>
  <c r="V1249" i="10" s="1"/>
  <c r="R1249" i="10"/>
  <c r="W1248" i="10"/>
  <c r="U1248" i="10"/>
  <c r="T1248" i="10"/>
  <c r="S1248" i="10"/>
  <c r="R1248" i="10"/>
  <c r="W1247" i="10"/>
  <c r="S1247" i="10"/>
  <c r="U1247" i="10" s="1"/>
  <c r="R1247" i="10"/>
  <c r="T1247" i="10" s="1"/>
  <c r="W1246" i="10"/>
  <c r="U1246" i="10"/>
  <c r="T1246" i="10"/>
  <c r="S1246" i="10"/>
  <c r="R1246" i="10"/>
  <c r="W1245" i="10"/>
  <c r="T1245" i="10"/>
  <c r="S1245" i="10"/>
  <c r="U1245" i="10" s="1"/>
  <c r="R1245" i="10"/>
  <c r="W1244" i="10"/>
  <c r="U1244" i="10"/>
  <c r="T1244" i="10"/>
  <c r="S1244" i="10"/>
  <c r="R1244" i="10"/>
  <c r="W1243" i="10"/>
  <c r="S1243" i="10"/>
  <c r="U1243" i="10" s="1"/>
  <c r="R1243" i="10"/>
  <c r="T1243" i="10" s="1"/>
  <c r="W1242" i="10"/>
  <c r="U1242" i="10"/>
  <c r="V1242" i="10" s="1"/>
  <c r="T1242" i="10"/>
  <c r="S1242" i="10"/>
  <c r="R1242" i="10"/>
  <c r="W1241" i="10"/>
  <c r="T1241" i="10"/>
  <c r="V1241" i="10" s="1"/>
  <c r="S1241" i="10"/>
  <c r="U1241" i="10" s="1"/>
  <c r="R1241" i="10"/>
  <c r="W1240" i="10"/>
  <c r="U1240" i="10"/>
  <c r="T1240" i="10"/>
  <c r="S1240" i="10"/>
  <c r="R1240" i="10"/>
  <c r="W1239" i="10"/>
  <c r="S1239" i="10"/>
  <c r="U1239" i="10" s="1"/>
  <c r="R1239" i="10"/>
  <c r="T1239" i="10" s="1"/>
  <c r="W1238" i="10"/>
  <c r="U1238" i="10"/>
  <c r="V1238" i="10" s="1"/>
  <c r="T1238" i="10"/>
  <c r="S1238" i="10"/>
  <c r="R1238" i="10"/>
  <c r="W1237" i="10"/>
  <c r="T1237" i="10"/>
  <c r="S1237" i="10"/>
  <c r="U1237" i="10" s="1"/>
  <c r="R1237" i="10"/>
  <c r="W1236" i="10"/>
  <c r="U1236" i="10"/>
  <c r="T1236" i="10"/>
  <c r="S1236" i="10"/>
  <c r="R1236" i="10"/>
  <c r="W1235" i="10"/>
  <c r="S1235" i="10"/>
  <c r="U1235" i="10" s="1"/>
  <c r="R1235" i="10"/>
  <c r="T1235" i="10" s="1"/>
  <c r="W1234" i="10"/>
  <c r="U1234" i="10"/>
  <c r="T1234" i="10"/>
  <c r="S1234" i="10"/>
  <c r="R1234" i="10"/>
  <c r="W1233" i="10"/>
  <c r="V1233" i="10"/>
  <c r="T1233" i="10"/>
  <c r="S1233" i="10"/>
  <c r="U1233" i="10" s="1"/>
  <c r="R1233" i="10"/>
  <c r="W1232" i="10"/>
  <c r="U1232" i="10"/>
  <c r="T1232" i="10"/>
  <c r="S1232" i="10"/>
  <c r="R1232" i="10"/>
  <c r="W1231" i="10"/>
  <c r="S1231" i="10"/>
  <c r="U1231" i="10" s="1"/>
  <c r="R1231" i="10"/>
  <c r="T1231" i="10" s="1"/>
  <c r="W1230" i="10"/>
  <c r="U1230" i="10"/>
  <c r="T1230" i="10"/>
  <c r="S1230" i="10"/>
  <c r="R1230" i="10"/>
  <c r="W1229" i="10"/>
  <c r="T1229" i="10"/>
  <c r="S1229" i="10"/>
  <c r="U1229" i="10" s="1"/>
  <c r="R1229" i="10"/>
  <c r="W1228" i="10"/>
  <c r="U1228" i="10"/>
  <c r="T1228" i="10"/>
  <c r="S1228" i="10"/>
  <c r="R1228" i="10"/>
  <c r="W1227" i="10"/>
  <c r="S1227" i="10"/>
  <c r="U1227" i="10" s="1"/>
  <c r="R1227" i="10"/>
  <c r="T1227" i="10" s="1"/>
  <c r="W1226" i="10"/>
  <c r="U1226" i="10"/>
  <c r="V1226" i="10" s="1"/>
  <c r="T1226" i="10"/>
  <c r="S1226" i="10"/>
  <c r="R1226" i="10"/>
  <c r="W1225" i="10"/>
  <c r="T1225" i="10"/>
  <c r="S1225" i="10"/>
  <c r="U1225" i="10" s="1"/>
  <c r="V1225" i="10" s="1"/>
  <c r="R1225" i="10"/>
  <c r="W1224" i="10"/>
  <c r="U1224" i="10"/>
  <c r="T1224" i="10"/>
  <c r="S1224" i="10"/>
  <c r="R1224" i="10"/>
  <c r="W1223" i="10"/>
  <c r="S1223" i="10"/>
  <c r="U1223" i="10" s="1"/>
  <c r="R1223" i="10"/>
  <c r="T1223" i="10" s="1"/>
  <c r="W1222" i="10"/>
  <c r="V1222" i="10"/>
  <c r="U1222" i="10"/>
  <c r="T1222" i="10"/>
  <c r="S1222" i="10"/>
  <c r="R1222" i="10"/>
  <c r="W1221" i="10"/>
  <c r="T1221" i="10"/>
  <c r="S1221" i="10"/>
  <c r="U1221" i="10" s="1"/>
  <c r="R1221" i="10"/>
  <c r="W1220" i="10"/>
  <c r="U1220" i="10"/>
  <c r="S1220" i="10"/>
  <c r="R1220" i="10"/>
  <c r="T1220" i="10" s="1"/>
  <c r="W1219" i="10"/>
  <c r="S1219" i="10"/>
  <c r="U1219" i="10" s="1"/>
  <c r="R1219" i="10"/>
  <c r="T1219" i="10" s="1"/>
  <c r="W1218" i="10"/>
  <c r="U1218" i="10"/>
  <c r="T1218" i="10"/>
  <c r="S1218" i="10"/>
  <c r="R1218" i="10"/>
  <c r="W1217" i="10"/>
  <c r="T1217" i="10"/>
  <c r="S1217" i="10"/>
  <c r="U1217" i="10" s="1"/>
  <c r="R1217" i="10"/>
  <c r="W1216" i="10"/>
  <c r="U1216" i="10"/>
  <c r="T1216" i="10"/>
  <c r="S1216" i="10"/>
  <c r="R1216" i="10"/>
  <c r="W1215" i="10"/>
  <c r="S1215" i="10"/>
  <c r="U1215" i="10" s="1"/>
  <c r="R1215" i="10"/>
  <c r="T1215" i="10" s="1"/>
  <c r="W1214" i="10"/>
  <c r="V1214" i="10"/>
  <c r="U1214" i="10"/>
  <c r="T1214" i="10"/>
  <c r="S1214" i="10"/>
  <c r="R1214" i="10"/>
  <c r="W1213" i="10"/>
  <c r="T1213" i="10"/>
  <c r="S1213" i="10"/>
  <c r="U1213" i="10" s="1"/>
  <c r="R1213" i="10"/>
  <c r="W1212" i="10"/>
  <c r="U1212" i="10"/>
  <c r="S1212" i="10"/>
  <c r="R1212" i="10"/>
  <c r="T1212" i="10" s="1"/>
  <c r="W1211" i="10"/>
  <c r="S1211" i="10"/>
  <c r="U1211" i="10" s="1"/>
  <c r="R1211" i="10"/>
  <c r="T1211" i="10" s="1"/>
  <c r="W1210" i="10"/>
  <c r="U1210" i="10"/>
  <c r="T1210" i="10"/>
  <c r="V1210" i="10" s="1"/>
  <c r="S1210" i="10"/>
  <c r="R1210" i="10"/>
  <c r="W1209" i="10"/>
  <c r="T1209" i="10"/>
  <c r="V1209" i="10" s="1"/>
  <c r="S1209" i="10"/>
  <c r="U1209" i="10" s="1"/>
  <c r="R1209" i="10"/>
  <c r="W1208" i="10"/>
  <c r="U1208" i="10"/>
  <c r="S1208" i="10"/>
  <c r="R1208" i="10"/>
  <c r="T1208" i="10" s="1"/>
  <c r="V1208" i="10" s="1"/>
  <c r="W1207" i="10"/>
  <c r="S1207" i="10"/>
  <c r="U1207" i="10" s="1"/>
  <c r="R1207" i="10"/>
  <c r="T1207" i="10" s="1"/>
  <c r="W1206" i="10"/>
  <c r="U1206" i="10"/>
  <c r="T1206" i="10"/>
  <c r="V1206" i="10" s="1"/>
  <c r="S1206" i="10"/>
  <c r="R1206" i="10"/>
  <c r="W1205" i="10"/>
  <c r="T1205" i="10"/>
  <c r="V1205" i="10" s="1"/>
  <c r="S1205" i="10"/>
  <c r="U1205" i="10" s="1"/>
  <c r="R1205" i="10"/>
  <c r="W1204" i="10"/>
  <c r="U1204" i="10"/>
  <c r="T1204" i="10"/>
  <c r="S1204" i="10"/>
  <c r="R1204" i="10"/>
  <c r="W1203" i="10"/>
  <c r="S1203" i="10"/>
  <c r="U1203" i="10" s="1"/>
  <c r="R1203" i="10"/>
  <c r="T1203" i="10" s="1"/>
  <c r="W1202" i="10"/>
  <c r="U1202" i="10"/>
  <c r="T1202" i="10"/>
  <c r="S1202" i="10"/>
  <c r="R1202" i="10"/>
  <c r="W1201" i="10"/>
  <c r="T1201" i="10"/>
  <c r="V1201" i="10" s="1"/>
  <c r="S1201" i="10"/>
  <c r="U1201" i="10" s="1"/>
  <c r="R1201" i="10"/>
  <c r="W1200" i="10"/>
  <c r="U1200" i="10"/>
  <c r="T1200" i="10"/>
  <c r="V1200" i="10" s="1"/>
  <c r="S1200" i="10"/>
  <c r="R1200" i="10"/>
  <c r="W1199" i="10"/>
  <c r="S1199" i="10"/>
  <c r="U1199" i="10" s="1"/>
  <c r="R1199" i="10"/>
  <c r="T1199" i="10" s="1"/>
  <c r="W1198" i="10"/>
  <c r="U1198" i="10"/>
  <c r="T1198" i="10"/>
  <c r="S1198" i="10"/>
  <c r="R1198" i="10"/>
  <c r="W1197" i="10"/>
  <c r="T1197" i="10"/>
  <c r="S1197" i="10"/>
  <c r="U1197" i="10" s="1"/>
  <c r="R1197" i="10"/>
  <c r="W1196" i="10"/>
  <c r="U1196" i="10"/>
  <c r="T1196" i="10"/>
  <c r="S1196" i="10"/>
  <c r="R1196" i="10"/>
  <c r="W1195" i="10"/>
  <c r="S1195" i="10"/>
  <c r="U1195" i="10" s="1"/>
  <c r="R1195" i="10"/>
  <c r="T1195" i="10" s="1"/>
  <c r="W1194" i="10"/>
  <c r="U1194" i="10"/>
  <c r="T1194" i="10"/>
  <c r="S1194" i="10"/>
  <c r="R1194" i="10"/>
  <c r="W1193" i="10"/>
  <c r="T1193" i="10"/>
  <c r="S1193" i="10"/>
  <c r="U1193" i="10" s="1"/>
  <c r="V1193" i="10" s="1"/>
  <c r="R1193" i="10"/>
  <c r="W1192" i="10"/>
  <c r="U1192" i="10"/>
  <c r="S1192" i="10"/>
  <c r="R1192" i="10"/>
  <c r="T1192" i="10" s="1"/>
  <c r="W1191" i="10"/>
  <c r="S1191" i="10"/>
  <c r="U1191" i="10" s="1"/>
  <c r="R1191" i="10"/>
  <c r="T1191" i="10" s="1"/>
  <c r="W1190" i="10"/>
  <c r="U1190" i="10"/>
  <c r="T1190" i="10"/>
  <c r="S1190" i="10"/>
  <c r="R1190" i="10"/>
  <c r="W1189" i="10"/>
  <c r="T1189" i="10"/>
  <c r="S1189" i="10"/>
  <c r="U1189" i="10" s="1"/>
  <c r="R1189" i="10"/>
  <c r="W1188" i="10"/>
  <c r="U1188" i="10"/>
  <c r="T1188" i="10"/>
  <c r="S1188" i="10"/>
  <c r="R1188" i="10"/>
  <c r="W1187" i="10"/>
  <c r="S1187" i="10"/>
  <c r="U1187" i="10" s="1"/>
  <c r="R1187" i="10"/>
  <c r="T1187" i="10" s="1"/>
  <c r="W1186" i="10"/>
  <c r="U1186" i="10"/>
  <c r="V1186" i="10" s="1"/>
  <c r="T1186" i="10"/>
  <c r="S1186" i="10"/>
  <c r="R1186" i="10"/>
  <c r="W1185" i="10"/>
  <c r="T1185" i="10"/>
  <c r="S1185" i="10"/>
  <c r="U1185" i="10" s="1"/>
  <c r="R1185" i="10"/>
  <c r="W1184" i="10"/>
  <c r="U1184" i="10"/>
  <c r="S1184" i="10"/>
  <c r="R1184" i="10"/>
  <c r="T1184" i="10" s="1"/>
  <c r="V1184" i="10" s="1"/>
  <c r="W1183" i="10"/>
  <c r="U1183" i="10"/>
  <c r="S1183" i="10"/>
  <c r="R1183" i="10"/>
  <c r="T1183" i="10" s="1"/>
  <c r="W1182" i="10"/>
  <c r="U1182" i="10"/>
  <c r="T1182" i="10"/>
  <c r="S1182" i="10"/>
  <c r="R1182" i="10"/>
  <c r="W1181" i="10"/>
  <c r="T1181" i="10"/>
  <c r="S1181" i="10"/>
  <c r="U1181" i="10" s="1"/>
  <c r="R1181" i="10"/>
  <c r="W1180" i="10"/>
  <c r="U1180" i="10"/>
  <c r="T1180" i="10"/>
  <c r="V1180" i="10" s="1"/>
  <c r="S1180" i="10"/>
  <c r="R1180" i="10"/>
  <c r="W1179" i="10"/>
  <c r="S1179" i="10"/>
  <c r="U1179" i="10" s="1"/>
  <c r="R1179" i="10"/>
  <c r="T1179" i="10" s="1"/>
  <c r="W1178" i="10"/>
  <c r="U1178" i="10"/>
  <c r="T1178" i="10"/>
  <c r="V1178" i="10" s="1"/>
  <c r="S1178" i="10"/>
  <c r="R1178" i="10"/>
  <c r="W1177" i="10"/>
  <c r="T1177" i="10"/>
  <c r="V1177" i="10" s="1"/>
  <c r="S1177" i="10"/>
  <c r="U1177" i="10" s="1"/>
  <c r="R1177" i="10"/>
  <c r="W1176" i="10"/>
  <c r="U1176" i="10"/>
  <c r="S1176" i="10"/>
  <c r="R1176" i="10"/>
  <c r="T1176" i="10" s="1"/>
  <c r="W1175" i="10"/>
  <c r="U1175" i="10"/>
  <c r="S1175" i="10"/>
  <c r="R1175" i="10"/>
  <c r="T1175" i="10" s="1"/>
  <c r="W1174" i="10"/>
  <c r="U1174" i="10"/>
  <c r="T1174" i="10"/>
  <c r="S1174" i="10"/>
  <c r="R1174" i="10"/>
  <c r="W1173" i="10"/>
  <c r="T1173" i="10"/>
  <c r="V1173" i="10" s="1"/>
  <c r="S1173" i="10"/>
  <c r="U1173" i="10" s="1"/>
  <c r="R1173" i="10"/>
  <c r="W1172" i="10"/>
  <c r="U1172" i="10"/>
  <c r="T1172" i="10"/>
  <c r="S1172" i="10"/>
  <c r="R1172" i="10"/>
  <c r="W1171" i="10"/>
  <c r="S1171" i="10"/>
  <c r="U1171" i="10" s="1"/>
  <c r="R1171" i="10"/>
  <c r="T1171" i="10" s="1"/>
  <c r="W1170" i="10"/>
  <c r="U1170" i="10"/>
  <c r="T1170" i="10"/>
  <c r="S1170" i="10"/>
  <c r="R1170" i="10"/>
  <c r="W1169" i="10"/>
  <c r="T1169" i="10"/>
  <c r="S1169" i="10"/>
  <c r="U1169" i="10" s="1"/>
  <c r="R1169" i="10"/>
  <c r="W1168" i="10"/>
  <c r="U1168" i="10"/>
  <c r="S1168" i="10"/>
  <c r="R1168" i="10"/>
  <c r="T1168" i="10" s="1"/>
  <c r="V1168" i="10" s="1"/>
  <c r="W1167" i="10"/>
  <c r="U1167" i="10"/>
  <c r="S1167" i="10"/>
  <c r="R1167" i="10"/>
  <c r="T1167" i="10" s="1"/>
  <c r="W1166" i="10"/>
  <c r="U1166" i="10"/>
  <c r="T1166" i="10"/>
  <c r="S1166" i="10"/>
  <c r="R1166" i="10"/>
  <c r="W1165" i="10"/>
  <c r="T1165" i="10"/>
  <c r="S1165" i="10"/>
  <c r="U1165" i="10" s="1"/>
  <c r="R1165" i="10"/>
  <c r="W1164" i="10"/>
  <c r="U1164" i="10"/>
  <c r="T1164" i="10"/>
  <c r="V1164" i="10" s="1"/>
  <c r="S1164" i="10"/>
  <c r="R1164" i="10"/>
  <c r="W1163" i="10"/>
  <c r="S1163" i="10"/>
  <c r="U1163" i="10" s="1"/>
  <c r="R1163" i="10"/>
  <c r="T1163" i="10" s="1"/>
  <c r="W1162" i="10"/>
  <c r="U1162" i="10"/>
  <c r="T1162" i="10"/>
  <c r="V1162" i="10" s="1"/>
  <c r="S1162" i="10"/>
  <c r="R1162" i="10"/>
  <c r="W1161" i="10"/>
  <c r="T1161" i="10"/>
  <c r="V1161" i="10" s="1"/>
  <c r="S1161" i="10"/>
  <c r="U1161" i="10" s="1"/>
  <c r="R1161" i="10"/>
  <c r="W1160" i="10"/>
  <c r="U1160" i="10"/>
  <c r="S1160" i="10"/>
  <c r="R1160" i="10"/>
  <c r="T1160" i="10" s="1"/>
  <c r="W1159" i="10"/>
  <c r="S1159" i="10"/>
  <c r="U1159" i="10" s="1"/>
  <c r="R1159" i="10"/>
  <c r="T1159" i="10" s="1"/>
  <c r="W1158" i="10"/>
  <c r="U1158" i="10"/>
  <c r="T1158" i="10"/>
  <c r="S1158" i="10"/>
  <c r="R1158" i="10"/>
  <c r="W1157" i="10"/>
  <c r="S1157" i="10"/>
  <c r="U1157" i="10" s="1"/>
  <c r="R1157" i="10"/>
  <c r="T1157" i="10" s="1"/>
  <c r="W1156" i="10"/>
  <c r="U1156" i="10"/>
  <c r="T1156" i="10"/>
  <c r="V1156" i="10" s="1"/>
  <c r="S1156" i="10"/>
  <c r="R1156" i="10"/>
  <c r="W1155" i="10"/>
  <c r="S1155" i="10"/>
  <c r="U1155" i="10" s="1"/>
  <c r="R1155" i="10"/>
  <c r="T1155" i="10" s="1"/>
  <c r="W1154" i="10"/>
  <c r="U1154" i="10"/>
  <c r="T1154" i="10"/>
  <c r="V1154" i="10" s="1"/>
  <c r="S1154" i="10"/>
  <c r="R1154" i="10"/>
  <c r="W1153" i="10"/>
  <c r="T1153" i="10"/>
  <c r="S1153" i="10"/>
  <c r="U1153" i="10" s="1"/>
  <c r="R1153" i="10"/>
  <c r="W1152" i="10"/>
  <c r="U1152" i="10"/>
  <c r="T1152" i="10"/>
  <c r="S1152" i="10"/>
  <c r="R1152" i="10"/>
  <c r="W1151" i="10"/>
  <c r="U1151" i="10"/>
  <c r="S1151" i="10"/>
  <c r="R1151" i="10"/>
  <c r="T1151" i="10" s="1"/>
  <c r="W1150" i="10"/>
  <c r="T1150" i="10"/>
  <c r="S1150" i="10"/>
  <c r="U1150" i="10" s="1"/>
  <c r="R1150" i="10"/>
  <c r="W1149" i="10"/>
  <c r="T1149" i="10"/>
  <c r="V1149" i="10" s="1"/>
  <c r="S1149" i="10"/>
  <c r="U1149" i="10" s="1"/>
  <c r="R1149" i="10"/>
  <c r="W1148" i="10"/>
  <c r="U1148" i="10"/>
  <c r="T1148" i="10"/>
  <c r="S1148" i="10"/>
  <c r="R1148" i="10"/>
  <c r="W1147" i="10"/>
  <c r="S1147" i="10"/>
  <c r="U1147" i="10" s="1"/>
  <c r="R1147" i="10"/>
  <c r="T1147" i="10" s="1"/>
  <c r="W1146" i="10"/>
  <c r="T1146" i="10"/>
  <c r="S1146" i="10"/>
  <c r="U1146" i="10" s="1"/>
  <c r="R1146" i="10"/>
  <c r="W1145" i="10"/>
  <c r="T1145" i="10"/>
  <c r="V1145" i="10" s="1"/>
  <c r="S1145" i="10"/>
  <c r="U1145" i="10" s="1"/>
  <c r="R1145" i="10"/>
  <c r="W1144" i="10"/>
  <c r="U1144" i="10"/>
  <c r="S1144" i="10"/>
  <c r="R1144" i="10"/>
  <c r="T1144" i="10" s="1"/>
  <c r="V1144" i="10" s="1"/>
  <c r="W1143" i="10"/>
  <c r="S1143" i="10"/>
  <c r="U1143" i="10" s="1"/>
  <c r="R1143" i="10"/>
  <c r="T1143" i="10" s="1"/>
  <c r="W1142" i="10"/>
  <c r="U1142" i="10"/>
  <c r="V1142" i="10" s="1"/>
  <c r="T1142" i="10"/>
  <c r="S1142" i="10"/>
  <c r="R1142" i="10"/>
  <c r="W1141" i="10"/>
  <c r="S1141" i="10"/>
  <c r="U1141" i="10" s="1"/>
  <c r="R1141" i="10"/>
  <c r="T1141" i="10" s="1"/>
  <c r="W1140" i="10"/>
  <c r="U1140" i="10"/>
  <c r="S1140" i="10"/>
  <c r="R1140" i="10"/>
  <c r="T1140" i="10" s="1"/>
  <c r="W1139" i="10"/>
  <c r="U1139" i="10"/>
  <c r="S1139" i="10"/>
  <c r="R1139" i="10"/>
  <c r="T1139" i="10" s="1"/>
  <c r="W1138" i="10"/>
  <c r="U1138" i="10"/>
  <c r="V1138" i="10" s="1"/>
  <c r="T1138" i="10"/>
  <c r="S1138" i="10"/>
  <c r="R1138" i="10"/>
  <c r="W1137" i="10"/>
  <c r="S1137" i="10"/>
  <c r="U1137" i="10" s="1"/>
  <c r="R1137" i="10"/>
  <c r="T1137" i="10" s="1"/>
  <c r="W1136" i="10"/>
  <c r="U1136" i="10"/>
  <c r="T1136" i="10"/>
  <c r="S1136" i="10"/>
  <c r="R1136" i="10"/>
  <c r="W1135" i="10"/>
  <c r="U1135" i="10"/>
  <c r="S1135" i="10"/>
  <c r="R1135" i="10"/>
  <c r="T1135" i="10" s="1"/>
  <c r="W1134" i="10"/>
  <c r="T1134" i="10"/>
  <c r="S1134" i="10"/>
  <c r="U1134" i="10" s="1"/>
  <c r="R1134" i="10"/>
  <c r="W1133" i="10"/>
  <c r="T1133" i="10"/>
  <c r="V1133" i="10" s="1"/>
  <c r="S1133" i="10"/>
  <c r="U1133" i="10" s="1"/>
  <c r="R1133" i="10"/>
  <c r="W1132" i="10"/>
  <c r="U1132" i="10"/>
  <c r="S1132" i="10"/>
  <c r="R1132" i="10"/>
  <c r="T1132" i="10" s="1"/>
  <c r="W1131" i="10"/>
  <c r="U1131" i="10"/>
  <c r="S1131" i="10"/>
  <c r="R1131" i="10"/>
  <c r="T1131" i="10" s="1"/>
  <c r="W1130" i="10"/>
  <c r="U1130" i="10"/>
  <c r="T1130" i="10"/>
  <c r="V1130" i="10" s="1"/>
  <c r="S1130" i="10"/>
  <c r="R1130" i="10"/>
  <c r="W1129" i="10"/>
  <c r="T1129" i="10"/>
  <c r="S1129" i="10"/>
  <c r="U1129" i="10" s="1"/>
  <c r="R1129" i="10"/>
  <c r="W1128" i="10"/>
  <c r="U1128" i="10"/>
  <c r="S1128" i="10"/>
  <c r="R1128" i="10"/>
  <c r="T1128" i="10" s="1"/>
  <c r="W1127" i="10"/>
  <c r="U1127" i="10"/>
  <c r="S1127" i="10"/>
  <c r="R1127" i="10"/>
  <c r="T1127" i="10" s="1"/>
  <c r="W1126" i="10"/>
  <c r="U1126" i="10"/>
  <c r="T1126" i="10"/>
  <c r="S1126" i="10"/>
  <c r="R1126" i="10"/>
  <c r="W1125" i="10"/>
  <c r="S1125" i="10"/>
  <c r="U1125" i="10" s="1"/>
  <c r="R1125" i="10"/>
  <c r="T1125" i="10" s="1"/>
  <c r="W1124" i="10"/>
  <c r="U1124" i="10"/>
  <c r="T1124" i="10"/>
  <c r="S1124" i="10"/>
  <c r="R1124" i="10"/>
  <c r="W1123" i="10"/>
  <c r="S1123" i="10"/>
  <c r="U1123" i="10" s="1"/>
  <c r="R1123" i="10"/>
  <c r="T1123" i="10" s="1"/>
  <c r="W1122" i="10"/>
  <c r="V1122" i="10"/>
  <c r="U1122" i="10"/>
  <c r="T1122" i="10"/>
  <c r="S1122" i="10"/>
  <c r="R1122" i="10"/>
  <c r="W1121" i="10"/>
  <c r="T1121" i="10"/>
  <c r="V1121" i="10" s="1"/>
  <c r="S1121" i="10"/>
  <c r="U1121" i="10" s="1"/>
  <c r="R1121" i="10"/>
  <c r="W1120" i="10"/>
  <c r="U1120" i="10"/>
  <c r="T1120" i="10"/>
  <c r="V1120" i="10" s="1"/>
  <c r="S1120" i="10"/>
  <c r="R1120" i="10"/>
  <c r="W1119" i="10"/>
  <c r="U1119" i="10"/>
  <c r="S1119" i="10"/>
  <c r="R1119" i="10"/>
  <c r="T1119" i="10" s="1"/>
  <c r="V1119" i="10" s="1"/>
  <c r="W1118" i="10"/>
  <c r="T1118" i="10"/>
  <c r="S1118" i="10"/>
  <c r="U1118" i="10" s="1"/>
  <c r="R1118" i="10"/>
  <c r="W1117" i="10"/>
  <c r="T1117" i="10"/>
  <c r="S1117" i="10"/>
  <c r="U1117" i="10" s="1"/>
  <c r="R1117" i="10"/>
  <c r="W1116" i="10"/>
  <c r="U1116" i="10"/>
  <c r="T1116" i="10"/>
  <c r="S1116" i="10"/>
  <c r="R1116" i="10"/>
  <c r="W1115" i="10"/>
  <c r="S1115" i="10"/>
  <c r="U1115" i="10" s="1"/>
  <c r="R1115" i="10"/>
  <c r="T1115" i="10" s="1"/>
  <c r="V1115" i="10" s="1"/>
  <c r="W1114" i="10"/>
  <c r="T1114" i="10"/>
  <c r="S1114" i="10"/>
  <c r="U1114" i="10" s="1"/>
  <c r="R1114" i="10"/>
  <c r="W1113" i="10"/>
  <c r="T1113" i="10"/>
  <c r="S1113" i="10"/>
  <c r="U1113" i="10" s="1"/>
  <c r="R1113" i="10"/>
  <c r="W1112" i="10"/>
  <c r="U1112" i="10"/>
  <c r="S1112" i="10"/>
  <c r="R1112" i="10"/>
  <c r="T1112" i="10" s="1"/>
  <c r="W1111" i="10"/>
  <c r="S1111" i="10"/>
  <c r="U1111" i="10" s="1"/>
  <c r="R1111" i="10"/>
  <c r="T1111" i="10" s="1"/>
  <c r="V1111" i="10" s="1"/>
  <c r="W1110" i="10"/>
  <c r="U1110" i="10"/>
  <c r="T1110" i="10"/>
  <c r="S1110" i="10"/>
  <c r="R1110" i="10"/>
  <c r="W1109" i="10"/>
  <c r="S1109" i="10"/>
  <c r="U1109" i="10" s="1"/>
  <c r="V1109" i="10" s="1"/>
  <c r="R1109" i="10"/>
  <c r="T1109" i="10" s="1"/>
  <c r="W1108" i="10"/>
  <c r="U1108" i="10"/>
  <c r="S1108" i="10"/>
  <c r="R1108" i="10"/>
  <c r="T1108" i="10" s="1"/>
  <c r="W1107" i="10"/>
  <c r="U1107" i="10"/>
  <c r="S1107" i="10"/>
  <c r="R1107" i="10"/>
  <c r="T1107" i="10" s="1"/>
  <c r="V1107" i="10" s="1"/>
  <c r="W1106" i="10"/>
  <c r="U1106" i="10"/>
  <c r="V1106" i="10" s="1"/>
  <c r="T1106" i="10"/>
  <c r="S1106" i="10"/>
  <c r="R1106" i="10"/>
  <c r="W1105" i="10"/>
  <c r="S1105" i="10"/>
  <c r="U1105" i="10" s="1"/>
  <c r="R1105" i="10"/>
  <c r="T1105" i="10" s="1"/>
  <c r="V1105" i="10" s="1"/>
  <c r="W1104" i="10"/>
  <c r="U1104" i="10"/>
  <c r="T1104" i="10"/>
  <c r="S1104" i="10"/>
  <c r="R1104" i="10"/>
  <c r="W1103" i="10"/>
  <c r="U1103" i="10"/>
  <c r="S1103" i="10"/>
  <c r="R1103" i="10"/>
  <c r="T1103" i="10" s="1"/>
  <c r="W1102" i="10"/>
  <c r="T1102" i="10"/>
  <c r="S1102" i="10"/>
  <c r="U1102" i="10" s="1"/>
  <c r="R1102" i="10"/>
  <c r="W1101" i="10"/>
  <c r="T1101" i="10"/>
  <c r="V1101" i="10" s="1"/>
  <c r="S1101" i="10"/>
  <c r="U1101" i="10" s="1"/>
  <c r="R1101" i="10"/>
  <c r="W1100" i="10"/>
  <c r="U1100" i="10"/>
  <c r="T1100" i="10"/>
  <c r="V1100" i="10" s="1"/>
  <c r="S1100" i="10"/>
  <c r="R1100" i="10"/>
  <c r="W1099" i="10"/>
  <c r="U1099" i="10"/>
  <c r="S1099" i="10"/>
  <c r="R1099" i="10"/>
  <c r="T1099" i="10" s="1"/>
  <c r="V1099" i="10" s="1"/>
  <c r="W1098" i="10"/>
  <c r="U1098" i="10"/>
  <c r="T1098" i="10"/>
  <c r="S1098" i="10"/>
  <c r="R1098" i="10"/>
  <c r="W1097" i="10"/>
  <c r="T1097" i="10"/>
  <c r="S1097" i="10"/>
  <c r="U1097" i="10" s="1"/>
  <c r="R1097" i="10"/>
  <c r="W1096" i="10"/>
  <c r="U1096" i="10"/>
  <c r="S1096" i="10"/>
  <c r="R1096" i="10"/>
  <c r="T1096" i="10" s="1"/>
  <c r="W1095" i="10"/>
  <c r="S1095" i="10"/>
  <c r="U1095" i="10" s="1"/>
  <c r="R1095" i="10"/>
  <c r="T1095" i="10" s="1"/>
  <c r="W1094" i="10"/>
  <c r="U1094" i="10"/>
  <c r="T1094" i="10"/>
  <c r="S1094" i="10"/>
  <c r="R1094" i="10"/>
  <c r="W1093" i="10"/>
  <c r="S1093" i="10"/>
  <c r="U1093" i="10" s="1"/>
  <c r="R1093" i="10"/>
  <c r="T1093" i="10" s="1"/>
  <c r="W1092" i="10"/>
  <c r="U1092" i="10"/>
  <c r="T1092" i="10"/>
  <c r="S1092" i="10"/>
  <c r="R1092" i="10"/>
  <c r="W1091" i="10"/>
  <c r="U1091" i="10"/>
  <c r="S1091" i="10"/>
  <c r="R1091" i="10"/>
  <c r="T1091" i="10" s="1"/>
  <c r="W1090" i="10"/>
  <c r="T1090" i="10"/>
  <c r="S1090" i="10"/>
  <c r="U1090" i="10" s="1"/>
  <c r="R1090" i="10"/>
  <c r="W1089" i="10"/>
  <c r="U1089" i="10"/>
  <c r="T1089" i="10"/>
  <c r="V1089" i="10" s="1"/>
  <c r="S1089" i="10"/>
  <c r="R1089" i="10"/>
  <c r="W1088" i="10"/>
  <c r="U1088" i="10"/>
  <c r="S1088" i="10"/>
  <c r="R1088" i="10"/>
  <c r="T1088" i="10" s="1"/>
  <c r="W1087" i="10"/>
  <c r="S1087" i="10"/>
  <c r="U1087" i="10" s="1"/>
  <c r="R1087" i="10"/>
  <c r="T1087" i="10" s="1"/>
  <c r="V1087" i="10" s="1"/>
  <c r="W1086" i="10"/>
  <c r="U1086" i="10"/>
  <c r="T1086" i="10"/>
  <c r="S1086" i="10"/>
  <c r="R1086" i="10"/>
  <c r="W1085" i="10"/>
  <c r="T1085" i="10"/>
  <c r="S1085" i="10"/>
  <c r="U1085" i="10" s="1"/>
  <c r="R1085" i="10"/>
  <c r="W1084" i="10"/>
  <c r="T1084" i="10"/>
  <c r="S1084" i="10"/>
  <c r="U1084" i="10" s="1"/>
  <c r="R1084" i="10"/>
  <c r="W1083" i="10"/>
  <c r="U1083" i="10"/>
  <c r="S1083" i="10"/>
  <c r="R1083" i="10"/>
  <c r="T1083" i="10" s="1"/>
  <c r="V1083" i="10" s="1"/>
  <c r="W1082" i="10"/>
  <c r="T1082" i="10"/>
  <c r="V1082" i="10" s="1"/>
  <c r="S1082" i="10"/>
  <c r="U1082" i="10" s="1"/>
  <c r="R1082" i="10"/>
  <c r="W1081" i="10"/>
  <c r="U1081" i="10"/>
  <c r="T1081" i="10"/>
  <c r="S1081" i="10"/>
  <c r="R1081" i="10"/>
  <c r="W1080" i="10"/>
  <c r="U1080" i="10"/>
  <c r="S1080" i="10"/>
  <c r="R1080" i="10"/>
  <c r="T1080" i="10" s="1"/>
  <c r="V1080" i="10" s="1"/>
  <c r="W1079" i="10"/>
  <c r="S1079" i="10"/>
  <c r="U1079" i="10" s="1"/>
  <c r="R1079" i="10"/>
  <c r="T1079" i="10" s="1"/>
  <c r="W1078" i="10"/>
  <c r="U1078" i="10"/>
  <c r="T1078" i="10"/>
  <c r="S1078" i="10"/>
  <c r="R1078" i="10"/>
  <c r="W1077" i="10"/>
  <c r="S1077" i="10"/>
  <c r="U1077" i="10" s="1"/>
  <c r="R1077" i="10"/>
  <c r="T1077" i="10" s="1"/>
  <c r="W1076" i="10"/>
  <c r="U1076" i="10"/>
  <c r="T1076" i="10"/>
  <c r="S1076" i="10"/>
  <c r="R1076" i="10"/>
  <c r="W1075" i="10"/>
  <c r="U1075" i="10"/>
  <c r="S1075" i="10"/>
  <c r="R1075" i="10"/>
  <c r="T1075" i="10" s="1"/>
  <c r="W1074" i="10"/>
  <c r="T1074" i="10"/>
  <c r="S1074" i="10"/>
  <c r="U1074" i="10" s="1"/>
  <c r="R1074" i="10"/>
  <c r="W1073" i="10"/>
  <c r="U1073" i="10"/>
  <c r="V1073" i="10" s="1"/>
  <c r="T1073" i="10"/>
  <c r="S1073" i="10"/>
  <c r="R1073" i="10"/>
  <c r="W1072" i="10"/>
  <c r="S1072" i="10"/>
  <c r="U1072" i="10" s="1"/>
  <c r="R1072" i="10"/>
  <c r="T1072" i="10" s="1"/>
  <c r="W1071" i="10"/>
  <c r="S1071" i="10"/>
  <c r="U1071" i="10" s="1"/>
  <c r="R1071" i="10"/>
  <c r="T1071" i="10" s="1"/>
  <c r="W1070" i="10"/>
  <c r="U1070" i="10"/>
  <c r="T1070" i="10"/>
  <c r="S1070" i="10"/>
  <c r="R1070" i="10"/>
  <c r="W1069" i="10"/>
  <c r="V1069" i="10"/>
  <c r="T1069" i="10"/>
  <c r="S1069" i="10"/>
  <c r="U1069" i="10" s="1"/>
  <c r="R1069" i="10"/>
  <c r="W1068" i="10"/>
  <c r="T1068" i="10"/>
  <c r="S1068" i="10"/>
  <c r="U1068" i="10" s="1"/>
  <c r="R1068" i="10"/>
  <c r="W1067" i="10"/>
  <c r="S1067" i="10"/>
  <c r="U1067" i="10" s="1"/>
  <c r="R1067" i="10"/>
  <c r="T1067" i="10" s="1"/>
  <c r="W1066" i="10"/>
  <c r="T1066" i="10"/>
  <c r="S1066" i="10"/>
  <c r="U1066" i="10" s="1"/>
  <c r="V1066" i="10" s="1"/>
  <c r="R1066" i="10"/>
  <c r="W1065" i="10"/>
  <c r="U1065" i="10"/>
  <c r="S1065" i="10"/>
  <c r="R1065" i="10"/>
  <c r="T1065" i="10" s="1"/>
  <c r="W1064" i="10"/>
  <c r="U1064" i="10"/>
  <c r="S1064" i="10"/>
  <c r="R1064" i="10"/>
  <c r="T1064" i="10" s="1"/>
  <c r="V1064" i="10" s="1"/>
  <c r="W1063" i="10"/>
  <c r="U1063" i="10"/>
  <c r="S1063" i="10"/>
  <c r="R1063" i="10"/>
  <c r="T1063" i="10" s="1"/>
  <c r="W1062" i="10"/>
  <c r="U1062" i="10"/>
  <c r="T1062" i="10"/>
  <c r="V1062" i="10" s="1"/>
  <c r="S1062" i="10"/>
  <c r="R1062" i="10"/>
  <c r="W1061" i="10"/>
  <c r="S1061" i="10"/>
  <c r="U1061" i="10" s="1"/>
  <c r="R1061" i="10"/>
  <c r="T1061" i="10" s="1"/>
  <c r="W1060" i="10"/>
  <c r="U1060" i="10"/>
  <c r="T1060" i="10"/>
  <c r="S1060" i="10"/>
  <c r="R1060" i="10"/>
  <c r="W1059" i="10"/>
  <c r="U1059" i="10"/>
  <c r="S1059" i="10"/>
  <c r="R1059" i="10"/>
  <c r="T1059" i="10" s="1"/>
  <c r="W1058" i="10"/>
  <c r="S1058" i="10"/>
  <c r="U1058" i="10" s="1"/>
  <c r="R1058" i="10"/>
  <c r="T1058" i="10" s="1"/>
  <c r="W1057" i="10"/>
  <c r="V1057" i="10"/>
  <c r="U1057" i="10"/>
  <c r="T1057" i="10"/>
  <c r="S1057" i="10"/>
  <c r="R1057" i="10"/>
  <c r="W1056" i="10"/>
  <c r="T1056" i="10"/>
  <c r="V1056" i="10" s="1"/>
  <c r="S1056" i="10"/>
  <c r="U1056" i="10" s="1"/>
  <c r="R1056" i="10"/>
  <c r="W1055" i="10"/>
  <c r="U1055" i="10"/>
  <c r="T1055" i="10"/>
  <c r="S1055" i="10"/>
  <c r="R1055" i="10"/>
  <c r="W1054" i="10"/>
  <c r="S1054" i="10"/>
  <c r="U1054" i="10" s="1"/>
  <c r="R1054" i="10"/>
  <c r="T1054" i="10" s="1"/>
  <c r="W1053" i="10"/>
  <c r="U1053" i="10"/>
  <c r="V1053" i="10" s="1"/>
  <c r="T1053" i="10"/>
  <c r="S1053" i="10"/>
  <c r="R1053" i="10"/>
  <c r="W1052" i="10"/>
  <c r="T1052" i="10"/>
  <c r="V1052" i="10" s="1"/>
  <c r="S1052" i="10"/>
  <c r="U1052" i="10" s="1"/>
  <c r="R1052" i="10"/>
  <c r="W1051" i="10"/>
  <c r="U1051" i="10"/>
  <c r="S1051" i="10"/>
  <c r="R1051" i="10"/>
  <c r="T1051" i="10" s="1"/>
  <c r="V1051" i="10" s="1"/>
  <c r="W1050" i="10"/>
  <c r="S1050" i="10"/>
  <c r="U1050" i="10" s="1"/>
  <c r="R1050" i="10"/>
  <c r="T1050" i="10" s="1"/>
  <c r="W1049" i="10"/>
  <c r="U1049" i="10"/>
  <c r="T1049" i="10"/>
  <c r="V1049" i="10" s="1"/>
  <c r="S1049" i="10"/>
  <c r="R1049" i="10"/>
  <c r="W1048" i="10"/>
  <c r="T1048" i="10"/>
  <c r="S1048" i="10"/>
  <c r="U1048" i="10" s="1"/>
  <c r="R1048" i="10"/>
  <c r="W1047" i="10"/>
  <c r="U1047" i="10"/>
  <c r="T1047" i="10"/>
  <c r="S1047" i="10"/>
  <c r="R1047" i="10"/>
  <c r="W1046" i="10"/>
  <c r="S1046" i="10"/>
  <c r="U1046" i="10" s="1"/>
  <c r="R1046" i="10"/>
  <c r="T1046" i="10" s="1"/>
  <c r="W1045" i="10"/>
  <c r="U1045" i="10"/>
  <c r="T1045" i="10"/>
  <c r="S1045" i="10"/>
  <c r="R1045" i="10"/>
  <c r="W1044" i="10"/>
  <c r="T1044" i="10"/>
  <c r="S1044" i="10"/>
  <c r="U1044" i="10" s="1"/>
  <c r="R1044" i="10"/>
  <c r="W1043" i="10"/>
  <c r="U1043" i="10"/>
  <c r="T1043" i="10"/>
  <c r="S1043" i="10"/>
  <c r="R1043" i="10"/>
  <c r="W1042" i="10"/>
  <c r="S1042" i="10"/>
  <c r="U1042" i="10" s="1"/>
  <c r="R1042" i="10"/>
  <c r="T1042" i="10" s="1"/>
  <c r="W1041" i="10"/>
  <c r="U1041" i="10"/>
  <c r="T1041" i="10"/>
  <c r="S1041" i="10"/>
  <c r="R1041" i="10"/>
  <c r="W1040" i="10"/>
  <c r="T1040" i="10"/>
  <c r="S1040" i="10"/>
  <c r="U1040" i="10" s="1"/>
  <c r="R1040" i="10"/>
  <c r="W1039" i="10"/>
  <c r="U1039" i="10"/>
  <c r="S1039" i="10"/>
  <c r="R1039" i="10"/>
  <c r="T1039" i="10" s="1"/>
  <c r="W1038" i="10"/>
  <c r="S1038" i="10"/>
  <c r="U1038" i="10" s="1"/>
  <c r="R1038" i="10"/>
  <c r="T1038" i="10" s="1"/>
  <c r="W1037" i="10"/>
  <c r="U1037" i="10"/>
  <c r="T1037" i="10"/>
  <c r="S1037" i="10"/>
  <c r="R1037" i="10"/>
  <c r="W1036" i="10"/>
  <c r="T1036" i="10"/>
  <c r="S1036" i="10"/>
  <c r="U1036" i="10" s="1"/>
  <c r="V1036" i="10" s="1"/>
  <c r="R1036" i="10"/>
  <c r="W1035" i="10"/>
  <c r="U1035" i="10"/>
  <c r="S1035" i="10"/>
  <c r="R1035" i="10"/>
  <c r="T1035" i="10" s="1"/>
  <c r="W1034" i="10"/>
  <c r="S1034" i="10"/>
  <c r="U1034" i="10" s="1"/>
  <c r="R1034" i="10"/>
  <c r="T1034" i="10" s="1"/>
  <c r="W1033" i="10"/>
  <c r="U1033" i="10"/>
  <c r="T1033" i="10"/>
  <c r="S1033" i="10"/>
  <c r="R1033" i="10"/>
  <c r="W1032" i="10"/>
  <c r="T1032" i="10"/>
  <c r="S1032" i="10"/>
  <c r="U1032" i="10" s="1"/>
  <c r="V1032" i="10" s="1"/>
  <c r="R1032" i="10"/>
  <c r="W1031" i="10"/>
  <c r="U1031" i="10"/>
  <c r="S1031" i="10"/>
  <c r="R1031" i="10"/>
  <c r="T1031" i="10" s="1"/>
  <c r="W1030" i="10"/>
  <c r="S1030" i="10"/>
  <c r="U1030" i="10" s="1"/>
  <c r="R1030" i="10"/>
  <c r="T1030" i="10" s="1"/>
  <c r="W1029" i="10"/>
  <c r="V1029" i="10"/>
  <c r="U1029" i="10"/>
  <c r="T1029" i="10"/>
  <c r="S1029" i="10"/>
  <c r="R1029" i="10"/>
  <c r="W1028" i="10"/>
  <c r="T1028" i="10"/>
  <c r="S1028" i="10"/>
  <c r="U1028" i="10" s="1"/>
  <c r="R1028" i="10"/>
  <c r="W1027" i="10"/>
  <c r="U1027" i="10"/>
  <c r="T1027" i="10"/>
  <c r="V1027" i="10" s="1"/>
  <c r="S1027" i="10"/>
  <c r="R1027" i="10"/>
  <c r="W1026" i="10"/>
  <c r="S1026" i="10"/>
  <c r="U1026" i="10" s="1"/>
  <c r="R1026" i="10"/>
  <c r="T1026" i="10" s="1"/>
  <c r="W1025" i="10"/>
  <c r="U1025" i="10"/>
  <c r="T1025" i="10"/>
  <c r="S1025" i="10"/>
  <c r="R1025" i="10"/>
  <c r="W1024" i="10"/>
  <c r="T1024" i="10"/>
  <c r="S1024" i="10"/>
  <c r="U1024" i="10" s="1"/>
  <c r="R1024" i="10"/>
  <c r="W1023" i="10"/>
  <c r="U1023" i="10"/>
  <c r="T1023" i="10"/>
  <c r="S1023" i="10"/>
  <c r="R1023" i="10"/>
  <c r="W1022" i="10"/>
  <c r="S1022" i="10"/>
  <c r="U1022" i="10" s="1"/>
  <c r="R1022" i="10"/>
  <c r="T1022" i="10" s="1"/>
  <c r="W1021" i="10"/>
  <c r="U1021" i="10"/>
  <c r="T1021" i="10"/>
  <c r="S1021" i="10"/>
  <c r="R1021" i="10"/>
  <c r="W1020" i="10"/>
  <c r="T1020" i="10"/>
  <c r="V1020" i="10" s="1"/>
  <c r="S1020" i="10"/>
  <c r="U1020" i="10" s="1"/>
  <c r="R1020" i="10"/>
  <c r="W1019" i="10"/>
  <c r="U1019" i="10"/>
  <c r="S1019" i="10"/>
  <c r="R1019" i="10"/>
  <c r="T1019" i="10" s="1"/>
  <c r="W1018" i="10"/>
  <c r="S1018" i="10"/>
  <c r="U1018" i="10" s="1"/>
  <c r="R1018" i="10"/>
  <c r="T1018" i="10" s="1"/>
  <c r="W1017" i="10"/>
  <c r="U1017" i="10"/>
  <c r="T1017" i="10"/>
  <c r="V1017" i="10" s="1"/>
  <c r="S1017" i="10"/>
  <c r="R1017" i="10"/>
  <c r="W1016" i="10"/>
  <c r="T1016" i="10"/>
  <c r="S1016" i="10"/>
  <c r="U1016" i="10" s="1"/>
  <c r="R1016" i="10"/>
  <c r="W1015" i="10"/>
  <c r="U1015" i="10"/>
  <c r="T1015" i="10"/>
  <c r="S1015" i="10"/>
  <c r="R1015" i="10"/>
  <c r="W1014" i="10"/>
  <c r="S1014" i="10"/>
  <c r="U1014" i="10" s="1"/>
  <c r="R1014" i="10"/>
  <c r="T1014" i="10" s="1"/>
  <c r="W1013" i="10"/>
  <c r="U1013" i="10"/>
  <c r="V1013" i="10" s="1"/>
  <c r="T1013" i="10"/>
  <c r="S1013" i="10"/>
  <c r="R1013" i="10"/>
  <c r="W1012" i="10"/>
  <c r="T1012" i="10"/>
  <c r="V1012" i="10" s="1"/>
  <c r="S1012" i="10"/>
  <c r="U1012" i="10" s="1"/>
  <c r="R1012" i="10"/>
  <c r="W1011" i="10"/>
  <c r="U1011" i="10"/>
  <c r="T1011" i="10"/>
  <c r="V1011" i="10" s="1"/>
  <c r="S1011" i="10"/>
  <c r="R1011" i="10"/>
  <c r="W1010" i="10"/>
  <c r="S1010" i="10"/>
  <c r="U1010" i="10" s="1"/>
  <c r="R1010" i="10"/>
  <c r="T1010" i="10" s="1"/>
  <c r="W1009" i="10"/>
  <c r="U1009" i="10"/>
  <c r="T1009" i="10"/>
  <c r="V1009" i="10" s="1"/>
  <c r="S1009" i="10"/>
  <c r="R1009" i="10"/>
  <c r="W1008" i="10"/>
  <c r="T1008" i="10"/>
  <c r="S1008" i="10"/>
  <c r="U1008" i="10" s="1"/>
  <c r="V1008" i="10" s="1"/>
  <c r="R1008" i="10"/>
  <c r="W1007" i="10"/>
  <c r="U1007" i="10"/>
  <c r="S1007" i="10"/>
  <c r="R1007" i="10"/>
  <c r="T1007" i="10" s="1"/>
  <c r="V1007" i="10" s="1"/>
  <c r="W1006" i="10"/>
  <c r="S1006" i="10"/>
  <c r="U1006" i="10" s="1"/>
  <c r="R1006" i="10"/>
  <c r="T1006" i="10" s="1"/>
  <c r="V1006" i="10" s="1"/>
  <c r="W1005" i="10"/>
  <c r="U1005" i="10"/>
  <c r="T1005" i="10"/>
  <c r="S1005" i="10"/>
  <c r="R1005" i="10"/>
  <c r="W1004" i="10"/>
  <c r="T1004" i="10"/>
  <c r="S1004" i="10"/>
  <c r="U1004" i="10" s="1"/>
  <c r="R1004" i="10"/>
  <c r="W1003" i="10"/>
  <c r="U1003" i="10"/>
  <c r="S1003" i="10"/>
  <c r="R1003" i="10"/>
  <c r="T1003" i="10" s="1"/>
  <c r="W1002" i="10"/>
  <c r="S1002" i="10"/>
  <c r="U1002" i="10" s="1"/>
  <c r="R1002" i="10"/>
  <c r="T1002" i="10" s="1"/>
  <c r="W1001" i="10"/>
  <c r="U1001" i="10"/>
  <c r="T1001" i="10"/>
  <c r="V1001" i="10" s="1"/>
  <c r="S1001" i="10"/>
  <c r="R1001" i="10"/>
  <c r="W1000" i="10"/>
  <c r="T1000" i="10"/>
  <c r="S1000" i="10"/>
  <c r="U1000" i="10" s="1"/>
  <c r="V1000" i="10" s="1"/>
  <c r="R1000" i="10"/>
  <c r="W999" i="10"/>
  <c r="U999" i="10"/>
  <c r="S999" i="10"/>
  <c r="R999" i="10"/>
  <c r="T999" i="10" s="1"/>
  <c r="W998" i="10"/>
  <c r="S998" i="10"/>
  <c r="U998" i="10" s="1"/>
  <c r="R998" i="10"/>
  <c r="T998" i="10" s="1"/>
  <c r="W997" i="10"/>
  <c r="U997" i="10"/>
  <c r="T997" i="10"/>
  <c r="S997" i="10"/>
  <c r="R997" i="10"/>
  <c r="W996" i="10"/>
  <c r="T996" i="10"/>
  <c r="S996" i="10"/>
  <c r="U996" i="10" s="1"/>
  <c r="R996" i="10"/>
  <c r="W995" i="10"/>
  <c r="U995" i="10"/>
  <c r="T995" i="10"/>
  <c r="S995" i="10"/>
  <c r="R995" i="10"/>
  <c r="W994" i="10"/>
  <c r="S994" i="10"/>
  <c r="U994" i="10" s="1"/>
  <c r="R994" i="10"/>
  <c r="T994" i="10" s="1"/>
  <c r="W993" i="10"/>
  <c r="U993" i="10"/>
  <c r="T993" i="10"/>
  <c r="S993" i="10"/>
  <c r="R993" i="10"/>
  <c r="W992" i="10"/>
  <c r="T992" i="10"/>
  <c r="S992" i="10"/>
  <c r="U992" i="10" s="1"/>
  <c r="R992" i="10"/>
  <c r="W991" i="10"/>
  <c r="U991" i="10"/>
  <c r="T991" i="10"/>
  <c r="S991" i="10"/>
  <c r="R991" i="10"/>
  <c r="W990" i="10"/>
  <c r="S990" i="10"/>
  <c r="U990" i="10" s="1"/>
  <c r="R990" i="10"/>
  <c r="T990" i="10" s="1"/>
  <c r="W989" i="10"/>
  <c r="U989" i="10"/>
  <c r="T989" i="10"/>
  <c r="S989" i="10"/>
  <c r="R989" i="10"/>
  <c r="W988" i="10"/>
  <c r="T988" i="10"/>
  <c r="V988" i="10" s="1"/>
  <c r="S988" i="10"/>
  <c r="U988" i="10" s="1"/>
  <c r="R988" i="10"/>
  <c r="W987" i="10"/>
  <c r="U987" i="10"/>
  <c r="S987" i="10"/>
  <c r="R987" i="10"/>
  <c r="T987" i="10" s="1"/>
  <c r="W986" i="10"/>
  <c r="S986" i="10"/>
  <c r="U986" i="10" s="1"/>
  <c r="R986" i="10"/>
  <c r="T986" i="10" s="1"/>
  <c r="W985" i="10"/>
  <c r="U985" i="10"/>
  <c r="T985" i="10"/>
  <c r="S985" i="10"/>
  <c r="R985" i="10"/>
  <c r="W984" i="10"/>
  <c r="T984" i="10"/>
  <c r="S984" i="10"/>
  <c r="U984" i="10" s="1"/>
  <c r="R984" i="10"/>
  <c r="W983" i="10"/>
  <c r="U983" i="10"/>
  <c r="T983" i="10"/>
  <c r="S983" i="10"/>
  <c r="R983" i="10"/>
  <c r="W982" i="10"/>
  <c r="S982" i="10"/>
  <c r="U982" i="10" s="1"/>
  <c r="R982" i="10"/>
  <c r="T982" i="10" s="1"/>
  <c r="W981" i="10"/>
  <c r="U981" i="10"/>
  <c r="V981" i="10" s="1"/>
  <c r="T981" i="10"/>
  <c r="S981" i="10"/>
  <c r="R981" i="10"/>
  <c r="W980" i="10"/>
  <c r="T980" i="10"/>
  <c r="S980" i="10"/>
  <c r="U980" i="10" s="1"/>
  <c r="R980" i="10"/>
  <c r="W979" i="10"/>
  <c r="U979" i="10"/>
  <c r="T979" i="10"/>
  <c r="S979" i="10"/>
  <c r="R979" i="10"/>
  <c r="W978" i="10"/>
  <c r="S978" i="10"/>
  <c r="U978" i="10" s="1"/>
  <c r="R978" i="10"/>
  <c r="T978" i="10" s="1"/>
  <c r="W977" i="10"/>
  <c r="U977" i="10"/>
  <c r="V977" i="10" s="1"/>
  <c r="T977" i="10"/>
  <c r="S977" i="10"/>
  <c r="R977" i="10"/>
  <c r="W976" i="10"/>
  <c r="T976" i="10"/>
  <c r="S976" i="10"/>
  <c r="U976" i="10" s="1"/>
  <c r="R976" i="10"/>
  <c r="W975" i="10"/>
  <c r="U975" i="10"/>
  <c r="S975" i="10"/>
  <c r="R975" i="10"/>
  <c r="T975" i="10" s="1"/>
  <c r="W974" i="10"/>
  <c r="S974" i="10"/>
  <c r="U974" i="10" s="1"/>
  <c r="R974" i="10"/>
  <c r="T974" i="10" s="1"/>
  <c r="W973" i="10"/>
  <c r="U973" i="10"/>
  <c r="S973" i="10"/>
  <c r="R973" i="10"/>
  <c r="T973" i="10" s="1"/>
  <c r="W972" i="10"/>
  <c r="T972" i="10"/>
  <c r="S972" i="10"/>
  <c r="U972" i="10" s="1"/>
  <c r="R972" i="10"/>
  <c r="W971" i="10"/>
  <c r="U971" i="10"/>
  <c r="T971" i="10"/>
  <c r="S971" i="10"/>
  <c r="R971" i="10"/>
  <c r="W970" i="10"/>
  <c r="S970" i="10"/>
  <c r="U970" i="10" s="1"/>
  <c r="R970" i="10"/>
  <c r="T970" i="10" s="1"/>
  <c r="W969" i="10"/>
  <c r="U969" i="10"/>
  <c r="S969" i="10"/>
  <c r="R969" i="10"/>
  <c r="T969" i="10" s="1"/>
  <c r="W968" i="10"/>
  <c r="T968" i="10"/>
  <c r="S968" i="10"/>
  <c r="U968" i="10" s="1"/>
  <c r="R968" i="10"/>
  <c r="W967" i="10"/>
  <c r="U967" i="10"/>
  <c r="T967" i="10"/>
  <c r="S967" i="10"/>
  <c r="R967" i="10"/>
  <c r="W966" i="10"/>
  <c r="S966" i="10"/>
  <c r="U966" i="10" s="1"/>
  <c r="R966" i="10"/>
  <c r="T966" i="10" s="1"/>
  <c r="W965" i="10"/>
  <c r="U965" i="10"/>
  <c r="S965" i="10"/>
  <c r="R965" i="10"/>
  <c r="T965" i="10" s="1"/>
  <c r="W964" i="10"/>
  <c r="T964" i="10"/>
  <c r="S964" i="10"/>
  <c r="U964" i="10" s="1"/>
  <c r="R964" i="10"/>
  <c r="W963" i="10"/>
  <c r="U963" i="10"/>
  <c r="S963" i="10"/>
  <c r="R963" i="10"/>
  <c r="T963" i="10" s="1"/>
  <c r="W962" i="10"/>
  <c r="S962" i="10"/>
  <c r="U962" i="10" s="1"/>
  <c r="R962" i="10"/>
  <c r="T962" i="10" s="1"/>
  <c r="W961" i="10"/>
  <c r="V961" i="10"/>
  <c r="U961" i="10"/>
  <c r="S961" i="10"/>
  <c r="R961" i="10"/>
  <c r="T961" i="10" s="1"/>
  <c r="W960" i="10"/>
  <c r="T960" i="10"/>
  <c r="S960" i="10"/>
  <c r="U960" i="10" s="1"/>
  <c r="R960" i="10"/>
  <c r="W959" i="10"/>
  <c r="U959" i="10"/>
  <c r="S959" i="10"/>
  <c r="R959" i="10"/>
  <c r="T959" i="10" s="1"/>
  <c r="W958" i="10"/>
  <c r="S958" i="10"/>
  <c r="U958" i="10" s="1"/>
  <c r="R958" i="10"/>
  <c r="T958" i="10" s="1"/>
  <c r="W957" i="10"/>
  <c r="U957" i="10"/>
  <c r="S957" i="10"/>
  <c r="R957" i="10"/>
  <c r="T957" i="10" s="1"/>
  <c r="W956" i="10"/>
  <c r="T956" i="10"/>
  <c r="S956" i="10"/>
  <c r="U956" i="10" s="1"/>
  <c r="R956" i="10"/>
  <c r="W955" i="10"/>
  <c r="U955" i="10"/>
  <c r="T955" i="10"/>
  <c r="S955" i="10"/>
  <c r="R955" i="10"/>
  <c r="W954" i="10"/>
  <c r="S954" i="10"/>
  <c r="U954" i="10" s="1"/>
  <c r="R954" i="10"/>
  <c r="T954" i="10" s="1"/>
  <c r="W953" i="10"/>
  <c r="U953" i="10"/>
  <c r="S953" i="10"/>
  <c r="R953" i="10"/>
  <c r="T953" i="10" s="1"/>
  <c r="W952" i="10"/>
  <c r="T952" i="10"/>
  <c r="S952" i="10"/>
  <c r="U952" i="10" s="1"/>
  <c r="V952" i="10" s="1"/>
  <c r="R952" i="10"/>
  <c r="W951" i="10"/>
  <c r="U951" i="10"/>
  <c r="T951" i="10"/>
  <c r="S951" i="10"/>
  <c r="R951" i="10"/>
  <c r="W950" i="10"/>
  <c r="S950" i="10"/>
  <c r="U950" i="10" s="1"/>
  <c r="R950" i="10"/>
  <c r="T950" i="10" s="1"/>
  <c r="W949" i="10"/>
  <c r="U949" i="10"/>
  <c r="S949" i="10"/>
  <c r="R949" i="10"/>
  <c r="T949" i="10" s="1"/>
  <c r="W948" i="10"/>
  <c r="T948" i="10"/>
  <c r="S948" i="10"/>
  <c r="U948" i="10" s="1"/>
  <c r="V948" i="10" s="1"/>
  <c r="R948" i="10"/>
  <c r="W947" i="10"/>
  <c r="U947" i="10"/>
  <c r="S947" i="10"/>
  <c r="R947" i="10"/>
  <c r="T947" i="10" s="1"/>
  <c r="W946" i="10"/>
  <c r="S946" i="10"/>
  <c r="U946" i="10" s="1"/>
  <c r="R946" i="10"/>
  <c r="T946" i="10" s="1"/>
  <c r="W945" i="10"/>
  <c r="U945" i="10"/>
  <c r="S945" i="10"/>
  <c r="R945" i="10"/>
  <c r="T945" i="10" s="1"/>
  <c r="W944" i="10"/>
  <c r="T944" i="10"/>
  <c r="V944" i="10" s="1"/>
  <c r="S944" i="10"/>
  <c r="U944" i="10" s="1"/>
  <c r="R944" i="10"/>
  <c r="W943" i="10"/>
  <c r="U943" i="10"/>
  <c r="S943" i="10"/>
  <c r="R943" i="10"/>
  <c r="T943" i="10" s="1"/>
  <c r="W942" i="10"/>
  <c r="S942" i="10"/>
  <c r="U942" i="10" s="1"/>
  <c r="R942" i="10"/>
  <c r="T942" i="10" s="1"/>
  <c r="W941" i="10"/>
  <c r="U941" i="10"/>
  <c r="S941" i="10"/>
  <c r="R941" i="10"/>
  <c r="T941" i="10" s="1"/>
  <c r="W940" i="10"/>
  <c r="T940" i="10"/>
  <c r="S940" i="10"/>
  <c r="U940" i="10" s="1"/>
  <c r="R940" i="10"/>
  <c r="W939" i="10"/>
  <c r="U939" i="10"/>
  <c r="S939" i="10"/>
  <c r="R939" i="10"/>
  <c r="T939" i="10" s="1"/>
  <c r="W938" i="10"/>
  <c r="S938" i="10"/>
  <c r="U938" i="10" s="1"/>
  <c r="R938" i="10"/>
  <c r="T938" i="10" s="1"/>
  <c r="W937" i="10"/>
  <c r="U937" i="10"/>
  <c r="S937" i="10"/>
  <c r="R937" i="10"/>
  <c r="T937" i="10" s="1"/>
  <c r="W936" i="10"/>
  <c r="T936" i="10"/>
  <c r="S936" i="10"/>
  <c r="U936" i="10" s="1"/>
  <c r="R936" i="10"/>
  <c r="W935" i="10"/>
  <c r="U935" i="10"/>
  <c r="T935" i="10"/>
  <c r="V935" i="10" s="1"/>
  <c r="S935" i="10"/>
  <c r="R935" i="10"/>
  <c r="W934" i="10"/>
  <c r="S934" i="10"/>
  <c r="U934" i="10" s="1"/>
  <c r="R934" i="10"/>
  <c r="T934" i="10" s="1"/>
  <c r="W933" i="10"/>
  <c r="U933" i="10"/>
  <c r="S933" i="10"/>
  <c r="R933" i="10"/>
  <c r="T933" i="10" s="1"/>
  <c r="W932" i="10"/>
  <c r="T932" i="10"/>
  <c r="S932" i="10"/>
  <c r="U932" i="10" s="1"/>
  <c r="R932" i="10"/>
  <c r="W931" i="10"/>
  <c r="U931" i="10"/>
  <c r="S931" i="10"/>
  <c r="R931" i="10"/>
  <c r="T931" i="10" s="1"/>
  <c r="W930" i="10"/>
  <c r="S930" i="10"/>
  <c r="U930" i="10" s="1"/>
  <c r="R930" i="10"/>
  <c r="T930" i="10" s="1"/>
  <c r="W929" i="10"/>
  <c r="U929" i="10"/>
  <c r="S929" i="10"/>
  <c r="R929" i="10"/>
  <c r="T929" i="10" s="1"/>
  <c r="W928" i="10"/>
  <c r="T928" i="10"/>
  <c r="V928" i="10" s="1"/>
  <c r="S928" i="10"/>
  <c r="U928" i="10" s="1"/>
  <c r="R928" i="10"/>
  <c r="W927" i="10"/>
  <c r="U927" i="10"/>
  <c r="S927" i="10"/>
  <c r="R927" i="10"/>
  <c r="T927" i="10" s="1"/>
  <c r="W926" i="10"/>
  <c r="S926" i="10"/>
  <c r="U926" i="10" s="1"/>
  <c r="R926" i="10"/>
  <c r="T926" i="10" s="1"/>
  <c r="W925" i="10"/>
  <c r="U925" i="10"/>
  <c r="S925" i="10"/>
  <c r="R925" i="10"/>
  <c r="T925" i="10" s="1"/>
  <c r="W924" i="10"/>
  <c r="T924" i="10"/>
  <c r="V924" i="10" s="1"/>
  <c r="S924" i="10"/>
  <c r="U924" i="10" s="1"/>
  <c r="R924" i="10"/>
  <c r="W923" i="10"/>
  <c r="U923" i="10"/>
  <c r="S923" i="10"/>
  <c r="R923" i="10"/>
  <c r="T923" i="10" s="1"/>
  <c r="W922" i="10"/>
  <c r="S922" i="10"/>
  <c r="U922" i="10" s="1"/>
  <c r="R922" i="10"/>
  <c r="T922" i="10" s="1"/>
  <c r="W921" i="10"/>
  <c r="U921" i="10"/>
  <c r="S921" i="10"/>
  <c r="R921" i="10"/>
  <c r="T921" i="10" s="1"/>
  <c r="V921" i="10" s="1"/>
  <c r="W920" i="10"/>
  <c r="T920" i="10"/>
  <c r="S920" i="10"/>
  <c r="U920" i="10" s="1"/>
  <c r="R920" i="10"/>
  <c r="W919" i="10"/>
  <c r="U919" i="10"/>
  <c r="T919" i="10"/>
  <c r="V919" i="10" s="1"/>
  <c r="S919" i="10"/>
  <c r="R919" i="10"/>
  <c r="W918" i="10"/>
  <c r="S918" i="10"/>
  <c r="U918" i="10" s="1"/>
  <c r="R918" i="10"/>
  <c r="T918" i="10" s="1"/>
  <c r="W917" i="10"/>
  <c r="U917" i="10"/>
  <c r="S917" i="10"/>
  <c r="R917" i="10"/>
  <c r="T917" i="10" s="1"/>
  <c r="V917" i="10" s="1"/>
  <c r="W916" i="10"/>
  <c r="T916" i="10"/>
  <c r="S916" i="10"/>
  <c r="U916" i="10" s="1"/>
  <c r="R916" i="10"/>
  <c r="W915" i="10"/>
  <c r="U915" i="10"/>
  <c r="S915" i="10"/>
  <c r="R915" i="10"/>
  <c r="T915" i="10" s="1"/>
  <c r="V915" i="10" s="1"/>
  <c r="W914" i="10"/>
  <c r="S914" i="10"/>
  <c r="U914" i="10" s="1"/>
  <c r="R914" i="10"/>
  <c r="T914" i="10" s="1"/>
  <c r="W913" i="10"/>
  <c r="U913" i="10"/>
  <c r="S913" i="10"/>
  <c r="R913" i="10"/>
  <c r="T913" i="10" s="1"/>
  <c r="W912" i="10"/>
  <c r="T912" i="10"/>
  <c r="S912" i="10"/>
  <c r="U912" i="10" s="1"/>
  <c r="R912" i="10"/>
  <c r="W911" i="10"/>
  <c r="U911" i="10"/>
  <c r="S911" i="10"/>
  <c r="R911" i="10"/>
  <c r="T911" i="10" s="1"/>
  <c r="V911" i="10" s="1"/>
  <c r="W910" i="10"/>
  <c r="S910" i="10"/>
  <c r="U910" i="10" s="1"/>
  <c r="R910" i="10"/>
  <c r="T910" i="10" s="1"/>
  <c r="W909" i="10"/>
  <c r="U909" i="10"/>
  <c r="S909" i="10"/>
  <c r="R909" i="10"/>
  <c r="T909" i="10" s="1"/>
  <c r="W908" i="10"/>
  <c r="T908" i="10"/>
  <c r="V908" i="10" s="1"/>
  <c r="S908" i="10"/>
  <c r="U908" i="10" s="1"/>
  <c r="R908" i="10"/>
  <c r="W907" i="10"/>
  <c r="U907" i="10"/>
  <c r="S907" i="10"/>
  <c r="R907" i="10"/>
  <c r="T907" i="10" s="1"/>
  <c r="V907" i="10" s="1"/>
  <c r="W906" i="10"/>
  <c r="S906" i="10"/>
  <c r="U906" i="10" s="1"/>
  <c r="R906" i="10"/>
  <c r="T906" i="10" s="1"/>
  <c r="W905" i="10"/>
  <c r="U905" i="10"/>
  <c r="S905" i="10"/>
  <c r="R905" i="10"/>
  <c r="T905" i="10" s="1"/>
  <c r="W904" i="10"/>
  <c r="T904" i="10"/>
  <c r="S904" i="10"/>
  <c r="U904" i="10" s="1"/>
  <c r="V904" i="10" s="1"/>
  <c r="R904" i="10"/>
  <c r="W903" i="10"/>
  <c r="U903" i="10"/>
  <c r="T903" i="10"/>
  <c r="S903" i="10"/>
  <c r="R903" i="10"/>
  <c r="W902" i="10"/>
  <c r="S902" i="10"/>
  <c r="U902" i="10" s="1"/>
  <c r="R902" i="10"/>
  <c r="T902" i="10" s="1"/>
  <c r="W901" i="10"/>
  <c r="U901" i="10"/>
  <c r="S901" i="10"/>
  <c r="R901" i="10"/>
  <c r="T901" i="10" s="1"/>
  <c r="W900" i="10"/>
  <c r="T900" i="10"/>
  <c r="S900" i="10"/>
  <c r="U900" i="10" s="1"/>
  <c r="R900" i="10"/>
  <c r="W899" i="10"/>
  <c r="U899" i="10"/>
  <c r="S899" i="10"/>
  <c r="R899" i="10"/>
  <c r="T899" i="10" s="1"/>
  <c r="W898" i="10"/>
  <c r="S898" i="10"/>
  <c r="U898" i="10" s="1"/>
  <c r="R898" i="10"/>
  <c r="T898" i="10" s="1"/>
  <c r="W897" i="10"/>
  <c r="U897" i="10"/>
  <c r="S897" i="10"/>
  <c r="R897" i="10"/>
  <c r="T897" i="10" s="1"/>
  <c r="W896" i="10"/>
  <c r="T896" i="10"/>
  <c r="S896" i="10"/>
  <c r="U896" i="10" s="1"/>
  <c r="V896" i="10" s="1"/>
  <c r="R896" i="10"/>
  <c r="W895" i="10"/>
  <c r="U895" i="10"/>
  <c r="T895" i="10"/>
  <c r="S895" i="10"/>
  <c r="R895" i="10"/>
  <c r="W894" i="10"/>
  <c r="S894" i="10"/>
  <c r="U894" i="10" s="1"/>
  <c r="R894" i="10"/>
  <c r="T894" i="10" s="1"/>
  <c r="W893" i="10"/>
  <c r="U893" i="10"/>
  <c r="S893" i="10"/>
  <c r="R893" i="10"/>
  <c r="T893" i="10" s="1"/>
  <c r="W892" i="10"/>
  <c r="T892" i="10"/>
  <c r="S892" i="10"/>
  <c r="U892" i="10" s="1"/>
  <c r="R892" i="10"/>
  <c r="W891" i="10"/>
  <c r="U891" i="10"/>
  <c r="T891" i="10"/>
  <c r="S891" i="10"/>
  <c r="R891" i="10"/>
  <c r="W890" i="10"/>
  <c r="S890" i="10"/>
  <c r="U890" i="10" s="1"/>
  <c r="R890" i="10"/>
  <c r="T890" i="10" s="1"/>
  <c r="W889" i="10"/>
  <c r="U889" i="10"/>
  <c r="S889" i="10"/>
  <c r="R889" i="10"/>
  <c r="T889" i="10" s="1"/>
  <c r="W888" i="10"/>
  <c r="T888" i="10"/>
  <c r="S888" i="10"/>
  <c r="U888" i="10" s="1"/>
  <c r="V888" i="10" s="1"/>
  <c r="R888" i="10"/>
  <c r="W887" i="10"/>
  <c r="U887" i="10"/>
  <c r="T887" i="10"/>
  <c r="S887" i="10"/>
  <c r="R887" i="10"/>
  <c r="W886" i="10"/>
  <c r="S886" i="10"/>
  <c r="U886" i="10" s="1"/>
  <c r="R886" i="10"/>
  <c r="T886" i="10" s="1"/>
  <c r="W885" i="10"/>
  <c r="U885" i="10"/>
  <c r="S885" i="10"/>
  <c r="R885" i="10"/>
  <c r="T885" i="10" s="1"/>
  <c r="W884" i="10"/>
  <c r="T884" i="10"/>
  <c r="S884" i="10"/>
  <c r="U884" i="10" s="1"/>
  <c r="R884" i="10"/>
  <c r="W883" i="10"/>
  <c r="U883" i="10"/>
  <c r="S883" i="10"/>
  <c r="R883" i="10"/>
  <c r="T883" i="10" s="1"/>
  <c r="W882" i="10"/>
  <c r="S882" i="10"/>
  <c r="U882" i="10" s="1"/>
  <c r="R882" i="10"/>
  <c r="T882" i="10" s="1"/>
  <c r="W881" i="10"/>
  <c r="U881" i="10"/>
  <c r="S881" i="10"/>
  <c r="R881" i="10"/>
  <c r="T881" i="10" s="1"/>
  <c r="V881" i="10" s="1"/>
  <c r="W880" i="10"/>
  <c r="T880" i="10"/>
  <c r="V880" i="10" s="1"/>
  <c r="S880" i="10"/>
  <c r="U880" i="10" s="1"/>
  <c r="R880" i="10"/>
  <c r="W879" i="10"/>
  <c r="U879" i="10"/>
  <c r="S879" i="10"/>
  <c r="R879" i="10"/>
  <c r="T879" i="10" s="1"/>
  <c r="W878" i="10"/>
  <c r="S878" i="10"/>
  <c r="U878" i="10" s="1"/>
  <c r="R878" i="10"/>
  <c r="T878" i="10" s="1"/>
  <c r="W877" i="10"/>
  <c r="U877" i="10"/>
  <c r="S877" i="10"/>
  <c r="R877" i="10"/>
  <c r="T877" i="10" s="1"/>
  <c r="V877" i="10" s="1"/>
  <c r="W876" i="10"/>
  <c r="T876" i="10"/>
  <c r="S876" i="10"/>
  <c r="U876" i="10" s="1"/>
  <c r="R876" i="10"/>
  <c r="W875" i="10"/>
  <c r="U875" i="10"/>
  <c r="T875" i="10"/>
  <c r="V875" i="10" s="1"/>
  <c r="S875" i="10"/>
  <c r="R875" i="10"/>
  <c r="W874" i="10"/>
  <c r="S874" i="10"/>
  <c r="U874" i="10" s="1"/>
  <c r="R874" i="10"/>
  <c r="T874" i="10" s="1"/>
  <c r="W873" i="10"/>
  <c r="U873" i="10"/>
  <c r="S873" i="10"/>
  <c r="R873" i="10"/>
  <c r="T873" i="10" s="1"/>
  <c r="V873" i="10" s="1"/>
  <c r="W872" i="10"/>
  <c r="T872" i="10"/>
  <c r="S872" i="10"/>
  <c r="U872" i="10" s="1"/>
  <c r="R872" i="10"/>
  <c r="W871" i="10"/>
  <c r="U871" i="10"/>
  <c r="T871" i="10"/>
  <c r="V871" i="10" s="1"/>
  <c r="S871" i="10"/>
  <c r="R871" i="10"/>
  <c r="W870" i="10"/>
  <c r="S870" i="10"/>
  <c r="U870" i="10" s="1"/>
  <c r="R870" i="10"/>
  <c r="T870" i="10" s="1"/>
  <c r="W869" i="10"/>
  <c r="U869" i="10"/>
  <c r="S869" i="10"/>
  <c r="R869" i="10"/>
  <c r="T869" i="10" s="1"/>
  <c r="V869" i="10" s="1"/>
  <c r="W868" i="10"/>
  <c r="T868" i="10"/>
  <c r="V868" i="10" s="1"/>
  <c r="S868" i="10"/>
  <c r="U868" i="10" s="1"/>
  <c r="R868" i="10"/>
  <c r="W867" i="10"/>
  <c r="U867" i="10"/>
  <c r="S867" i="10"/>
  <c r="R867" i="10"/>
  <c r="T867" i="10" s="1"/>
  <c r="W866" i="10"/>
  <c r="S866" i="10"/>
  <c r="U866" i="10" s="1"/>
  <c r="R866" i="10"/>
  <c r="T866" i="10" s="1"/>
  <c r="W865" i="10"/>
  <c r="U865" i="10"/>
  <c r="S865" i="10"/>
  <c r="R865" i="10"/>
  <c r="T865" i="10" s="1"/>
  <c r="V865" i="10" s="1"/>
  <c r="W864" i="10"/>
  <c r="T864" i="10"/>
  <c r="V864" i="10" s="1"/>
  <c r="S864" i="10"/>
  <c r="U864" i="10" s="1"/>
  <c r="R864" i="10"/>
  <c r="W863" i="10"/>
  <c r="U863" i="10"/>
  <c r="S863" i="10"/>
  <c r="R863" i="10"/>
  <c r="T863" i="10" s="1"/>
  <c r="W862" i="10"/>
  <c r="S862" i="10"/>
  <c r="U862" i="10" s="1"/>
  <c r="R862" i="10"/>
  <c r="T862" i="10" s="1"/>
  <c r="W861" i="10"/>
  <c r="U861" i="10"/>
  <c r="S861" i="10"/>
  <c r="R861" i="10"/>
  <c r="T861" i="10" s="1"/>
  <c r="W860" i="10"/>
  <c r="T860" i="10"/>
  <c r="V860" i="10" s="1"/>
  <c r="S860" i="10"/>
  <c r="U860" i="10" s="1"/>
  <c r="R860" i="10"/>
  <c r="W859" i="10"/>
  <c r="U859" i="10"/>
  <c r="T859" i="10"/>
  <c r="S859" i="10"/>
  <c r="R859" i="10"/>
  <c r="W858" i="10"/>
  <c r="S858" i="10"/>
  <c r="U858" i="10" s="1"/>
  <c r="R858" i="10"/>
  <c r="T858" i="10" s="1"/>
  <c r="W857" i="10"/>
  <c r="T857" i="10"/>
  <c r="S857" i="10"/>
  <c r="U857" i="10" s="1"/>
  <c r="R857" i="10"/>
  <c r="W856" i="10"/>
  <c r="T856" i="10"/>
  <c r="S856" i="10"/>
  <c r="U856" i="10" s="1"/>
  <c r="R856" i="10"/>
  <c r="W855" i="10"/>
  <c r="U855" i="10"/>
  <c r="T855" i="10"/>
  <c r="S855" i="10"/>
  <c r="R855" i="10"/>
  <c r="W854" i="10"/>
  <c r="S854" i="10"/>
  <c r="U854" i="10" s="1"/>
  <c r="R854" i="10"/>
  <c r="T854" i="10" s="1"/>
  <c r="W853" i="10"/>
  <c r="U853" i="10"/>
  <c r="S853" i="10"/>
  <c r="R853" i="10"/>
  <c r="T853" i="10" s="1"/>
  <c r="V853" i="10" s="1"/>
  <c r="W852" i="10"/>
  <c r="T852" i="10"/>
  <c r="V852" i="10" s="1"/>
  <c r="S852" i="10"/>
  <c r="U852" i="10" s="1"/>
  <c r="R852" i="10"/>
  <c r="W851" i="10"/>
  <c r="U851" i="10"/>
  <c r="S851" i="10"/>
  <c r="R851" i="10"/>
  <c r="T851" i="10" s="1"/>
  <c r="W850" i="10"/>
  <c r="S850" i="10"/>
  <c r="U850" i="10" s="1"/>
  <c r="R850" i="10"/>
  <c r="T850" i="10" s="1"/>
  <c r="W849" i="10"/>
  <c r="S849" i="10"/>
  <c r="U849" i="10" s="1"/>
  <c r="V849" i="10" s="1"/>
  <c r="R849" i="10"/>
  <c r="T849" i="10" s="1"/>
  <c r="W848" i="10"/>
  <c r="T848" i="10"/>
  <c r="S848" i="10"/>
  <c r="U848" i="10" s="1"/>
  <c r="V848" i="10" s="1"/>
  <c r="R848" i="10"/>
  <c r="W847" i="10"/>
  <c r="U847" i="10"/>
  <c r="S847" i="10"/>
  <c r="R847" i="10"/>
  <c r="T847" i="10" s="1"/>
  <c r="V847" i="10" s="1"/>
  <c r="W846" i="10"/>
  <c r="S846" i="10"/>
  <c r="U846" i="10" s="1"/>
  <c r="R846" i="10"/>
  <c r="T846" i="10" s="1"/>
  <c r="W845" i="10"/>
  <c r="S845" i="10"/>
  <c r="U845" i="10" s="1"/>
  <c r="R845" i="10"/>
  <c r="T845" i="10" s="1"/>
  <c r="W844" i="10"/>
  <c r="T844" i="10"/>
  <c r="S844" i="10"/>
  <c r="U844" i="10" s="1"/>
  <c r="R844" i="10"/>
  <c r="W843" i="10"/>
  <c r="U843" i="10"/>
  <c r="S843" i="10"/>
  <c r="R843" i="10"/>
  <c r="T843" i="10" s="1"/>
  <c r="W842" i="10"/>
  <c r="U842" i="10"/>
  <c r="S842" i="10"/>
  <c r="R842" i="10"/>
  <c r="T842" i="10" s="1"/>
  <c r="W841" i="10"/>
  <c r="S841" i="10"/>
  <c r="U841" i="10" s="1"/>
  <c r="R841" i="10"/>
  <c r="T841" i="10" s="1"/>
  <c r="W840" i="10"/>
  <c r="T840" i="10"/>
  <c r="S840" i="10"/>
  <c r="U840" i="10" s="1"/>
  <c r="R840" i="10"/>
  <c r="W839" i="10"/>
  <c r="U839" i="10"/>
  <c r="T839" i="10"/>
  <c r="S839" i="10"/>
  <c r="R839" i="10"/>
  <c r="W838" i="10"/>
  <c r="U838" i="10"/>
  <c r="S838" i="10"/>
  <c r="R838" i="10"/>
  <c r="T838" i="10" s="1"/>
  <c r="W837" i="10"/>
  <c r="U837" i="10"/>
  <c r="S837" i="10"/>
  <c r="R837" i="10"/>
  <c r="T837" i="10" s="1"/>
  <c r="W836" i="10"/>
  <c r="T836" i="10"/>
  <c r="S836" i="10"/>
  <c r="U836" i="10" s="1"/>
  <c r="R836" i="10"/>
  <c r="W835" i="10"/>
  <c r="U835" i="10"/>
  <c r="T835" i="10"/>
  <c r="S835" i="10"/>
  <c r="R835" i="10"/>
  <c r="W834" i="10"/>
  <c r="U834" i="10"/>
  <c r="S834" i="10"/>
  <c r="R834" i="10"/>
  <c r="T834" i="10" s="1"/>
  <c r="W833" i="10"/>
  <c r="U833" i="10"/>
  <c r="S833" i="10"/>
  <c r="R833" i="10"/>
  <c r="T833" i="10" s="1"/>
  <c r="W832" i="10"/>
  <c r="T832" i="10"/>
  <c r="S832" i="10"/>
  <c r="U832" i="10" s="1"/>
  <c r="R832" i="10"/>
  <c r="W831" i="10"/>
  <c r="U831" i="10"/>
  <c r="S831" i="10"/>
  <c r="R831" i="10"/>
  <c r="T831" i="10" s="1"/>
  <c r="W830" i="10"/>
  <c r="S830" i="10"/>
  <c r="U830" i="10" s="1"/>
  <c r="R830" i="10"/>
  <c r="T830" i="10" s="1"/>
  <c r="W829" i="10"/>
  <c r="U829" i="10"/>
  <c r="S829" i="10"/>
  <c r="R829" i="10"/>
  <c r="T829" i="10" s="1"/>
  <c r="W828" i="10"/>
  <c r="T828" i="10"/>
  <c r="S828" i="10"/>
  <c r="U828" i="10" s="1"/>
  <c r="V828" i="10" s="1"/>
  <c r="R828" i="10"/>
  <c r="W827" i="10"/>
  <c r="U827" i="10"/>
  <c r="S827" i="10"/>
  <c r="R827" i="10"/>
  <c r="T827" i="10" s="1"/>
  <c r="W826" i="10"/>
  <c r="U826" i="10"/>
  <c r="S826" i="10"/>
  <c r="R826" i="10"/>
  <c r="T826" i="10" s="1"/>
  <c r="V826" i="10" s="1"/>
  <c r="W825" i="10"/>
  <c r="S825" i="10"/>
  <c r="U825" i="10" s="1"/>
  <c r="R825" i="10"/>
  <c r="T825" i="10" s="1"/>
  <c r="W824" i="10"/>
  <c r="T824" i="10"/>
  <c r="S824" i="10"/>
  <c r="U824" i="10" s="1"/>
  <c r="R824" i="10"/>
  <c r="W823" i="10"/>
  <c r="U823" i="10"/>
  <c r="S823" i="10"/>
  <c r="R823" i="10"/>
  <c r="T823" i="10" s="1"/>
  <c r="W822" i="10"/>
  <c r="U822" i="10"/>
  <c r="S822" i="10"/>
  <c r="R822" i="10"/>
  <c r="T822" i="10" s="1"/>
  <c r="W821" i="10"/>
  <c r="T821" i="10"/>
  <c r="S821" i="10"/>
  <c r="U821" i="10" s="1"/>
  <c r="R821" i="10"/>
  <c r="W820" i="10"/>
  <c r="U820" i="10"/>
  <c r="V820" i="10" s="1"/>
  <c r="T820" i="10"/>
  <c r="S820" i="10"/>
  <c r="R820" i="10"/>
  <c r="W819" i="10"/>
  <c r="U819" i="10"/>
  <c r="S819" i="10"/>
  <c r="R819" i="10"/>
  <c r="T819" i="10" s="1"/>
  <c r="W818" i="10"/>
  <c r="S818" i="10"/>
  <c r="U818" i="10" s="1"/>
  <c r="R818" i="10"/>
  <c r="T818" i="10" s="1"/>
  <c r="W817" i="10"/>
  <c r="U817" i="10"/>
  <c r="T817" i="10"/>
  <c r="S817" i="10"/>
  <c r="R817" i="10"/>
  <c r="W816" i="10"/>
  <c r="U816" i="10"/>
  <c r="T816" i="10"/>
  <c r="S816" i="10"/>
  <c r="R816" i="10"/>
  <c r="W815" i="10"/>
  <c r="S815" i="10"/>
  <c r="U815" i="10" s="1"/>
  <c r="R815" i="10"/>
  <c r="T815" i="10" s="1"/>
  <c r="W814" i="10"/>
  <c r="S814" i="10"/>
  <c r="U814" i="10" s="1"/>
  <c r="R814" i="10"/>
  <c r="T814" i="10" s="1"/>
  <c r="W813" i="10"/>
  <c r="S813" i="10"/>
  <c r="U813" i="10" s="1"/>
  <c r="R813" i="10"/>
  <c r="T813" i="10" s="1"/>
  <c r="W812" i="10"/>
  <c r="T812" i="10"/>
  <c r="S812" i="10"/>
  <c r="U812" i="10" s="1"/>
  <c r="R812" i="10"/>
  <c r="W811" i="10"/>
  <c r="T811" i="10"/>
  <c r="S811" i="10"/>
  <c r="U811" i="10" s="1"/>
  <c r="R811" i="10"/>
  <c r="W810" i="10"/>
  <c r="U810" i="10"/>
  <c r="S810" i="10"/>
  <c r="R810" i="10"/>
  <c r="T810" i="10" s="1"/>
  <c r="W809" i="10"/>
  <c r="U809" i="10"/>
  <c r="V809" i="10" s="1"/>
  <c r="S809" i="10"/>
  <c r="R809" i="10"/>
  <c r="T809" i="10" s="1"/>
  <c r="W808" i="10"/>
  <c r="U808" i="10"/>
  <c r="T808" i="10"/>
  <c r="S808" i="10"/>
  <c r="R808" i="10"/>
  <c r="W807" i="10"/>
  <c r="T807" i="10"/>
  <c r="S807" i="10"/>
  <c r="U807" i="10" s="1"/>
  <c r="R807" i="10"/>
  <c r="W806" i="10"/>
  <c r="S806" i="10"/>
  <c r="U806" i="10" s="1"/>
  <c r="R806" i="10"/>
  <c r="T806" i="10" s="1"/>
  <c r="W805" i="10"/>
  <c r="S805" i="10"/>
  <c r="U805" i="10" s="1"/>
  <c r="V805" i="10" s="1"/>
  <c r="R805" i="10"/>
  <c r="T805" i="10" s="1"/>
  <c r="W804" i="10"/>
  <c r="T804" i="10"/>
  <c r="S804" i="10"/>
  <c r="U804" i="10" s="1"/>
  <c r="R804" i="10"/>
  <c r="W803" i="10"/>
  <c r="T803" i="10"/>
  <c r="S803" i="10"/>
  <c r="U803" i="10" s="1"/>
  <c r="R803" i="10"/>
  <c r="W802" i="10"/>
  <c r="U802" i="10"/>
  <c r="S802" i="10"/>
  <c r="R802" i="10"/>
  <c r="T802" i="10" s="1"/>
  <c r="W801" i="10"/>
  <c r="U801" i="10"/>
  <c r="T801" i="10"/>
  <c r="S801" i="10"/>
  <c r="R801" i="10"/>
  <c r="W800" i="10"/>
  <c r="T800" i="10"/>
  <c r="V800" i="10" s="1"/>
  <c r="S800" i="10"/>
  <c r="U800" i="10" s="1"/>
  <c r="R800" i="10"/>
  <c r="W799" i="10"/>
  <c r="T799" i="10"/>
  <c r="S799" i="10"/>
  <c r="U799" i="10" s="1"/>
  <c r="R799" i="10"/>
  <c r="W798" i="10"/>
  <c r="U798" i="10"/>
  <c r="S798" i="10"/>
  <c r="R798" i="10"/>
  <c r="T798" i="10" s="1"/>
  <c r="W797" i="10"/>
  <c r="T797" i="10"/>
  <c r="S797" i="10"/>
  <c r="U797" i="10" s="1"/>
  <c r="R797" i="10"/>
  <c r="W796" i="10"/>
  <c r="U796" i="10"/>
  <c r="T796" i="10"/>
  <c r="S796" i="10"/>
  <c r="R796" i="10"/>
  <c r="W795" i="10"/>
  <c r="U795" i="10"/>
  <c r="S795" i="10"/>
  <c r="R795" i="10"/>
  <c r="T795" i="10" s="1"/>
  <c r="W794" i="10"/>
  <c r="U794" i="10"/>
  <c r="S794" i="10"/>
  <c r="R794" i="10"/>
  <c r="T794" i="10" s="1"/>
  <c r="W793" i="10"/>
  <c r="S793" i="10"/>
  <c r="U793" i="10" s="1"/>
  <c r="V793" i="10" s="1"/>
  <c r="R793" i="10"/>
  <c r="T793" i="10" s="1"/>
  <c r="W792" i="10"/>
  <c r="U792" i="10"/>
  <c r="T792" i="10"/>
  <c r="S792" i="10"/>
  <c r="R792" i="10"/>
  <c r="W791" i="10"/>
  <c r="U791" i="10"/>
  <c r="T791" i="10"/>
  <c r="S791" i="10"/>
  <c r="R791" i="10"/>
  <c r="W790" i="10"/>
  <c r="U790" i="10"/>
  <c r="S790" i="10"/>
  <c r="R790" i="10"/>
  <c r="T790" i="10" s="1"/>
  <c r="V790" i="10" s="1"/>
  <c r="W789" i="10"/>
  <c r="T789" i="10"/>
  <c r="S789" i="10"/>
  <c r="U789" i="10" s="1"/>
  <c r="V789" i="10" s="1"/>
  <c r="R789" i="10"/>
  <c r="W788" i="10"/>
  <c r="U788" i="10"/>
  <c r="T788" i="10"/>
  <c r="S788" i="10"/>
  <c r="R788" i="10"/>
  <c r="W787" i="10"/>
  <c r="S787" i="10"/>
  <c r="U787" i="10" s="1"/>
  <c r="R787" i="10"/>
  <c r="T787" i="10" s="1"/>
  <c r="W786" i="10"/>
  <c r="S786" i="10"/>
  <c r="U786" i="10" s="1"/>
  <c r="R786" i="10"/>
  <c r="T786" i="10" s="1"/>
  <c r="W785" i="10"/>
  <c r="T785" i="10"/>
  <c r="S785" i="10"/>
  <c r="U785" i="10" s="1"/>
  <c r="R785" i="10"/>
  <c r="W784" i="10"/>
  <c r="T784" i="10"/>
  <c r="S784" i="10"/>
  <c r="U784" i="10" s="1"/>
  <c r="V784" i="10" s="1"/>
  <c r="R784" i="10"/>
  <c r="W783" i="10"/>
  <c r="T783" i="10"/>
  <c r="V783" i="10" s="1"/>
  <c r="S783" i="10"/>
  <c r="U783" i="10" s="1"/>
  <c r="R783" i="10"/>
  <c r="W782" i="10"/>
  <c r="U782" i="10"/>
  <c r="S782" i="10"/>
  <c r="R782" i="10"/>
  <c r="T782" i="10" s="1"/>
  <c r="W781" i="10"/>
  <c r="U781" i="10"/>
  <c r="S781" i="10"/>
  <c r="R781" i="10"/>
  <c r="T781" i="10" s="1"/>
  <c r="W780" i="10"/>
  <c r="T780" i="10"/>
  <c r="S780" i="10"/>
  <c r="U780" i="10" s="1"/>
  <c r="R780" i="10"/>
  <c r="W779" i="10"/>
  <c r="S779" i="10"/>
  <c r="U779" i="10" s="1"/>
  <c r="R779" i="10"/>
  <c r="T779" i="10" s="1"/>
  <c r="W778" i="10"/>
  <c r="S778" i="10"/>
  <c r="U778" i="10" s="1"/>
  <c r="R778" i="10"/>
  <c r="T778" i="10" s="1"/>
  <c r="W777" i="10"/>
  <c r="U777" i="10"/>
  <c r="T777" i="10"/>
  <c r="S777" i="10"/>
  <c r="R777" i="10"/>
  <c r="W776" i="10"/>
  <c r="T776" i="10"/>
  <c r="S776" i="10"/>
  <c r="U776" i="10" s="1"/>
  <c r="R776" i="10"/>
  <c r="W775" i="10"/>
  <c r="U775" i="10"/>
  <c r="S775" i="10"/>
  <c r="R775" i="10"/>
  <c r="T775" i="10" s="1"/>
  <c r="W774" i="10"/>
  <c r="T774" i="10"/>
  <c r="S774" i="10"/>
  <c r="U774" i="10" s="1"/>
  <c r="R774" i="10"/>
  <c r="W773" i="10"/>
  <c r="U773" i="10"/>
  <c r="T773" i="10"/>
  <c r="S773" i="10"/>
  <c r="R773" i="10"/>
  <c r="W772" i="10"/>
  <c r="T772" i="10"/>
  <c r="S772" i="10"/>
  <c r="U772" i="10" s="1"/>
  <c r="R772" i="10"/>
  <c r="W771" i="10"/>
  <c r="U771" i="10"/>
  <c r="S771" i="10"/>
  <c r="R771" i="10"/>
  <c r="T771" i="10" s="1"/>
  <c r="W770" i="10"/>
  <c r="T770" i="10"/>
  <c r="S770" i="10"/>
  <c r="U770" i="10" s="1"/>
  <c r="V770" i="10" s="1"/>
  <c r="R770" i="10"/>
  <c r="W769" i="10"/>
  <c r="U769" i="10"/>
  <c r="T769" i="10"/>
  <c r="S769" i="10"/>
  <c r="R769" i="10"/>
  <c r="W768" i="10"/>
  <c r="T768" i="10"/>
  <c r="S768" i="10"/>
  <c r="U768" i="10" s="1"/>
  <c r="R768" i="10"/>
  <c r="W767" i="10"/>
  <c r="U767" i="10"/>
  <c r="S767" i="10"/>
  <c r="R767" i="10"/>
  <c r="T767" i="10" s="1"/>
  <c r="V767" i="10" s="1"/>
  <c r="W766" i="10"/>
  <c r="T766" i="10"/>
  <c r="S766" i="10"/>
  <c r="U766" i="10" s="1"/>
  <c r="R766" i="10"/>
  <c r="W765" i="10"/>
  <c r="U765" i="10"/>
  <c r="T765" i="10"/>
  <c r="S765" i="10"/>
  <c r="R765" i="10"/>
  <c r="W764" i="10"/>
  <c r="T764" i="10"/>
  <c r="S764" i="10"/>
  <c r="U764" i="10" s="1"/>
  <c r="R764" i="10"/>
  <c r="W763" i="10"/>
  <c r="U763" i="10"/>
  <c r="S763" i="10"/>
  <c r="R763" i="10"/>
  <c r="T763" i="10" s="1"/>
  <c r="W762" i="10"/>
  <c r="T762" i="10"/>
  <c r="S762" i="10"/>
  <c r="U762" i="10" s="1"/>
  <c r="R762" i="10"/>
  <c r="W761" i="10"/>
  <c r="U761" i="10"/>
  <c r="T761" i="10"/>
  <c r="S761" i="10"/>
  <c r="R761" i="10"/>
  <c r="W760" i="10"/>
  <c r="T760" i="10"/>
  <c r="V760" i="10" s="1"/>
  <c r="S760" i="10"/>
  <c r="U760" i="10" s="1"/>
  <c r="R760" i="10"/>
  <c r="W759" i="10"/>
  <c r="U759" i="10"/>
  <c r="S759" i="10"/>
  <c r="R759" i="10"/>
  <c r="T759" i="10" s="1"/>
  <c r="W758" i="10"/>
  <c r="T758" i="10"/>
  <c r="V758" i="10" s="1"/>
  <c r="S758" i="10"/>
  <c r="U758" i="10" s="1"/>
  <c r="R758" i="10"/>
  <c r="W757" i="10"/>
  <c r="U757" i="10"/>
  <c r="T757" i="10"/>
  <c r="S757" i="10"/>
  <c r="R757" i="10"/>
  <c r="W756" i="10"/>
  <c r="T756" i="10"/>
  <c r="S756" i="10"/>
  <c r="U756" i="10" s="1"/>
  <c r="R756" i="10"/>
  <c r="W755" i="10"/>
  <c r="U755" i="10"/>
  <c r="S755" i="10"/>
  <c r="R755" i="10"/>
  <c r="T755" i="10" s="1"/>
  <c r="V755" i="10" s="1"/>
  <c r="W754" i="10"/>
  <c r="T754" i="10"/>
  <c r="S754" i="10"/>
  <c r="U754" i="10" s="1"/>
  <c r="R754" i="10"/>
  <c r="W753" i="10"/>
  <c r="U753" i="10"/>
  <c r="T753" i="10"/>
  <c r="V753" i="10" s="1"/>
  <c r="S753" i="10"/>
  <c r="R753" i="10"/>
  <c r="W752" i="10"/>
  <c r="T752" i="10"/>
  <c r="S752" i="10"/>
  <c r="U752" i="10" s="1"/>
  <c r="R752" i="10"/>
  <c r="W751" i="10"/>
  <c r="U751" i="10"/>
  <c r="S751" i="10"/>
  <c r="R751" i="10"/>
  <c r="T751" i="10" s="1"/>
  <c r="W750" i="10"/>
  <c r="T750" i="10"/>
  <c r="S750" i="10"/>
  <c r="U750" i="10" s="1"/>
  <c r="R750" i="10"/>
  <c r="W749" i="10"/>
  <c r="U749" i="10"/>
  <c r="T749" i="10"/>
  <c r="S749" i="10"/>
  <c r="R749" i="10"/>
  <c r="W748" i="10"/>
  <c r="T748" i="10"/>
  <c r="S748" i="10"/>
  <c r="U748" i="10" s="1"/>
  <c r="R748" i="10"/>
  <c r="W747" i="10"/>
  <c r="U747" i="10"/>
  <c r="S747" i="10"/>
  <c r="R747" i="10"/>
  <c r="T747" i="10" s="1"/>
  <c r="W746" i="10"/>
  <c r="T746" i="10"/>
  <c r="S746" i="10"/>
  <c r="U746" i="10" s="1"/>
  <c r="V746" i="10" s="1"/>
  <c r="R746" i="10"/>
  <c r="W745" i="10"/>
  <c r="S745" i="10"/>
  <c r="U745" i="10" s="1"/>
  <c r="R745" i="10"/>
  <c r="T745" i="10" s="1"/>
  <c r="W744" i="10"/>
  <c r="T744" i="10"/>
  <c r="V744" i="10" s="1"/>
  <c r="S744" i="10"/>
  <c r="U744" i="10" s="1"/>
  <c r="R744" i="10"/>
  <c r="W743" i="10"/>
  <c r="U743" i="10"/>
  <c r="S743" i="10"/>
  <c r="R743" i="10"/>
  <c r="T743" i="10" s="1"/>
  <c r="W742" i="10"/>
  <c r="T742" i="10"/>
  <c r="S742" i="10"/>
  <c r="U742" i="10" s="1"/>
  <c r="R742" i="10"/>
  <c r="W741" i="10"/>
  <c r="S741" i="10"/>
  <c r="U741" i="10" s="1"/>
  <c r="R741" i="10"/>
  <c r="T741" i="10" s="1"/>
  <c r="W740" i="10"/>
  <c r="S740" i="10"/>
  <c r="U740" i="10" s="1"/>
  <c r="R740" i="10"/>
  <c r="T740" i="10" s="1"/>
  <c r="W739" i="10"/>
  <c r="U739" i="10"/>
  <c r="S739" i="10"/>
  <c r="R739" i="10"/>
  <c r="T739" i="10" s="1"/>
  <c r="W738" i="10"/>
  <c r="T738" i="10"/>
  <c r="S738" i="10"/>
  <c r="U738" i="10" s="1"/>
  <c r="R738" i="10"/>
  <c r="W737" i="10"/>
  <c r="S737" i="10"/>
  <c r="U737" i="10" s="1"/>
  <c r="R737" i="10"/>
  <c r="T737" i="10" s="1"/>
  <c r="W736" i="10"/>
  <c r="T736" i="10"/>
  <c r="S736" i="10"/>
  <c r="U736" i="10" s="1"/>
  <c r="R736" i="10"/>
  <c r="W735" i="10"/>
  <c r="S735" i="10"/>
  <c r="R735" i="10"/>
  <c r="T735" i="10" s="1"/>
  <c r="W734" i="10"/>
  <c r="T734" i="10"/>
  <c r="S734" i="10"/>
  <c r="U734" i="10" s="1"/>
  <c r="R734" i="10"/>
  <c r="W733" i="10"/>
  <c r="T733" i="10"/>
  <c r="S733" i="10"/>
  <c r="U733" i="10" s="1"/>
  <c r="R733" i="10"/>
  <c r="W732" i="10"/>
  <c r="T732" i="10"/>
  <c r="S732" i="10"/>
  <c r="U732" i="10" s="1"/>
  <c r="R732" i="10"/>
  <c r="W731" i="10"/>
  <c r="U731" i="10"/>
  <c r="S731" i="10"/>
  <c r="R731" i="10"/>
  <c r="T731" i="10" s="1"/>
  <c r="W730" i="10"/>
  <c r="T730" i="10"/>
  <c r="S730" i="10"/>
  <c r="U730" i="10" s="1"/>
  <c r="R730" i="10"/>
  <c r="W729" i="10"/>
  <c r="T729" i="10"/>
  <c r="S729" i="10"/>
  <c r="U729" i="10" s="1"/>
  <c r="R729" i="10"/>
  <c r="W728" i="10"/>
  <c r="S728" i="10"/>
  <c r="R728" i="10"/>
  <c r="T728" i="10" s="1"/>
  <c r="W727" i="10"/>
  <c r="S727" i="10"/>
  <c r="R727" i="10"/>
  <c r="T727" i="10" s="1"/>
  <c r="W726" i="10"/>
  <c r="T726" i="10"/>
  <c r="S726" i="10"/>
  <c r="R726" i="10"/>
  <c r="W725" i="10"/>
  <c r="S725" i="10"/>
  <c r="R725" i="10"/>
  <c r="T725" i="10" s="1"/>
  <c r="W724" i="10"/>
  <c r="S724" i="10"/>
  <c r="R724" i="10"/>
  <c r="T724" i="10" s="1"/>
  <c r="W723" i="10"/>
  <c r="U723" i="10"/>
  <c r="S723" i="10"/>
  <c r="R723" i="10"/>
  <c r="T723" i="10" s="1"/>
  <c r="W722" i="10"/>
  <c r="T722" i="10"/>
  <c r="S722" i="10"/>
  <c r="U722" i="10" s="1"/>
  <c r="R722" i="10"/>
  <c r="W721" i="10"/>
  <c r="U721" i="10"/>
  <c r="S721" i="10"/>
  <c r="R721" i="10"/>
  <c r="T721" i="10" s="1"/>
  <c r="W720" i="10"/>
  <c r="S720" i="10"/>
  <c r="U720" i="10" s="1"/>
  <c r="R720" i="10"/>
  <c r="T720" i="10" s="1"/>
  <c r="W719" i="10"/>
  <c r="U719" i="10"/>
  <c r="S719" i="10"/>
  <c r="R719" i="10"/>
  <c r="T719" i="10" s="1"/>
  <c r="W718" i="10"/>
  <c r="T718" i="10"/>
  <c r="S718" i="10"/>
  <c r="U718" i="10" s="1"/>
  <c r="R718" i="10"/>
  <c r="W717" i="10"/>
  <c r="U717" i="10"/>
  <c r="S717" i="10"/>
  <c r="R717" i="10"/>
  <c r="T717" i="10" s="1"/>
  <c r="V717" i="10" s="1"/>
  <c r="W716" i="10"/>
  <c r="S716" i="10"/>
  <c r="U716" i="10" s="1"/>
  <c r="R716" i="10"/>
  <c r="T716" i="10" s="1"/>
  <c r="W715" i="10"/>
  <c r="U715" i="10"/>
  <c r="S715" i="10"/>
  <c r="R715" i="10"/>
  <c r="T715" i="10" s="1"/>
  <c r="V715" i="10" s="1"/>
  <c r="W714" i="10"/>
  <c r="T714" i="10"/>
  <c r="S714" i="10"/>
  <c r="U714" i="10" s="1"/>
  <c r="R714" i="10"/>
  <c r="W713" i="10"/>
  <c r="U713" i="10"/>
  <c r="S713" i="10"/>
  <c r="R713" i="10"/>
  <c r="T713" i="10" s="1"/>
  <c r="V713" i="10" s="1"/>
  <c r="W712" i="10"/>
  <c r="S712" i="10"/>
  <c r="U712" i="10" s="1"/>
  <c r="R712" i="10"/>
  <c r="T712" i="10" s="1"/>
  <c r="W711" i="10"/>
  <c r="S711" i="10"/>
  <c r="R711" i="10"/>
  <c r="T711" i="10" s="1"/>
  <c r="W710" i="10"/>
  <c r="T710" i="10"/>
  <c r="S710" i="10"/>
  <c r="R710" i="10"/>
  <c r="W709" i="10"/>
  <c r="S709" i="10"/>
  <c r="R709" i="10"/>
  <c r="T709" i="10" s="1"/>
  <c r="W708" i="10"/>
  <c r="T708" i="10"/>
  <c r="S708" i="10"/>
  <c r="R708" i="10"/>
  <c r="W707" i="10"/>
  <c r="S707" i="10"/>
  <c r="R707" i="10"/>
  <c r="T707" i="10" s="1"/>
  <c r="W706" i="10"/>
  <c r="T706" i="10"/>
  <c r="S706" i="10"/>
  <c r="R706" i="10"/>
  <c r="W705" i="10"/>
  <c r="T705" i="10"/>
  <c r="S705" i="10"/>
  <c r="R705" i="10"/>
  <c r="W704" i="10"/>
  <c r="T704" i="10"/>
  <c r="S704" i="10"/>
  <c r="R704" i="10"/>
  <c r="W703" i="10"/>
  <c r="S703" i="10"/>
  <c r="R703" i="10"/>
  <c r="T703" i="10" s="1"/>
  <c r="W702" i="10"/>
  <c r="T702" i="10"/>
  <c r="S702" i="10"/>
  <c r="R702" i="10"/>
  <c r="W701" i="10"/>
  <c r="T701" i="10"/>
  <c r="S701" i="10"/>
  <c r="R701" i="10"/>
  <c r="W700" i="10"/>
  <c r="S700" i="10"/>
  <c r="R700" i="10"/>
  <c r="T700" i="10" s="1"/>
  <c r="W699" i="10"/>
  <c r="S699" i="10"/>
  <c r="R699" i="10"/>
  <c r="T699" i="10" s="1"/>
  <c r="W698" i="10"/>
  <c r="T698" i="10"/>
  <c r="S698" i="10"/>
  <c r="R698" i="10"/>
  <c r="W697" i="10"/>
  <c r="S697" i="10"/>
  <c r="R697" i="10"/>
  <c r="T697" i="10" s="1"/>
  <c r="W696" i="10"/>
  <c r="S696" i="10"/>
  <c r="R696" i="10"/>
  <c r="T696" i="10" s="1"/>
  <c r="W695" i="10"/>
  <c r="S695" i="10"/>
  <c r="R695" i="10"/>
  <c r="T695" i="10" s="1"/>
  <c r="W694" i="10"/>
  <c r="T694" i="10"/>
  <c r="S694" i="10"/>
  <c r="R694" i="10"/>
  <c r="W693" i="10"/>
  <c r="T693" i="10"/>
  <c r="S693" i="10"/>
  <c r="R693" i="10"/>
  <c r="W692" i="10"/>
  <c r="S692" i="10"/>
  <c r="R692" i="10"/>
  <c r="T692" i="10" s="1"/>
  <c r="W691" i="10"/>
  <c r="S691" i="10"/>
  <c r="R691" i="10"/>
  <c r="T691" i="10" s="1"/>
  <c r="W690" i="10"/>
  <c r="T690" i="10"/>
  <c r="S690" i="10"/>
  <c r="R690" i="10"/>
  <c r="W689" i="10"/>
  <c r="U689" i="10"/>
  <c r="S689" i="10"/>
  <c r="R689" i="10"/>
  <c r="T689" i="10" s="1"/>
  <c r="V689" i="10" s="1"/>
  <c r="W688" i="10"/>
  <c r="S688" i="10"/>
  <c r="U688" i="10" s="1"/>
  <c r="R688" i="10"/>
  <c r="T688" i="10" s="1"/>
  <c r="V688" i="10" s="1"/>
  <c r="W687" i="10"/>
  <c r="S687" i="10"/>
  <c r="R687" i="10"/>
  <c r="T687" i="10" s="1"/>
  <c r="W686" i="10"/>
  <c r="T686" i="10"/>
  <c r="S686" i="10"/>
  <c r="R686" i="10"/>
  <c r="W685" i="10"/>
  <c r="T685" i="10"/>
  <c r="S685" i="10"/>
  <c r="R685" i="10"/>
  <c r="W684" i="10"/>
  <c r="T684" i="10"/>
  <c r="S684" i="10"/>
  <c r="R684" i="10"/>
  <c r="W683" i="10"/>
  <c r="S683" i="10"/>
  <c r="R683" i="10"/>
  <c r="T683" i="10" s="1"/>
  <c r="W682" i="10"/>
  <c r="T682" i="10"/>
  <c r="S682" i="10"/>
  <c r="R682" i="10"/>
  <c r="W681" i="10"/>
  <c r="T681" i="10"/>
  <c r="S681" i="10"/>
  <c r="R681" i="10"/>
  <c r="W680" i="10"/>
  <c r="S680" i="10"/>
  <c r="R680" i="10"/>
  <c r="T680" i="10" s="1"/>
  <c r="W679" i="10"/>
  <c r="S679" i="10"/>
  <c r="R679" i="10"/>
  <c r="T679" i="10" s="1"/>
  <c r="W678" i="10"/>
  <c r="T678" i="10"/>
  <c r="S678" i="10"/>
  <c r="R678" i="10"/>
  <c r="W677" i="10"/>
  <c r="S677" i="10"/>
  <c r="R677" i="10"/>
  <c r="T677" i="10" s="1"/>
  <c r="W676" i="10"/>
  <c r="S676" i="10"/>
  <c r="R676" i="10"/>
  <c r="T676" i="10" s="1"/>
  <c r="W675" i="10"/>
  <c r="S675" i="10"/>
  <c r="R675" i="10"/>
  <c r="T675" i="10" s="1"/>
  <c r="W674" i="10"/>
  <c r="T674" i="10"/>
  <c r="S674" i="10"/>
  <c r="R674" i="10"/>
  <c r="W673" i="10"/>
  <c r="T673" i="10"/>
  <c r="S673" i="10"/>
  <c r="R673" i="10"/>
  <c r="W672" i="10"/>
  <c r="S672" i="10"/>
  <c r="R672" i="10"/>
  <c r="T672" i="10" s="1"/>
  <c r="W671" i="10"/>
  <c r="S671" i="10"/>
  <c r="R671" i="10"/>
  <c r="T671" i="10" s="1"/>
  <c r="W670" i="10"/>
  <c r="T670" i="10"/>
  <c r="S670" i="10"/>
  <c r="R670" i="10"/>
  <c r="W669" i="10"/>
  <c r="T669" i="10"/>
  <c r="S669" i="10"/>
  <c r="R669" i="10"/>
  <c r="W668" i="10"/>
  <c r="T668" i="10"/>
  <c r="S668" i="10"/>
  <c r="R668" i="10"/>
  <c r="W667" i="10"/>
  <c r="S667" i="10"/>
  <c r="R667" i="10"/>
  <c r="T667" i="10" s="1"/>
  <c r="W666" i="10"/>
  <c r="T666" i="10"/>
  <c r="S666" i="10"/>
  <c r="R666" i="10"/>
  <c r="W665" i="10"/>
  <c r="S665" i="10"/>
  <c r="R665" i="10"/>
  <c r="T665" i="10" s="1"/>
  <c r="W664" i="10"/>
  <c r="T664" i="10"/>
  <c r="S664" i="10"/>
  <c r="R664" i="10"/>
  <c r="W663" i="10"/>
  <c r="S663" i="10"/>
  <c r="R663" i="10"/>
  <c r="T663" i="10" s="1"/>
  <c r="W662" i="10"/>
  <c r="T662" i="10"/>
  <c r="S662" i="10"/>
  <c r="R662" i="10"/>
  <c r="W661" i="10"/>
  <c r="S661" i="10"/>
  <c r="R661" i="10"/>
  <c r="T661" i="10" s="1"/>
  <c r="W660" i="10"/>
  <c r="S660" i="10"/>
  <c r="U660" i="10" s="1"/>
  <c r="R660" i="10"/>
  <c r="T660" i="10" s="1"/>
  <c r="W659" i="10"/>
  <c r="U659" i="10"/>
  <c r="V659" i="10" s="1"/>
  <c r="S659" i="10"/>
  <c r="R659" i="10"/>
  <c r="T659" i="10" s="1"/>
  <c r="W658" i="10"/>
  <c r="T658" i="10"/>
  <c r="S658" i="10"/>
  <c r="R658" i="10"/>
  <c r="W657" i="10"/>
  <c r="S657" i="10"/>
  <c r="R657" i="10"/>
  <c r="T657" i="10" s="1"/>
  <c r="W656" i="10"/>
  <c r="T656" i="10"/>
  <c r="S656" i="10"/>
  <c r="R656" i="10"/>
  <c r="W655" i="10"/>
  <c r="S655" i="10"/>
  <c r="R655" i="10"/>
  <c r="T655" i="10" s="1"/>
  <c r="W654" i="10"/>
  <c r="T654" i="10"/>
  <c r="S654" i="10"/>
  <c r="R654" i="10"/>
  <c r="W653" i="10"/>
  <c r="T653" i="10"/>
  <c r="S653" i="10"/>
  <c r="R653" i="10"/>
  <c r="W652" i="10"/>
  <c r="T652" i="10"/>
  <c r="S652" i="10"/>
  <c r="R652" i="10"/>
  <c r="W651" i="10"/>
  <c r="S651" i="10"/>
  <c r="R651" i="10"/>
  <c r="T651" i="10" s="1"/>
  <c r="W650" i="10"/>
  <c r="T650" i="10"/>
  <c r="S650" i="10"/>
  <c r="R650" i="10"/>
  <c r="W649" i="10"/>
  <c r="T649" i="10"/>
  <c r="S649" i="10"/>
  <c r="R649" i="10"/>
  <c r="W648" i="10"/>
  <c r="S648" i="10"/>
  <c r="R648" i="10"/>
  <c r="T648" i="10" s="1"/>
  <c r="W647" i="10"/>
  <c r="S647" i="10"/>
  <c r="R647" i="10"/>
  <c r="T647" i="10" s="1"/>
  <c r="W646" i="10"/>
  <c r="T646" i="10"/>
  <c r="S646" i="10"/>
  <c r="R646" i="10"/>
  <c r="W645" i="10"/>
  <c r="S645" i="10"/>
  <c r="R645" i="10"/>
  <c r="T645" i="10" s="1"/>
  <c r="W644" i="10"/>
  <c r="S644" i="10"/>
  <c r="U644" i="10" s="1"/>
  <c r="R644" i="10"/>
  <c r="T644" i="10" s="1"/>
  <c r="W643" i="10"/>
  <c r="U643" i="10"/>
  <c r="S643" i="10"/>
  <c r="R643" i="10"/>
  <c r="T643" i="10" s="1"/>
  <c r="W642" i="10"/>
  <c r="T642" i="10"/>
  <c r="S642" i="10"/>
  <c r="R642" i="10"/>
  <c r="W641" i="10"/>
  <c r="T641" i="10"/>
  <c r="S641" i="10"/>
  <c r="R641" i="10"/>
  <c r="W640" i="10"/>
  <c r="S640" i="10"/>
  <c r="R640" i="10"/>
  <c r="T640" i="10" s="1"/>
  <c r="W639" i="10"/>
  <c r="S639" i="10"/>
  <c r="R639" i="10"/>
  <c r="T639" i="10" s="1"/>
  <c r="W638" i="10"/>
  <c r="T638" i="10"/>
  <c r="S638" i="10"/>
  <c r="R638" i="10"/>
  <c r="W637" i="10"/>
  <c r="T637" i="10"/>
  <c r="S637" i="10"/>
  <c r="R637" i="10"/>
  <c r="W636" i="10"/>
  <c r="T636" i="10"/>
  <c r="S636" i="10"/>
  <c r="R636" i="10"/>
  <c r="W635" i="10"/>
  <c r="S635" i="10"/>
  <c r="R635" i="10"/>
  <c r="T635" i="10" s="1"/>
  <c r="W634" i="10"/>
  <c r="T634" i="10"/>
  <c r="S634" i="10"/>
  <c r="R634" i="10"/>
  <c r="W633" i="10"/>
  <c r="S633" i="10"/>
  <c r="R633" i="10"/>
  <c r="T633" i="10" s="1"/>
  <c r="W632" i="10"/>
  <c r="T632" i="10"/>
  <c r="S632" i="10"/>
  <c r="R632" i="10"/>
  <c r="W631" i="10"/>
  <c r="S631" i="10"/>
  <c r="R631" i="10"/>
  <c r="T631" i="10" s="1"/>
  <c r="W630" i="10"/>
  <c r="T630" i="10"/>
  <c r="S630" i="10"/>
  <c r="R630" i="10"/>
  <c r="W629" i="10"/>
  <c r="S629" i="10"/>
  <c r="R629" i="10"/>
  <c r="T629" i="10" s="1"/>
  <c r="W628" i="10"/>
  <c r="S628" i="10"/>
  <c r="R628" i="10"/>
  <c r="T628" i="10" s="1"/>
  <c r="W627" i="10"/>
  <c r="S627" i="10"/>
  <c r="R627" i="10"/>
  <c r="T627" i="10" s="1"/>
  <c r="W626" i="10"/>
  <c r="T626" i="10"/>
  <c r="S626" i="10"/>
  <c r="R626" i="10"/>
  <c r="W625" i="10"/>
  <c r="S625" i="10"/>
  <c r="R625" i="10"/>
  <c r="T625" i="10" s="1"/>
  <c r="W624" i="10"/>
  <c r="T624" i="10"/>
  <c r="S624" i="10"/>
  <c r="R624" i="10"/>
  <c r="W623" i="10"/>
  <c r="S623" i="10"/>
  <c r="R623" i="10"/>
  <c r="T623" i="10" s="1"/>
  <c r="W622" i="10"/>
  <c r="T622" i="10"/>
  <c r="S622" i="10"/>
  <c r="R622" i="10"/>
  <c r="W621" i="10"/>
  <c r="T621" i="10"/>
  <c r="S621" i="10"/>
  <c r="R621" i="10"/>
  <c r="W620" i="10"/>
  <c r="T620" i="10"/>
  <c r="S620" i="10"/>
  <c r="R620" i="10"/>
  <c r="W619" i="10"/>
  <c r="S619" i="10"/>
  <c r="R619" i="10"/>
  <c r="T619" i="10" s="1"/>
  <c r="W618" i="10"/>
  <c r="T618" i="10"/>
  <c r="S618" i="10"/>
  <c r="R618" i="10"/>
  <c r="W617" i="10"/>
  <c r="T617" i="10"/>
  <c r="S617" i="10"/>
  <c r="R617" i="10"/>
  <c r="W616" i="10"/>
  <c r="S616" i="10"/>
  <c r="R616" i="10"/>
  <c r="T616" i="10" s="1"/>
  <c r="W615" i="10"/>
  <c r="S615" i="10"/>
  <c r="R615" i="10"/>
  <c r="T615" i="10" s="1"/>
  <c r="W614" i="10"/>
  <c r="T614" i="10"/>
  <c r="S614" i="10"/>
  <c r="R614" i="10"/>
  <c r="W613" i="10"/>
  <c r="S613" i="10"/>
  <c r="R613" i="10"/>
  <c r="T613" i="10" s="1"/>
  <c r="W612" i="10"/>
  <c r="S612" i="10"/>
  <c r="R612" i="10"/>
  <c r="T612" i="10" s="1"/>
  <c r="W611" i="10"/>
  <c r="S611" i="10"/>
  <c r="R611" i="10"/>
  <c r="T611" i="10" s="1"/>
  <c r="W610" i="10"/>
  <c r="T610" i="10"/>
  <c r="S610" i="10"/>
  <c r="R610" i="10"/>
  <c r="W609" i="10"/>
  <c r="S609" i="10"/>
  <c r="R609" i="10"/>
  <c r="T609" i="10" s="1"/>
  <c r="W608" i="10"/>
  <c r="S608" i="10"/>
  <c r="R608" i="10"/>
  <c r="T608" i="10" s="1"/>
  <c r="W607" i="10"/>
  <c r="S607" i="10"/>
  <c r="R607" i="10"/>
  <c r="T607" i="10" s="1"/>
  <c r="W606" i="10"/>
  <c r="T606" i="10"/>
  <c r="S606" i="10"/>
  <c r="R606" i="10"/>
  <c r="W605" i="10"/>
  <c r="T605" i="10"/>
  <c r="S605" i="10"/>
  <c r="R605" i="10"/>
  <c r="W604" i="10"/>
  <c r="T604" i="10"/>
  <c r="S604" i="10"/>
  <c r="R604" i="10"/>
  <c r="W603" i="10"/>
  <c r="V603" i="10"/>
  <c r="U603" i="10"/>
  <c r="S603" i="10"/>
  <c r="R603" i="10"/>
  <c r="T603" i="10" s="1"/>
  <c r="W602" i="10"/>
  <c r="T602" i="10"/>
  <c r="S602" i="10"/>
  <c r="U602" i="10" s="1"/>
  <c r="V602" i="10" s="1"/>
  <c r="R602" i="10"/>
  <c r="W601" i="10"/>
  <c r="S601" i="10"/>
  <c r="R601" i="10"/>
  <c r="T601" i="10" s="1"/>
  <c r="W600" i="10"/>
  <c r="T600" i="10"/>
  <c r="S600" i="10"/>
  <c r="R600" i="10"/>
  <c r="W599" i="10"/>
  <c r="S599" i="10"/>
  <c r="R599" i="10"/>
  <c r="T599" i="10" s="1"/>
  <c r="W598" i="10"/>
  <c r="T598" i="10"/>
  <c r="S598" i="10"/>
  <c r="R598" i="10"/>
  <c r="W597" i="10"/>
  <c r="S597" i="10"/>
  <c r="R597" i="10"/>
  <c r="T597" i="10" s="1"/>
  <c r="W596" i="10"/>
  <c r="S596" i="10"/>
  <c r="R596" i="10"/>
  <c r="T596" i="10" s="1"/>
  <c r="W595" i="10"/>
  <c r="S595" i="10"/>
  <c r="R595" i="10"/>
  <c r="T595" i="10" s="1"/>
  <c r="W594" i="10"/>
  <c r="T594" i="10"/>
  <c r="S594" i="10"/>
  <c r="R594" i="10"/>
  <c r="W593" i="10"/>
  <c r="S593" i="10"/>
  <c r="R593" i="10"/>
  <c r="T593" i="10" s="1"/>
  <c r="W592" i="10"/>
  <c r="T592" i="10"/>
  <c r="S592" i="10"/>
  <c r="R592" i="10"/>
  <c r="W591" i="10"/>
  <c r="S591" i="10"/>
  <c r="R591" i="10"/>
  <c r="T591" i="10" s="1"/>
  <c r="W590" i="10"/>
  <c r="T590" i="10"/>
  <c r="S590" i="10"/>
  <c r="R590" i="10"/>
  <c r="W589" i="10"/>
  <c r="T589" i="10"/>
  <c r="S589" i="10"/>
  <c r="R589" i="10"/>
  <c r="W588" i="10"/>
  <c r="T588" i="10"/>
  <c r="S588" i="10"/>
  <c r="R588" i="10"/>
  <c r="W587" i="10"/>
  <c r="S587" i="10"/>
  <c r="R587" i="10"/>
  <c r="T587" i="10" s="1"/>
  <c r="W586" i="10"/>
  <c r="T586" i="10"/>
  <c r="S586" i="10"/>
  <c r="R586" i="10"/>
  <c r="W585" i="10"/>
  <c r="T585" i="10"/>
  <c r="S585" i="10"/>
  <c r="R585" i="10"/>
  <c r="W584" i="10"/>
  <c r="T584" i="10"/>
  <c r="S584" i="10"/>
  <c r="R584" i="10"/>
  <c r="W583" i="10"/>
  <c r="S583" i="10"/>
  <c r="R583" i="10"/>
  <c r="T583" i="10" s="1"/>
  <c r="W582" i="10"/>
  <c r="T582" i="10"/>
  <c r="S582" i="10"/>
  <c r="R582" i="10"/>
  <c r="W581" i="10"/>
  <c r="T581" i="10"/>
  <c r="S581" i="10"/>
  <c r="R581" i="10"/>
  <c r="W580" i="10"/>
  <c r="T580" i="10"/>
  <c r="S580" i="10"/>
  <c r="R580" i="10"/>
  <c r="W579" i="10"/>
  <c r="S579" i="10"/>
  <c r="R579" i="10"/>
  <c r="T579" i="10" s="1"/>
  <c r="W578" i="10"/>
  <c r="T578" i="10"/>
  <c r="S578" i="10"/>
  <c r="R578" i="10"/>
  <c r="W577" i="10"/>
  <c r="S577" i="10"/>
  <c r="R577" i="10"/>
  <c r="T577" i="10" s="1"/>
  <c r="W576" i="10"/>
  <c r="S576" i="10"/>
  <c r="R576" i="10"/>
  <c r="T576" i="10" s="1"/>
  <c r="W575" i="10"/>
  <c r="S575" i="10"/>
  <c r="R575" i="10"/>
  <c r="T575" i="10" s="1"/>
  <c r="W574" i="10"/>
  <c r="T574" i="10"/>
  <c r="S574" i="10"/>
  <c r="R574" i="10"/>
  <c r="W573" i="10"/>
  <c r="T573" i="10"/>
  <c r="S573" i="10"/>
  <c r="R573" i="10"/>
  <c r="W572" i="10"/>
  <c r="T572" i="10"/>
  <c r="S572" i="10"/>
  <c r="R572" i="10"/>
  <c r="W571" i="10"/>
  <c r="S571" i="10"/>
  <c r="R571" i="10"/>
  <c r="T571" i="10" s="1"/>
  <c r="W570" i="10"/>
  <c r="T570" i="10"/>
  <c r="S570" i="10"/>
  <c r="R570" i="10"/>
  <c r="W569" i="10"/>
  <c r="S569" i="10"/>
  <c r="R569" i="10"/>
  <c r="T569" i="10" s="1"/>
  <c r="W568" i="10"/>
  <c r="S568" i="10"/>
  <c r="R568" i="10"/>
  <c r="T568" i="10" s="1"/>
  <c r="W567" i="10"/>
  <c r="S567" i="10"/>
  <c r="R567" i="10"/>
  <c r="T567" i="10" s="1"/>
  <c r="W566" i="10"/>
  <c r="S566" i="10"/>
  <c r="R566" i="10"/>
  <c r="T566" i="10" s="1"/>
  <c r="W565" i="10"/>
  <c r="S565" i="10"/>
  <c r="R565" i="10"/>
  <c r="T565" i="10" s="1"/>
  <c r="W564" i="10"/>
  <c r="S564" i="10"/>
  <c r="R564" i="10"/>
  <c r="T564" i="10" s="1"/>
  <c r="W563" i="10"/>
  <c r="T563" i="10"/>
  <c r="S563" i="10"/>
  <c r="R563" i="10"/>
  <c r="W562" i="10"/>
  <c r="T562" i="10"/>
  <c r="S562" i="10"/>
  <c r="R562" i="10"/>
  <c r="W561" i="10"/>
  <c r="S561" i="10"/>
  <c r="R561" i="10"/>
  <c r="T561" i="10" s="1"/>
  <c r="W560" i="10"/>
  <c r="S560" i="10"/>
  <c r="R560" i="10"/>
  <c r="T560" i="10" s="1"/>
  <c r="W559" i="10"/>
  <c r="T559" i="10"/>
  <c r="S559" i="10"/>
  <c r="R559" i="10"/>
  <c r="W558" i="10"/>
  <c r="T558" i="10"/>
  <c r="S558" i="10"/>
  <c r="R558" i="10"/>
  <c r="W557" i="10"/>
  <c r="S557" i="10"/>
  <c r="R557" i="10"/>
  <c r="T557" i="10" s="1"/>
  <c r="W556" i="10"/>
  <c r="S556" i="10"/>
  <c r="R556" i="10"/>
  <c r="T556" i="10" s="1"/>
  <c r="W555" i="10"/>
  <c r="T555" i="10"/>
  <c r="S555" i="10"/>
  <c r="R555" i="10"/>
  <c r="W554" i="10"/>
  <c r="T554" i="10"/>
  <c r="S554" i="10"/>
  <c r="R554" i="10"/>
  <c r="W553" i="10"/>
  <c r="S553" i="10"/>
  <c r="R553" i="10"/>
  <c r="T553" i="10" s="1"/>
  <c r="W552" i="10"/>
  <c r="S552" i="10"/>
  <c r="R552" i="10"/>
  <c r="T552" i="10" s="1"/>
  <c r="W551" i="10"/>
  <c r="T551" i="10"/>
  <c r="S551" i="10"/>
  <c r="R551" i="10"/>
  <c r="W550" i="10"/>
  <c r="T550" i="10"/>
  <c r="S550" i="10"/>
  <c r="R550" i="10"/>
  <c r="W549" i="10"/>
  <c r="S549" i="10"/>
  <c r="R549" i="10"/>
  <c r="T549" i="10" s="1"/>
  <c r="W548" i="10"/>
  <c r="S548" i="10"/>
  <c r="R548" i="10"/>
  <c r="T548" i="10" s="1"/>
  <c r="W547" i="10"/>
  <c r="T547" i="10"/>
  <c r="S547" i="10"/>
  <c r="R547" i="10"/>
  <c r="W546" i="10"/>
  <c r="S546" i="10"/>
  <c r="R546" i="10"/>
  <c r="T546" i="10" s="1"/>
  <c r="W545" i="10"/>
  <c r="S545" i="10"/>
  <c r="R545" i="10"/>
  <c r="T545" i="10" s="1"/>
  <c r="W544" i="10"/>
  <c r="S544" i="10"/>
  <c r="R544" i="10"/>
  <c r="T544" i="10" s="1"/>
  <c r="W543" i="10"/>
  <c r="T543" i="10"/>
  <c r="S543" i="10"/>
  <c r="R543" i="10"/>
  <c r="W542" i="10"/>
  <c r="S542" i="10"/>
  <c r="R542" i="10"/>
  <c r="T542" i="10" s="1"/>
  <c r="W541" i="10"/>
  <c r="S541" i="10"/>
  <c r="R541" i="10"/>
  <c r="T541" i="10" s="1"/>
  <c r="W540" i="10"/>
  <c r="S540" i="10"/>
  <c r="R540" i="10"/>
  <c r="T540" i="10" s="1"/>
  <c r="W539" i="10"/>
  <c r="T539" i="10"/>
  <c r="S539" i="10"/>
  <c r="R539" i="10"/>
  <c r="W538" i="10"/>
  <c r="T538" i="10"/>
  <c r="S538" i="10"/>
  <c r="R538" i="10"/>
  <c r="W537" i="10"/>
  <c r="S537" i="10"/>
  <c r="R537" i="10"/>
  <c r="T537" i="10" s="1"/>
  <c r="W536" i="10"/>
  <c r="S536" i="10"/>
  <c r="R536" i="10"/>
  <c r="T536" i="10" s="1"/>
  <c r="W535" i="10"/>
  <c r="T535" i="10"/>
  <c r="S535" i="10"/>
  <c r="R535" i="10"/>
  <c r="W534" i="10"/>
  <c r="S534" i="10"/>
  <c r="R534" i="10"/>
  <c r="T534" i="10" s="1"/>
  <c r="W533" i="10"/>
  <c r="S533" i="10"/>
  <c r="R533" i="10"/>
  <c r="T533" i="10" s="1"/>
  <c r="W532" i="10"/>
  <c r="S532" i="10"/>
  <c r="R532" i="10"/>
  <c r="T532" i="10" s="1"/>
  <c r="W531" i="10"/>
  <c r="T531" i="10"/>
  <c r="S531" i="10"/>
  <c r="R531" i="10"/>
  <c r="W530" i="10"/>
  <c r="T530" i="10"/>
  <c r="S530" i="10"/>
  <c r="R530" i="10"/>
  <c r="W529" i="10"/>
  <c r="S529" i="10"/>
  <c r="R529" i="10"/>
  <c r="T529" i="10" s="1"/>
  <c r="W528" i="10"/>
  <c r="S528" i="10"/>
  <c r="R528" i="10"/>
  <c r="T528" i="10" s="1"/>
  <c r="W527" i="10"/>
  <c r="T527" i="10"/>
  <c r="S527" i="10"/>
  <c r="R527" i="10"/>
  <c r="W526" i="10"/>
  <c r="T526" i="10"/>
  <c r="S526" i="10"/>
  <c r="R526" i="10"/>
  <c r="W525" i="10"/>
  <c r="S525" i="10"/>
  <c r="R525" i="10"/>
  <c r="T525" i="10" s="1"/>
  <c r="W524" i="10"/>
  <c r="S524" i="10"/>
  <c r="R524" i="10"/>
  <c r="T524" i="10" s="1"/>
  <c r="W523" i="10"/>
  <c r="T523" i="10"/>
  <c r="S523" i="10"/>
  <c r="R523" i="10"/>
  <c r="W522" i="10"/>
  <c r="T522" i="10"/>
  <c r="S522" i="10"/>
  <c r="R522" i="10"/>
  <c r="W521" i="10"/>
  <c r="S521" i="10"/>
  <c r="R521" i="10"/>
  <c r="T521" i="10" s="1"/>
  <c r="W520" i="10"/>
  <c r="S520" i="10"/>
  <c r="R520" i="10"/>
  <c r="T520" i="10" s="1"/>
  <c r="W519" i="10"/>
  <c r="T519" i="10"/>
  <c r="S519" i="10"/>
  <c r="R519" i="10"/>
  <c r="W518" i="10"/>
  <c r="T518" i="10"/>
  <c r="S518" i="10"/>
  <c r="R518" i="10"/>
  <c r="W517" i="10"/>
  <c r="S517" i="10"/>
  <c r="R517" i="10"/>
  <c r="T517" i="10" s="1"/>
  <c r="W516" i="10"/>
  <c r="S516" i="10"/>
  <c r="R516" i="10"/>
  <c r="T516" i="10" s="1"/>
  <c r="W515" i="10"/>
  <c r="T515" i="10"/>
  <c r="S515" i="10"/>
  <c r="R515" i="10"/>
  <c r="W514" i="10"/>
  <c r="S514" i="10"/>
  <c r="R514" i="10"/>
  <c r="T514" i="10" s="1"/>
  <c r="W513" i="10"/>
  <c r="S513" i="10"/>
  <c r="R513" i="10"/>
  <c r="T513" i="10" s="1"/>
  <c r="W512" i="10"/>
  <c r="S512" i="10"/>
  <c r="R512" i="10"/>
  <c r="T512" i="10" s="1"/>
  <c r="W511" i="10"/>
  <c r="T511" i="10"/>
  <c r="S511" i="10"/>
  <c r="R511" i="10"/>
  <c r="W510" i="10"/>
  <c r="S510" i="10"/>
  <c r="R510" i="10"/>
  <c r="T510" i="10" s="1"/>
  <c r="W509" i="10"/>
  <c r="S509" i="10"/>
  <c r="R509" i="10"/>
  <c r="T509" i="10" s="1"/>
  <c r="W508" i="10"/>
  <c r="S508" i="10"/>
  <c r="R508" i="10"/>
  <c r="T508" i="10" s="1"/>
  <c r="W507" i="10"/>
  <c r="T507" i="10"/>
  <c r="S507" i="10"/>
  <c r="R507" i="10"/>
  <c r="W506" i="10"/>
  <c r="T506" i="10"/>
  <c r="S506" i="10"/>
  <c r="R506" i="10"/>
  <c r="W505" i="10"/>
  <c r="S505" i="10"/>
  <c r="R505" i="10"/>
  <c r="T505" i="10" s="1"/>
  <c r="W504" i="10"/>
  <c r="S504" i="10"/>
  <c r="R504" i="10"/>
  <c r="T504" i="10" s="1"/>
  <c r="W503" i="10"/>
  <c r="T503" i="10"/>
  <c r="S503" i="10"/>
  <c r="R503" i="10"/>
  <c r="W502" i="10"/>
  <c r="S502" i="10"/>
  <c r="R502" i="10"/>
  <c r="T502" i="10" s="1"/>
  <c r="W501" i="10"/>
  <c r="S501" i="10"/>
  <c r="R501" i="10"/>
  <c r="T501" i="10" s="1"/>
  <c r="W500" i="10"/>
  <c r="S500" i="10"/>
  <c r="R500" i="10"/>
  <c r="T500" i="10" s="1"/>
  <c r="W499" i="10"/>
  <c r="T499" i="10"/>
  <c r="S499" i="10"/>
  <c r="R499" i="10"/>
  <c r="W498" i="10"/>
  <c r="T498" i="10"/>
  <c r="S498" i="10"/>
  <c r="R498" i="10"/>
  <c r="W497" i="10"/>
  <c r="S497" i="10"/>
  <c r="R497" i="10"/>
  <c r="T497" i="10" s="1"/>
  <c r="W496" i="10"/>
  <c r="S496" i="10"/>
  <c r="R496" i="10"/>
  <c r="T496" i="10" s="1"/>
  <c r="W495" i="10"/>
  <c r="T495" i="10"/>
  <c r="S495" i="10"/>
  <c r="R495" i="10"/>
  <c r="W494" i="10"/>
  <c r="T494" i="10"/>
  <c r="S494" i="10"/>
  <c r="R494" i="10"/>
  <c r="W493" i="10"/>
  <c r="S493" i="10"/>
  <c r="R493" i="10"/>
  <c r="T493" i="10" s="1"/>
  <c r="W492" i="10"/>
  <c r="S492" i="10"/>
  <c r="R492" i="10"/>
  <c r="T492" i="10" s="1"/>
  <c r="W491" i="10"/>
  <c r="T491" i="10"/>
  <c r="S491" i="10"/>
  <c r="R491" i="10"/>
  <c r="W490" i="10"/>
  <c r="T490" i="10"/>
  <c r="S490" i="10"/>
  <c r="R490" i="10"/>
  <c r="W489" i="10"/>
  <c r="S489" i="10"/>
  <c r="R489" i="10"/>
  <c r="T489" i="10" s="1"/>
  <c r="W488" i="10"/>
  <c r="S488" i="10"/>
  <c r="R488" i="10"/>
  <c r="T488" i="10" s="1"/>
  <c r="W487" i="10"/>
  <c r="T487" i="10"/>
  <c r="S487" i="10"/>
  <c r="R487" i="10"/>
  <c r="W486" i="10"/>
  <c r="T486" i="10"/>
  <c r="S486" i="10"/>
  <c r="R486" i="10"/>
  <c r="W485" i="10"/>
  <c r="S485" i="10"/>
  <c r="R485" i="10"/>
  <c r="T485" i="10" s="1"/>
  <c r="W484" i="10"/>
  <c r="S484" i="10"/>
  <c r="R484" i="10"/>
  <c r="T484" i="10" s="1"/>
  <c r="W483" i="10"/>
  <c r="T483" i="10"/>
  <c r="S483" i="10"/>
  <c r="R483" i="10"/>
  <c r="W482" i="10"/>
  <c r="S482" i="10"/>
  <c r="R482" i="10"/>
  <c r="T482" i="10" s="1"/>
  <c r="W481" i="10"/>
  <c r="S481" i="10"/>
  <c r="R481" i="10"/>
  <c r="T481" i="10" s="1"/>
  <c r="W480" i="10"/>
  <c r="S480" i="10"/>
  <c r="R480" i="10"/>
  <c r="T480" i="10" s="1"/>
  <c r="W479" i="10"/>
  <c r="T479" i="10"/>
  <c r="S479" i="10"/>
  <c r="R479" i="10"/>
  <c r="W478" i="10"/>
  <c r="S478" i="10"/>
  <c r="R478" i="10"/>
  <c r="T478" i="10" s="1"/>
  <c r="W477" i="10"/>
  <c r="S477" i="10"/>
  <c r="R477" i="10"/>
  <c r="T477" i="10" s="1"/>
  <c r="W476" i="10"/>
  <c r="S476" i="10"/>
  <c r="R476" i="10"/>
  <c r="T476" i="10" s="1"/>
  <c r="W475" i="10"/>
  <c r="T475" i="10"/>
  <c r="S475" i="10"/>
  <c r="R475" i="10"/>
  <c r="W474" i="10"/>
  <c r="T474" i="10"/>
  <c r="S474" i="10"/>
  <c r="R474" i="10"/>
  <c r="W473" i="10"/>
  <c r="S473" i="10"/>
  <c r="R473" i="10"/>
  <c r="T473" i="10" s="1"/>
  <c r="W472" i="10"/>
  <c r="S472" i="10"/>
  <c r="R472" i="10"/>
  <c r="T472" i="10" s="1"/>
  <c r="W471" i="10"/>
  <c r="T471" i="10"/>
  <c r="S471" i="10"/>
  <c r="R471" i="10"/>
  <c r="W470" i="10"/>
  <c r="T470" i="10"/>
  <c r="S470" i="10"/>
  <c r="R470" i="10"/>
  <c r="W469" i="10"/>
  <c r="S469" i="10"/>
  <c r="R469" i="10"/>
  <c r="T469" i="10" s="1"/>
  <c r="W468" i="10"/>
  <c r="S468" i="10"/>
  <c r="R468" i="10"/>
  <c r="T468" i="10" s="1"/>
  <c r="W467" i="10"/>
  <c r="T467" i="10"/>
  <c r="S467" i="10"/>
  <c r="R467" i="10"/>
  <c r="W466" i="10"/>
  <c r="S466" i="10"/>
  <c r="R466" i="10"/>
  <c r="T466" i="10" s="1"/>
  <c r="W465" i="10"/>
  <c r="S465" i="10"/>
  <c r="R465" i="10"/>
  <c r="T465" i="10" s="1"/>
  <c r="W464" i="10"/>
  <c r="S464" i="10"/>
  <c r="R464" i="10"/>
  <c r="T464" i="10" s="1"/>
  <c r="W463" i="10"/>
  <c r="T463" i="10"/>
  <c r="S463" i="10"/>
  <c r="R463" i="10"/>
  <c r="W462" i="10"/>
  <c r="S462" i="10"/>
  <c r="R462" i="10"/>
  <c r="T462" i="10" s="1"/>
  <c r="W461" i="10"/>
  <c r="S461" i="10"/>
  <c r="R461" i="10"/>
  <c r="T461" i="10" s="1"/>
  <c r="W460" i="10"/>
  <c r="S460" i="10"/>
  <c r="R460" i="10"/>
  <c r="T460" i="10" s="1"/>
  <c r="W459" i="10"/>
  <c r="T459" i="10"/>
  <c r="S459" i="10"/>
  <c r="R459" i="10"/>
  <c r="W458" i="10"/>
  <c r="T458" i="10"/>
  <c r="S458" i="10"/>
  <c r="R458" i="10"/>
  <c r="W457" i="10"/>
  <c r="S457" i="10"/>
  <c r="R457" i="10"/>
  <c r="T457" i="10" s="1"/>
  <c r="W456" i="10"/>
  <c r="S456" i="10"/>
  <c r="R456" i="10"/>
  <c r="T456" i="10" s="1"/>
  <c r="W455" i="10"/>
  <c r="T455" i="10"/>
  <c r="S455" i="10"/>
  <c r="R455" i="10"/>
  <c r="W454" i="10"/>
  <c r="T454" i="10"/>
  <c r="S454" i="10"/>
  <c r="R454" i="10"/>
  <c r="W453" i="10"/>
  <c r="S453" i="10"/>
  <c r="R453" i="10"/>
  <c r="T453" i="10" s="1"/>
  <c r="W452" i="10"/>
  <c r="S452" i="10"/>
  <c r="R452" i="10"/>
  <c r="T452" i="10" s="1"/>
  <c r="W451" i="10"/>
  <c r="T451" i="10"/>
  <c r="S451" i="10"/>
  <c r="R451" i="10"/>
  <c r="W450" i="10"/>
  <c r="S450" i="10"/>
  <c r="R450" i="10"/>
  <c r="T450" i="10" s="1"/>
  <c r="W449" i="10"/>
  <c r="S449" i="10"/>
  <c r="R449" i="10"/>
  <c r="T449" i="10" s="1"/>
  <c r="W448" i="10"/>
  <c r="S448" i="10"/>
  <c r="R448" i="10"/>
  <c r="T448" i="10" s="1"/>
  <c r="W447" i="10"/>
  <c r="T447" i="10"/>
  <c r="S447" i="10"/>
  <c r="R447" i="10"/>
  <c r="W446" i="10"/>
  <c r="S446" i="10"/>
  <c r="R446" i="10"/>
  <c r="T446" i="10" s="1"/>
  <c r="W445" i="10"/>
  <c r="S445" i="10"/>
  <c r="R445" i="10"/>
  <c r="T445" i="10" s="1"/>
  <c r="W444" i="10"/>
  <c r="S444" i="10"/>
  <c r="R444" i="10"/>
  <c r="T444" i="10" s="1"/>
  <c r="W443" i="10"/>
  <c r="T443" i="10"/>
  <c r="S443" i="10"/>
  <c r="R443" i="10"/>
  <c r="W442" i="10"/>
  <c r="T442" i="10"/>
  <c r="S442" i="10"/>
  <c r="R442" i="10"/>
  <c r="W441" i="10"/>
  <c r="S441" i="10"/>
  <c r="R441" i="10"/>
  <c r="T441" i="10" s="1"/>
  <c r="W440" i="10"/>
  <c r="S440" i="10"/>
  <c r="R440" i="10"/>
  <c r="T440" i="10" s="1"/>
  <c r="W439" i="10"/>
  <c r="T439" i="10"/>
  <c r="S439" i="10"/>
  <c r="R439" i="10"/>
  <c r="W438" i="10"/>
  <c r="T438" i="10"/>
  <c r="S438" i="10"/>
  <c r="R438" i="10"/>
  <c r="W437" i="10"/>
  <c r="S437" i="10"/>
  <c r="R437" i="10"/>
  <c r="T437" i="10" s="1"/>
  <c r="W436" i="10"/>
  <c r="S436" i="10"/>
  <c r="R436" i="10"/>
  <c r="T436" i="10" s="1"/>
  <c r="W435" i="10"/>
  <c r="T435" i="10"/>
  <c r="S435" i="10"/>
  <c r="R435" i="10"/>
  <c r="W434" i="10"/>
  <c r="S434" i="10"/>
  <c r="R434" i="10"/>
  <c r="T434" i="10" s="1"/>
  <c r="W433" i="10"/>
  <c r="S433" i="10"/>
  <c r="R433" i="10"/>
  <c r="T433" i="10" s="1"/>
  <c r="W432" i="10"/>
  <c r="S432" i="10"/>
  <c r="R432" i="10"/>
  <c r="T432" i="10" s="1"/>
  <c r="W431" i="10"/>
  <c r="T431" i="10"/>
  <c r="S431" i="10"/>
  <c r="R431" i="10"/>
  <c r="W430" i="10"/>
  <c r="S430" i="10"/>
  <c r="R430" i="10"/>
  <c r="T430" i="10" s="1"/>
  <c r="W429" i="10"/>
  <c r="S429" i="10"/>
  <c r="R429" i="10"/>
  <c r="T429" i="10" s="1"/>
  <c r="W428" i="10"/>
  <c r="S428" i="10"/>
  <c r="R428" i="10"/>
  <c r="T428" i="10" s="1"/>
  <c r="W427" i="10"/>
  <c r="T427" i="10"/>
  <c r="S427" i="10"/>
  <c r="R427" i="10"/>
  <c r="W426" i="10"/>
  <c r="T426" i="10"/>
  <c r="S426" i="10"/>
  <c r="R426" i="10"/>
  <c r="W425" i="10"/>
  <c r="S425" i="10"/>
  <c r="R425" i="10"/>
  <c r="T425" i="10" s="1"/>
  <c r="W424" i="10"/>
  <c r="S424" i="10"/>
  <c r="R424" i="10"/>
  <c r="T424" i="10" s="1"/>
  <c r="W423" i="10"/>
  <c r="T423" i="10"/>
  <c r="S423" i="10"/>
  <c r="R423" i="10"/>
  <c r="W422" i="10"/>
  <c r="T422" i="10"/>
  <c r="S422" i="10"/>
  <c r="R422" i="10"/>
  <c r="W421" i="10"/>
  <c r="S421" i="10"/>
  <c r="R421" i="10"/>
  <c r="T421" i="10" s="1"/>
  <c r="W420" i="10"/>
  <c r="S420" i="10"/>
  <c r="R420" i="10"/>
  <c r="T420" i="10" s="1"/>
  <c r="W419" i="10"/>
  <c r="T419" i="10"/>
  <c r="S419" i="10"/>
  <c r="R419" i="10"/>
  <c r="W418" i="10"/>
  <c r="S418" i="10"/>
  <c r="R418" i="10"/>
  <c r="T418" i="10" s="1"/>
  <c r="W417" i="10"/>
  <c r="S417" i="10"/>
  <c r="R417" i="10"/>
  <c r="T417" i="10" s="1"/>
  <c r="W416" i="10"/>
  <c r="S416" i="10"/>
  <c r="R416" i="10"/>
  <c r="T416" i="10" s="1"/>
  <c r="W415" i="10"/>
  <c r="T415" i="10"/>
  <c r="S415" i="10"/>
  <c r="R415" i="10"/>
  <c r="W414" i="10"/>
  <c r="S414" i="10"/>
  <c r="R414" i="10"/>
  <c r="T414" i="10" s="1"/>
  <c r="W413" i="10"/>
  <c r="S413" i="10"/>
  <c r="R413" i="10"/>
  <c r="T413" i="10" s="1"/>
  <c r="W412" i="10"/>
  <c r="S412" i="10"/>
  <c r="R412" i="10"/>
  <c r="T412" i="10" s="1"/>
  <c r="W411" i="10"/>
  <c r="T411" i="10"/>
  <c r="S411" i="10"/>
  <c r="R411" i="10"/>
  <c r="W410" i="10"/>
  <c r="T410" i="10"/>
  <c r="S410" i="10"/>
  <c r="R410" i="10"/>
  <c r="W409" i="10"/>
  <c r="S409" i="10"/>
  <c r="R409" i="10"/>
  <c r="T409" i="10" s="1"/>
  <c r="W408" i="10"/>
  <c r="S408" i="10"/>
  <c r="R408" i="10"/>
  <c r="T408" i="10" s="1"/>
  <c r="W407" i="10"/>
  <c r="T407" i="10"/>
  <c r="S407" i="10"/>
  <c r="R407" i="10"/>
  <c r="W406" i="10"/>
  <c r="T406" i="10"/>
  <c r="S406" i="10"/>
  <c r="R406" i="10"/>
  <c r="W405" i="10"/>
  <c r="S405" i="10"/>
  <c r="R405" i="10"/>
  <c r="T405" i="10" s="1"/>
  <c r="W404" i="10"/>
  <c r="S404" i="10"/>
  <c r="R404" i="10"/>
  <c r="T404" i="10" s="1"/>
  <c r="W403" i="10"/>
  <c r="T403" i="10"/>
  <c r="S403" i="10"/>
  <c r="R403" i="10"/>
  <c r="W402" i="10"/>
  <c r="S402" i="10"/>
  <c r="R402" i="10"/>
  <c r="T402" i="10" s="1"/>
  <c r="W401" i="10"/>
  <c r="S401" i="10"/>
  <c r="R401" i="10"/>
  <c r="T401" i="10" s="1"/>
  <c r="W400" i="10"/>
  <c r="S400" i="10"/>
  <c r="R400" i="10"/>
  <c r="T400" i="10" s="1"/>
  <c r="W399" i="10"/>
  <c r="T399" i="10"/>
  <c r="S399" i="10"/>
  <c r="R399" i="10"/>
  <c r="W398" i="10"/>
  <c r="S398" i="10"/>
  <c r="R398" i="10"/>
  <c r="T398" i="10" s="1"/>
  <c r="W397" i="10"/>
  <c r="S397" i="10"/>
  <c r="R397" i="10"/>
  <c r="T397" i="10" s="1"/>
  <c r="W396" i="10"/>
  <c r="U396" i="10"/>
  <c r="S396" i="10"/>
  <c r="R396" i="10"/>
  <c r="T396" i="10" s="1"/>
  <c r="V396" i="10" s="1"/>
  <c r="W395" i="10"/>
  <c r="T395" i="10"/>
  <c r="V395" i="10" s="1"/>
  <c r="S395" i="10"/>
  <c r="U395" i="10" s="1"/>
  <c r="R395" i="10"/>
  <c r="W394" i="10"/>
  <c r="T394" i="10"/>
  <c r="S394" i="10"/>
  <c r="R394" i="10"/>
  <c r="W393" i="10"/>
  <c r="S393" i="10"/>
  <c r="R393" i="10"/>
  <c r="T393" i="10" s="1"/>
  <c r="W392" i="10"/>
  <c r="S392" i="10"/>
  <c r="R392" i="10"/>
  <c r="T392" i="10" s="1"/>
  <c r="W391" i="10"/>
  <c r="T391" i="10"/>
  <c r="S391" i="10"/>
  <c r="R391" i="10"/>
  <c r="W390" i="10"/>
  <c r="T390" i="10"/>
  <c r="S390" i="10"/>
  <c r="R390" i="10"/>
  <c r="W389" i="10"/>
  <c r="S389" i="10"/>
  <c r="R389" i="10"/>
  <c r="T389" i="10" s="1"/>
  <c r="W388" i="10"/>
  <c r="S388" i="10"/>
  <c r="R388" i="10"/>
  <c r="T388" i="10" s="1"/>
  <c r="W387" i="10"/>
  <c r="T387" i="10"/>
  <c r="S387" i="10"/>
  <c r="R387" i="10"/>
  <c r="W386" i="10"/>
  <c r="S386" i="10"/>
  <c r="R386" i="10"/>
  <c r="T386" i="10" s="1"/>
  <c r="W385" i="10"/>
  <c r="S385" i="10"/>
  <c r="R385" i="10"/>
  <c r="T385" i="10" s="1"/>
  <c r="W384" i="10"/>
  <c r="S384" i="10"/>
  <c r="R384" i="10"/>
  <c r="T384" i="10" s="1"/>
  <c r="W383" i="10"/>
  <c r="T383" i="10"/>
  <c r="S383" i="10"/>
  <c r="R383" i="10"/>
  <c r="W382" i="10"/>
  <c r="T382" i="10"/>
  <c r="S382" i="10"/>
  <c r="R382" i="10"/>
  <c r="W381" i="10"/>
  <c r="S381" i="10"/>
  <c r="R381" i="10"/>
  <c r="T381" i="10" s="1"/>
  <c r="W380" i="10"/>
  <c r="S380" i="10"/>
  <c r="R380" i="10"/>
  <c r="T380" i="10" s="1"/>
  <c r="W379" i="10"/>
  <c r="T379" i="10"/>
  <c r="S379" i="10"/>
  <c r="R379" i="10"/>
  <c r="W378" i="10"/>
  <c r="S378" i="10"/>
  <c r="R378" i="10"/>
  <c r="T378" i="10" s="1"/>
  <c r="W377" i="10"/>
  <c r="S377" i="10"/>
  <c r="R377" i="10"/>
  <c r="T377" i="10" s="1"/>
  <c r="W376" i="10"/>
  <c r="S376" i="10"/>
  <c r="R376" i="10"/>
  <c r="T376" i="10" s="1"/>
  <c r="W375" i="10"/>
  <c r="T375" i="10"/>
  <c r="S375" i="10"/>
  <c r="R375" i="10"/>
  <c r="W374" i="10"/>
  <c r="T374" i="10"/>
  <c r="S374" i="10"/>
  <c r="R374" i="10"/>
  <c r="W373" i="10"/>
  <c r="S373" i="10"/>
  <c r="R373" i="10"/>
  <c r="T373" i="10" s="1"/>
  <c r="W372" i="10"/>
  <c r="S372" i="10"/>
  <c r="R372" i="10"/>
  <c r="T372" i="10" s="1"/>
  <c r="W371" i="10"/>
  <c r="T371" i="10"/>
  <c r="S371" i="10"/>
  <c r="R371" i="10"/>
  <c r="W370" i="10"/>
  <c r="S370" i="10"/>
  <c r="R370" i="10"/>
  <c r="T370" i="10" s="1"/>
  <c r="W369" i="10"/>
  <c r="S369" i="10"/>
  <c r="R369" i="10"/>
  <c r="T369" i="10" s="1"/>
  <c r="W368" i="10"/>
  <c r="S368" i="10"/>
  <c r="R368" i="10"/>
  <c r="T368" i="10" s="1"/>
  <c r="W367" i="10"/>
  <c r="T367" i="10"/>
  <c r="S367" i="10"/>
  <c r="R367" i="10"/>
  <c r="W366" i="10"/>
  <c r="T366" i="10"/>
  <c r="S366" i="10"/>
  <c r="R366" i="10"/>
  <c r="W365" i="10"/>
  <c r="S365" i="10"/>
  <c r="R365" i="10"/>
  <c r="T365" i="10" s="1"/>
  <c r="W364" i="10"/>
  <c r="S364" i="10"/>
  <c r="R364" i="10"/>
  <c r="T364" i="10" s="1"/>
  <c r="W363" i="10"/>
  <c r="T363" i="10"/>
  <c r="S363" i="10"/>
  <c r="R363" i="10"/>
  <c r="W362" i="10"/>
  <c r="T362" i="10"/>
  <c r="S362" i="10"/>
  <c r="R362" i="10"/>
  <c r="W361" i="10"/>
  <c r="T361" i="10"/>
  <c r="S361" i="10"/>
  <c r="R361" i="10"/>
  <c r="W360" i="10"/>
  <c r="S360" i="10"/>
  <c r="R360" i="10"/>
  <c r="T360" i="10" s="1"/>
  <c r="W359" i="10"/>
  <c r="T359" i="10"/>
  <c r="S359" i="10"/>
  <c r="R359" i="10"/>
  <c r="W358" i="10"/>
  <c r="S358" i="10"/>
  <c r="R358" i="10"/>
  <c r="T358" i="10" s="1"/>
  <c r="W357" i="10"/>
  <c r="T357" i="10"/>
  <c r="S357" i="10"/>
  <c r="R357" i="10"/>
  <c r="W356" i="10"/>
  <c r="S356" i="10"/>
  <c r="R356" i="10"/>
  <c r="T356" i="10" s="1"/>
  <c r="W355" i="10"/>
  <c r="T355" i="10"/>
  <c r="S355" i="10"/>
  <c r="R355" i="10"/>
  <c r="W354" i="10"/>
  <c r="T354" i="10"/>
  <c r="S354" i="10"/>
  <c r="R354" i="10"/>
  <c r="W353" i="10"/>
  <c r="S353" i="10"/>
  <c r="R353" i="10"/>
  <c r="T353" i="10" s="1"/>
  <c r="W352" i="10"/>
  <c r="S352" i="10"/>
  <c r="R352" i="10"/>
  <c r="T352" i="10" s="1"/>
  <c r="W351" i="10"/>
  <c r="T351" i="10"/>
  <c r="S351" i="10"/>
  <c r="R351" i="10"/>
  <c r="W350" i="10"/>
  <c r="T350" i="10"/>
  <c r="S350" i="10"/>
  <c r="U350" i="10" s="1"/>
  <c r="V350" i="10" s="1"/>
  <c r="R350" i="10"/>
  <c r="W349" i="10"/>
  <c r="S349" i="10"/>
  <c r="U349" i="10" s="1"/>
  <c r="R349" i="10"/>
  <c r="T349" i="10" s="1"/>
  <c r="W348" i="10"/>
  <c r="S348" i="10"/>
  <c r="R348" i="10"/>
  <c r="T348" i="10" s="1"/>
  <c r="W347" i="10"/>
  <c r="T347" i="10"/>
  <c r="S347" i="10"/>
  <c r="R347" i="10"/>
  <c r="W346" i="10"/>
  <c r="T346" i="10"/>
  <c r="S346" i="10"/>
  <c r="R346" i="10"/>
  <c r="W345" i="10"/>
  <c r="S345" i="10"/>
  <c r="R345" i="10"/>
  <c r="T345" i="10" s="1"/>
  <c r="W344" i="10"/>
  <c r="T344" i="10"/>
  <c r="S344" i="10"/>
  <c r="R344" i="10"/>
  <c r="W343" i="10"/>
  <c r="T343" i="10"/>
  <c r="S343" i="10"/>
  <c r="R343" i="10"/>
  <c r="W342" i="10"/>
  <c r="T342" i="10"/>
  <c r="S342" i="10"/>
  <c r="R342" i="10"/>
  <c r="W341" i="10"/>
  <c r="S341" i="10"/>
  <c r="R341" i="10"/>
  <c r="T341" i="10" s="1"/>
  <c r="W340" i="10"/>
  <c r="T340" i="10"/>
  <c r="S340" i="10"/>
  <c r="R340" i="10"/>
  <c r="W339" i="10"/>
  <c r="T339" i="10"/>
  <c r="S339" i="10"/>
  <c r="R339" i="10"/>
  <c r="W338" i="10"/>
  <c r="T338" i="10"/>
  <c r="S338" i="10"/>
  <c r="R338" i="10"/>
  <c r="W337" i="10"/>
  <c r="S337" i="10"/>
  <c r="R337" i="10"/>
  <c r="T337" i="10" s="1"/>
  <c r="W336" i="10"/>
  <c r="T336" i="10"/>
  <c r="S336" i="10"/>
  <c r="R336" i="10"/>
  <c r="W335" i="10"/>
  <c r="T335" i="10"/>
  <c r="S335" i="10"/>
  <c r="R335" i="10"/>
  <c r="W334" i="10"/>
  <c r="T334" i="10"/>
  <c r="S334" i="10"/>
  <c r="R334" i="10"/>
  <c r="W333" i="10"/>
  <c r="S333" i="10"/>
  <c r="R333" i="10"/>
  <c r="T333" i="10" s="1"/>
  <c r="W332" i="10"/>
  <c r="T332" i="10"/>
  <c r="S332" i="10"/>
  <c r="R332" i="10"/>
  <c r="W331" i="10"/>
  <c r="T331" i="10"/>
  <c r="S331" i="10"/>
  <c r="R331" i="10"/>
  <c r="W330" i="10"/>
  <c r="T330" i="10"/>
  <c r="S330" i="10"/>
  <c r="R330" i="10"/>
  <c r="W329" i="10"/>
  <c r="S329" i="10"/>
  <c r="R329" i="10"/>
  <c r="T329" i="10" s="1"/>
  <c r="W328" i="10"/>
  <c r="T328" i="10"/>
  <c r="S328" i="10"/>
  <c r="R328" i="10"/>
  <c r="W327" i="10"/>
  <c r="T327" i="10"/>
  <c r="S327" i="10"/>
  <c r="R327" i="10"/>
  <c r="W326" i="10"/>
  <c r="S326" i="10"/>
  <c r="R326" i="10"/>
  <c r="T326" i="10" s="1"/>
  <c r="W325" i="10"/>
  <c r="S325" i="10"/>
  <c r="R325" i="10"/>
  <c r="T325" i="10" s="1"/>
  <c r="W324" i="10"/>
  <c r="T324" i="10"/>
  <c r="S324" i="10"/>
  <c r="R324" i="10"/>
  <c r="W323" i="10"/>
  <c r="T323" i="10"/>
  <c r="S323" i="10"/>
  <c r="R323" i="10"/>
  <c r="W322" i="10"/>
  <c r="S322" i="10"/>
  <c r="R322" i="10"/>
  <c r="T322" i="10" s="1"/>
  <c r="W321" i="10"/>
  <c r="S321" i="10"/>
  <c r="R321" i="10"/>
  <c r="T321" i="10" s="1"/>
  <c r="W320" i="10"/>
  <c r="T320" i="10"/>
  <c r="S320" i="10"/>
  <c r="R320" i="10"/>
  <c r="W319" i="10"/>
  <c r="T319" i="10"/>
  <c r="S319" i="10"/>
  <c r="R319" i="10"/>
  <c r="W318" i="10"/>
  <c r="T318" i="10"/>
  <c r="S318" i="10"/>
  <c r="R318" i="10"/>
  <c r="W317" i="10"/>
  <c r="S317" i="10"/>
  <c r="R317" i="10"/>
  <c r="T317" i="10" s="1"/>
  <c r="W316" i="10"/>
  <c r="T316" i="10"/>
  <c r="S316" i="10"/>
  <c r="R316" i="10"/>
  <c r="W315" i="10"/>
  <c r="T315" i="10"/>
  <c r="S315" i="10"/>
  <c r="R315" i="10"/>
  <c r="W314" i="10"/>
  <c r="T314" i="10"/>
  <c r="S314" i="10"/>
  <c r="R314" i="10"/>
  <c r="W313" i="10"/>
  <c r="S313" i="10"/>
  <c r="R313" i="10"/>
  <c r="T313" i="10" s="1"/>
  <c r="W312" i="10"/>
  <c r="T312" i="10"/>
  <c r="S312" i="10"/>
  <c r="R312" i="10"/>
  <c r="W311" i="10"/>
  <c r="T311" i="10"/>
  <c r="S311" i="10"/>
  <c r="R311" i="10"/>
  <c r="W310" i="10"/>
  <c r="S310" i="10"/>
  <c r="R310" i="10"/>
  <c r="T310" i="10" s="1"/>
  <c r="W309" i="10"/>
  <c r="S309" i="10"/>
  <c r="R309" i="10"/>
  <c r="T309" i="10" s="1"/>
  <c r="W308" i="10"/>
  <c r="T308" i="10"/>
  <c r="S308" i="10"/>
  <c r="R308" i="10"/>
  <c r="W307" i="10"/>
  <c r="T307" i="10"/>
  <c r="S307" i="10"/>
  <c r="R307" i="10"/>
  <c r="W306" i="10"/>
  <c r="S306" i="10"/>
  <c r="R306" i="10"/>
  <c r="T306" i="10" s="1"/>
  <c r="W305" i="10"/>
  <c r="S305" i="10"/>
  <c r="R305" i="10"/>
  <c r="T305" i="10" s="1"/>
  <c r="W304" i="10"/>
  <c r="T304" i="10"/>
  <c r="S304" i="10"/>
  <c r="R304" i="10"/>
  <c r="W303" i="10"/>
  <c r="T303" i="10"/>
  <c r="S303" i="10"/>
  <c r="U303" i="10" s="1"/>
  <c r="R303" i="10"/>
  <c r="W302" i="10"/>
  <c r="T302" i="10"/>
  <c r="S302" i="10"/>
  <c r="U302" i="10" s="1"/>
  <c r="R302" i="10"/>
  <c r="W301" i="10"/>
  <c r="U301" i="10"/>
  <c r="S301" i="10"/>
  <c r="R301" i="10"/>
  <c r="W300" i="10"/>
  <c r="U300" i="10"/>
  <c r="S300" i="10"/>
  <c r="R300" i="10"/>
  <c r="W299" i="10"/>
  <c r="T299" i="10"/>
  <c r="S299" i="10"/>
  <c r="R299" i="10"/>
  <c r="W298" i="10"/>
  <c r="T298" i="10"/>
  <c r="S298" i="10"/>
  <c r="R298" i="10"/>
  <c r="W297" i="10"/>
  <c r="S297" i="10"/>
  <c r="R297" i="10"/>
  <c r="T297" i="10" s="1"/>
  <c r="W296" i="10"/>
  <c r="T296" i="10"/>
  <c r="S296" i="10"/>
  <c r="R296" i="10"/>
  <c r="W295" i="10"/>
  <c r="T295" i="10"/>
  <c r="S295" i="10"/>
  <c r="R295" i="10"/>
  <c r="W294" i="10"/>
  <c r="S294" i="10"/>
  <c r="R294" i="10"/>
  <c r="T294" i="10" s="1"/>
  <c r="W293" i="10"/>
  <c r="S293" i="10"/>
  <c r="R293" i="10"/>
  <c r="T293" i="10" s="1"/>
  <c r="W292" i="10"/>
  <c r="T292" i="10"/>
  <c r="S292" i="10"/>
  <c r="R292" i="10"/>
  <c r="W291" i="10"/>
  <c r="T291" i="10"/>
  <c r="S291" i="10"/>
  <c r="R291" i="10"/>
  <c r="W290" i="10"/>
  <c r="S290" i="10"/>
  <c r="U290" i="10" s="1"/>
  <c r="R290" i="10"/>
  <c r="W289" i="10"/>
  <c r="U289" i="10"/>
  <c r="S289" i="10"/>
  <c r="R289" i="10"/>
  <c r="W288" i="10"/>
  <c r="S288" i="10"/>
  <c r="U288" i="10" s="1"/>
  <c r="R288" i="10"/>
  <c r="W287" i="10"/>
  <c r="T287" i="10"/>
  <c r="S287" i="10"/>
  <c r="R287" i="10"/>
  <c r="W286" i="10"/>
  <c r="T286" i="10"/>
  <c r="S286" i="10"/>
  <c r="R286" i="10"/>
  <c r="W285" i="10"/>
  <c r="S285" i="10"/>
  <c r="R285" i="10"/>
  <c r="T285" i="10" s="1"/>
  <c r="W284" i="10"/>
  <c r="T284" i="10"/>
  <c r="S284" i="10"/>
  <c r="R284" i="10"/>
  <c r="W283" i="10"/>
  <c r="T283" i="10"/>
  <c r="S283" i="10"/>
  <c r="R283" i="10"/>
  <c r="W282" i="10"/>
  <c r="S282" i="10"/>
  <c r="R282" i="10"/>
  <c r="T282" i="10" s="1"/>
  <c r="W281" i="10"/>
  <c r="S281" i="10"/>
  <c r="R281" i="10"/>
  <c r="T281" i="10" s="1"/>
  <c r="W280" i="10"/>
  <c r="T280" i="10"/>
  <c r="S280" i="10"/>
  <c r="R280" i="10"/>
  <c r="W279" i="10"/>
  <c r="T279" i="10"/>
  <c r="S279" i="10"/>
  <c r="R279" i="10"/>
  <c r="W278" i="10"/>
  <c r="S278" i="10"/>
  <c r="U278" i="10" s="1"/>
  <c r="R278" i="10"/>
  <c r="W277" i="10"/>
  <c r="S277" i="10"/>
  <c r="R277" i="10"/>
  <c r="T277" i="10" s="1"/>
  <c r="W276" i="10"/>
  <c r="T276" i="10"/>
  <c r="S276" i="10"/>
  <c r="R276" i="10"/>
  <c r="W275" i="10"/>
  <c r="S275" i="10"/>
  <c r="U275" i="10" s="1"/>
  <c r="R275" i="10"/>
  <c r="W274" i="10"/>
  <c r="S274" i="10"/>
  <c r="U274" i="10" s="1"/>
  <c r="R274" i="10"/>
  <c r="W273" i="10"/>
  <c r="U273" i="10"/>
  <c r="S273" i="10"/>
  <c r="R273" i="10"/>
  <c r="W272" i="10"/>
  <c r="U272" i="10"/>
  <c r="S272" i="10"/>
  <c r="R272" i="10"/>
  <c r="W271" i="10"/>
  <c r="T271" i="10"/>
  <c r="S271" i="10"/>
  <c r="R271" i="10"/>
  <c r="W270" i="10"/>
  <c r="S270" i="10"/>
  <c r="R270" i="10"/>
  <c r="T270" i="10" s="1"/>
  <c r="W269" i="10"/>
  <c r="S269" i="10"/>
  <c r="R269" i="10"/>
  <c r="T269" i="10" s="1"/>
  <c r="W268" i="10"/>
  <c r="T268" i="10"/>
  <c r="S268" i="10"/>
  <c r="R268" i="10"/>
  <c r="W267" i="10"/>
  <c r="T267" i="10"/>
  <c r="S267" i="10"/>
  <c r="R267" i="10"/>
  <c r="W266" i="10"/>
  <c r="S266" i="10"/>
  <c r="R266" i="10"/>
  <c r="T266" i="10" s="1"/>
  <c r="W265" i="10"/>
  <c r="S265" i="10"/>
  <c r="R265" i="10"/>
  <c r="T265" i="10" s="1"/>
  <c r="W264" i="10"/>
  <c r="T264" i="10"/>
  <c r="S264" i="10"/>
  <c r="R264" i="10"/>
  <c r="W263" i="10"/>
  <c r="T263" i="10"/>
  <c r="S263" i="10"/>
  <c r="R263" i="10"/>
  <c r="W262" i="10"/>
  <c r="T262" i="10"/>
  <c r="S262" i="10"/>
  <c r="R262" i="10"/>
  <c r="W261" i="10"/>
  <c r="S261" i="10"/>
  <c r="R261" i="10"/>
  <c r="T261" i="10" s="1"/>
  <c r="W260" i="10"/>
  <c r="T260" i="10"/>
  <c r="S260" i="10"/>
  <c r="R260" i="10"/>
  <c r="W259" i="10"/>
  <c r="T259" i="10"/>
  <c r="S259" i="10"/>
  <c r="R259" i="10"/>
  <c r="W258" i="10"/>
  <c r="S258" i="10"/>
  <c r="U258" i="10" s="1"/>
  <c r="R258" i="10"/>
  <c r="W257" i="10"/>
  <c r="S257" i="10"/>
  <c r="R257" i="10"/>
  <c r="T257" i="10" s="1"/>
  <c r="W256" i="10"/>
  <c r="S256" i="10"/>
  <c r="U256" i="10" s="1"/>
  <c r="R256" i="10"/>
  <c r="W255" i="10"/>
  <c r="T255" i="10"/>
  <c r="S255" i="10"/>
  <c r="R255" i="10"/>
  <c r="W254" i="10"/>
  <c r="T254" i="10"/>
  <c r="S254" i="10"/>
  <c r="R254" i="10"/>
  <c r="W253" i="10"/>
  <c r="U253" i="10"/>
  <c r="S253" i="10"/>
  <c r="R253" i="10"/>
  <c r="W252" i="10"/>
  <c r="U252" i="10"/>
  <c r="S252" i="10"/>
  <c r="R252" i="10"/>
  <c r="W251" i="10"/>
  <c r="U251" i="10"/>
  <c r="S251" i="10"/>
  <c r="R251" i="10"/>
  <c r="W250" i="10"/>
  <c r="S250" i="10"/>
  <c r="U250" i="10" s="1"/>
  <c r="R250" i="10"/>
  <c r="W249" i="10"/>
  <c r="U249" i="10"/>
  <c r="S249" i="10"/>
  <c r="R249" i="10"/>
  <c r="W248" i="10"/>
  <c r="U248" i="10"/>
  <c r="S248" i="10"/>
  <c r="R248" i="10"/>
  <c r="W247" i="10"/>
  <c r="U247" i="10"/>
  <c r="S247" i="10"/>
  <c r="R247" i="10"/>
  <c r="W246" i="10"/>
  <c r="T246" i="10"/>
  <c r="S246" i="10"/>
  <c r="U246" i="10" s="1"/>
  <c r="R246" i="10"/>
  <c r="W245" i="10"/>
  <c r="U245" i="10"/>
  <c r="S245" i="10"/>
  <c r="R245" i="10"/>
  <c r="T245" i="10" s="1"/>
  <c r="W244" i="10"/>
  <c r="U244" i="10"/>
  <c r="S244" i="10"/>
  <c r="R244" i="10"/>
  <c r="W243" i="10"/>
  <c r="U243" i="10"/>
  <c r="S243" i="10"/>
  <c r="R243" i="10"/>
  <c r="W242" i="10"/>
  <c r="S242" i="10"/>
  <c r="U242" i="10" s="1"/>
  <c r="R242" i="10"/>
  <c r="W241" i="10"/>
  <c r="U241" i="10"/>
  <c r="S241" i="10"/>
  <c r="R241" i="10"/>
  <c r="W240" i="10"/>
  <c r="U240" i="10"/>
  <c r="S240" i="10"/>
  <c r="R240" i="10"/>
  <c r="W239" i="10"/>
  <c r="U239" i="10"/>
  <c r="S239" i="10"/>
  <c r="R239" i="10"/>
  <c r="W238" i="10"/>
  <c r="T238" i="10"/>
  <c r="S238" i="10"/>
  <c r="U238" i="10" s="1"/>
  <c r="R238" i="10"/>
  <c r="W237" i="10"/>
  <c r="U237" i="10"/>
  <c r="S237" i="10"/>
  <c r="R237" i="10"/>
  <c r="T237" i="10" s="1"/>
  <c r="W236" i="10"/>
  <c r="T236" i="10"/>
  <c r="S236" i="10"/>
  <c r="R236" i="10"/>
  <c r="W235" i="10"/>
  <c r="T235" i="10"/>
  <c r="S235" i="10"/>
  <c r="R235" i="10"/>
  <c r="W234" i="10"/>
  <c r="T234" i="10"/>
  <c r="S234" i="10"/>
  <c r="R234" i="10"/>
  <c r="W233" i="10"/>
  <c r="S233" i="10"/>
  <c r="U233" i="10" s="1"/>
  <c r="R233" i="10"/>
  <c r="T233" i="10" s="1"/>
  <c r="W232" i="10"/>
  <c r="T232" i="10"/>
  <c r="S232" i="10"/>
  <c r="U232" i="10" s="1"/>
  <c r="V232" i="10" s="1"/>
  <c r="R232" i="10"/>
  <c r="W231" i="10"/>
  <c r="U231" i="10"/>
  <c r="S231" i="10"/>
  <c r="R231" i="10"/>
  <c r="W230" i="10"/>
  <c r="S230" i="10"/>
  <c r="U230" i="10" s="1"/>
  <c r="R230" i="10"/>
  <c r="W229" i="10"/>
  <c r="S229" i="10"/>
  <c r="U229" i="10" s="1"/>
  <c r="R229" i="10"/>
  <c r="W228" i="10"/>
  <c r="U228" i="10"/>
  <c r="S228" i="10"/>
  <c r="R228" i="10"/>
  <c r="W227" i="10"/>
  <c r="U227" i="10"/>
  <c r="S227" i="10"/>
  <c r="R227" i="10"/>
  <c r="W226" i="10"/>
  <c r="S226" i="10"/>
  <c r="U226" i="10" s="1"/>
  <c r="R226" i="10"/>
  <c r="W225" i="10"/>
  <c r="U225" i="10"/>
  <c r="S225" i="10"/>
  <c r="R225" i="10"/>
  <c r="W224" i="10"/>
  <c r="U224" i="10"/>
  <c r="S224" i="10"/>
  <c r="R224" i="10"/>
  <c r="W223" i="10"/>
  <c r="U223" i="10"/>
  <c r="S223" i="10"/>
  <c r="R223" i="10"/>
  <c r="W222" i="10"/>
  <c r="U222" i="10"/>
  <c r="S222" i="10"/>
  <c r="R222" i="10"/>
  <c r="W221" i="10"/>
  <c r="U221" i="10"/>
  <c r="V221" i="10" s="1"/>
  <c r="S221" i="10"/>
  <c r="R221" i="10"/>
  <c r="T221" i="10" s="1"/>
  <c r="W220" i="10"/>
  <c r="U220" i="10"/>
  <c r="T220" i="10"/>
  <c r="S220" i="10"/>
  <c r="R220" i="10"/>
  <c r="W219" i="10"/>
  <c r="S219" i="10"/>
  <c r="U219" i="10" s="1"/>
  <c r="R219" i="10"/>
  <c r="T219" i="10" s="1"/>
  <c r="W218" i="10"/>
  <c r="U218" i="10"/>
  <c r="T218" i="10"/>
  <c r="S218" i="10"/>
  <c r="R218" i="10"/>
  <c r="W217" i="10"/>
  <c r="S217" i="10"/>
  <c r="R217" i="10"/>
  <c r="T217" i="10" s="1"/>
  <c r="W216" i="10"/>
  <c r="T216" i="10"/>
  <c r="S216" i="10"/>
  <c r="U216" i="10" s="1"/>
  <c r="R216" i="10"/>
  <c r="W215" i="10"/>
  <c r="T215" i="10"/>
  <c r="S215" i="10"/>
  <c r="R215" i="10"/>
  <c r="W214" i="10"/>
  <c r="T214" i="10"/>
  <c r="S214" i="10"/>
  <c r="R214" i="10"/>
  <c r="W213" i="10"/>
  <c r="S213" i="10"/>
  <c r="R213" i="10"/>
  <c r="T213" i="10" s="1"/>
  <c r="W212" i="10"/>
  <c r="S212" i="10"/>
  <c r="R212" i="10"/>
  <c r="T212" i="10" s="1"/>
  <c r="W211" i="10"/>
  <c r="T211" i="10"/>
  <c r="S211" i="10"/>
  <c r="R211" i="10"/>
  <c r="T210" i="10"/>
  <c r="S210" i="10"/>
  <c r="R210" i="10"/>
  <c r="W209" i="10"/>
  <c r="U209" i="10"/>
  <c r="S209" i="10"/>
  <c r="R209" i="10"/>
  <c r="T209" i="10" s="1"/>
  <c r="V209" i="10" s="1"/>
  <c r="W208" i="10"/>
  <c r="S208" i="10"/>
  <c r="U208" i="10" s="1"/>
  <c r="R208" i="10"/>
  <c r="T208" i="10" s="1"/>
  <c r="W207" i="10"/>
  <c r="T207" i="10"/>
  <c r="S207" i="10"/>
  <c r="R207" i="10"/>
  <c r="W206" i="10"/>
  <c r="T206" i="10"/>
  <c r="S206" i="10"/>
  <c r="R206" i="10"/>
  <c r="W205" i="10"/>
  <c r="S205" i="10"/>
  <c r="R205" i="10"/>
  <c r="T205" i="10" s="1"/>
  <c r="W204" i="10"/>
  <c r="S204" i="10"/>
  <c r="U204" i="10" s="1"/>
  <c r="R204" i="10"/>
  <c r="W203" i="10"/>
  <c r="U203" i="10"/>
  <c r="S203" i="10"/>
  <c r="R203" i="10"/>
  <c r="W202" i="10"/>
  <c r="U202" i="10"/>
  <c r="T202" i="10"/>
  <c r="V202" i="10" s="1"/>
  <c r="S202" i="10"/>
  <c r="R202" i="10"/>
  <c r="W201" i="10"/>
  <c r="U201" i="10"/>
  <c r="S201" i="10"/>
  <c r="R201" i="10"/>
  <c r="T201" i="10" s="1"/>
  <c r="W200" i="10"/>
  <c r="S200" i="10"/>
  <c r="U200" i="10" s="1"/>
  <c r="R200" i="10"/>
  <c r="W199" i="10"/>
  <c r="T199" i="10"/>
  <c r="S199" i="10"/>
  <c r="R199" i="10"/>
  <c r="W198" i="10"/>
  <c r="T198" i="10"/>
  <c r="S198" i="10"/>
  <c r="R198" i="10"/>
  <c r="W197" i="10"/>
  <c r="S197" i="10"/>
  <c r="R197" i="10"/>
  <c r="T197" i="10" s="1"/>
  <c r="W196" i="10"/>
  <c r="S196" i="10"/>
  <c r="U196" i="10" s="1"/>
  <c r="R196" i="10"/>
  <c r="W195" i="10"/>
  <c r="U195" i="10"/>
  <c r="S195" i="10"/>
  <c r="R195" i="10"/>
  <c r="W194" i="10"/>
  <c r="U194" i="10"/>
  <c r="S194" i="10"/>
  <c r="R194" i="10"/>
  <c r="W193" i="10"/>
  <c r="U193" i="10"/>
  <c r="S193" i="10"/>
  <c r="R193" i="10"/>
  <c r="T193" i="10" s="1"/>
  <c r="W192" i="10"/>
  <c r="S192" i="10"/>
  <c r="U192" i="10" s="1"/>
  <c r="R192" i="10"/>
  <c r="T192" i="10" s="1"/>
  <c r="W191" i="10"/>
  <c r="T191" i="10"/>
  <c r="S191" i="10"/>
  <c r="R191" i="10"/>
  <c r="W190" i="10"/>
  <c r="T190" i="10"/>
  <c r="S190" i="10"/>
  <c r="R190" i="10"/>
  <c r="W189" i="10"/>
  <c r="S189" i="10"/>
  <c r="R189" i="10"/>
  <c r="T189" i="10" s="1"/>
  <c r="W188" i="10"/>
  <c r="S188" i="10"/>
  <c r="R188" i="10"/>
  <c r="T188" i="10" s="1"/>
  <c r="W187" i="10"/>
  <c r="T187" i="10"/>
  <c r="S187" i="10"/>
  <c r="R187" i="10"/>
  <c r="W186" i="10"/>
  <c r="T186" i="10"/>
  <c r="S186" i="10"/>
  <c r="R186" i="10"/>
  <c r="W185" i="10"/>
  <c r="S185" i="10"/>
  <c r="R185" i="10"/>
  <c r="T185" i="10" s="1"/>
  <c r="W184" i="10"/>
  <c r="S184" i="10"/>
  <c r="R184" i="10"/>
  <c r="T184" i="10" s="1"/>
  <c r="W183" i="10"/>
  <c r="T183" i="10"/>
  <c r="S183" i="10"/>
  <c r="R183" i="10"/>
  <c r="W182" i="10"/>
  <c r="T182" i="10"/>
  <c r="S182" i="10"/>
  <c r="R182" i="10"/>
  <c r="W181" i="10"/>
  <c r="S181" i="10"/>
  <c r="R181" i="10"/>
  <c r="T181" i="10" s="1"/>
  <c r="W180" i="10"/>
  <c r="S180" i="10"/>
  <c r="R180" i="10"/>
  <c r="T180" i="10" s="1"/>
  <c r="W179" i="10"/>
  <c r="T179" i="10"/>
  <c r="S179" i="10"/>
  <c r="R179" i="10"/>
  <c r="W178" i="10"/>
  <c r="T178" i="10"/>
  <c r="S178" i="10"/>
  <c r="R178" i="10"/>
  <c r="W177" i="10"/>
  <c r="S177" i="10"/>
  <c r="R177" i="10"/>
  <c r="T177" i="10" s="1"/>
  <c r="W176" i="10"/>
  <c r="S176" i="10"/>
  <c r="R176" i="10"/>
  <c r="T176" i="10" s="1"/>
  <c r="W175" i="10"/>
  <c r="T175" i="10"/>
  <c r="S175" i="10"/>
  <c r="R175" i="10"/>
  <c r="W174" i="10"/>
  <c r="T174" i="10"/>
  <c r="S174" i="10"/>
  <c r="R174" i="10"/>
  <c r="W173" i="10"/>
  <c r="S173" i="10"/>
  <c r="R173" i="10"/>
  <c r="T173" i="10" s="1"/>
  <c r="W172" i="10"/>
  <c r="S172" i="10"/>
  <c r="R172" i="10"/>
  <c r="T172" i="10" s="1"/>
  <c r="W171" i="10"/>
  <c r="T171" i="10"/>
  <c r="S171" i="10"/>
  <c r="R171" i="10"/>
  <c r="W170" i="10"/>
  <c r="T170" i="10"/>
  <c r="S170" i="10"/>
  <c r="R170" i="10"/>
  <c r="W169" i="10"/>
  <c r="S169" i="10"/>
  <c r="R169" i="10"/>
  <c r="T169" i="10" s="1"/>
  <c r="W168" i="10"/>
  <c r="S168" i="10"/>
  <c r="R168" i="10"/>
  <c r="T168" i="10" s="1"/>
  <c r="W167" i="10"/>
  <c r="T167" i="10"/>
  <c r="S167" i="10"/>
  <c r="R167" i="10"/>
  <c r="W166" i="10"/>
  <c r="T166" i="10"/>
  <c r="S166" i="10"/>
  <c r="R166" i="10"/>
  <c r="W165" i="10"/>
  <c r="S165" i="10"/>
  <c r="R165" i="10"/>
  <c r="T165" i="10" s="1"/>
  <c r="W164" i="10"/>
  <c r="S164" i="10"/>
  <c r="R164" i="10"/>
  <c r="T164" i="10" s="1"/>
  <c r="W163" i="10"/>
  <c r="T163" i="10"/>
  <c r="S163" i="10"/>
  <c r="R163" i="10"/>
  <c r="W162" i="10"/>
  <c r="T162" i="10"/>
  <c r="S162" i="10"/>
  <c r="R162" i="10"/>
  <c r="W161" i="10"/>
  <c r="S161" i="10"/>
  <c r="R161" i="10"/>
  <c r="T161" i="10" s="1"/>
  <c r="W160" i="10"/>
  <c r="S160" i="10"/>
  <c r="R160" i="10"/>
  <c r="T160" i="10" s="1"/>
  <c r="W159" i="10"/>
  <c r="U159" i="10"/>
  <c r="V159" i="10" s="1"/>
  <c r="T159" i="10"/>
  <c r="S159" i="10"/>
  <c r="R159" i="10"/>
  <c r="W158" i="10"/>
  <c r="U158" i="10"/>
  <c r="T158" i="10"/>
  <c r="V158" i="10" s="1"/>
  <c r="S158" i="10"/>
  <c r="R158" i="10"/>
  <c r="W157" i="10"/>
  <c r="S157" i="10"/>
  <c r="R157" i="10"/>
  <c r="T157" i="10" s="1"/>
  <c r="W156" i="10"/>
  <c r="S156" i="10"/>
  <c r="R156" i="10"/>
  <c r="T156" i="10" s="1"/>
  <c r="W155" i="10"/>
  <c r="U155" i="10"/>
  <c r="S155" i="10"/>
  <c r="R155" i="10"/>
  <c r="W154" i="10"/>
  <c r="U154" i="10"/>
  <c r="S154" i="10"/>
  <c r="R154" i="10"/>
  <c r="W153" i="10"/>
  <c r="U153" i="10"/>
  <c r="S153" i="10"/>
  <c r="R153" i="10"/>
  <c r="W152" i="10"/>
  <c r="S152" i="10"/>
  <c r="U152" i="10" s="1"/>
  <c r="R152" i="10"/>
  <c r="W151" i="10"/>
  <c r="U151" i="10"/>
  <c r="S151" i="10"/>
  <c r="R151" i="10"/>
  <c r="W150" i="10"/>
  <c r="U150" i="10"/>
  <c r="S150" i="10"/>
  <c r="R150" i="10"/>
  <c r="W149" i="10"/>
  <c r="U149" i="10"/>
  <c r="S149" i="10"/>
  <c r="R149" i="10"/>
  <c r="W148" i="10"/>
  <c r="S148" i="10"/>
  <c r="U148" i="10" s="1"/>
  <c r="R148" i="10"/>
  <c r="W147" i="10"/>
  <c r="U147" i="10"/>
  <c r="S147" i="10"/>
  <c r="R147" i="10"/>
  <c r="W146" i="10"/>
  <c r="U146" i="10"/>
  <c r="S146" i="10"/>
  <c r="R146" i="10"/>
  <c r="W145" i="10"/>
  <c r="U145" i="10"/>
  <c r="S145" i="10"/>
  <c r="R145" i="10"/>
  <c r="W144" i="10"/>
  <c r="S144" i="10"/>
  <c r="U144" i="10" s="1"/>
  <c r="R144" i="10"/>
  <c r="W143" i="10"/>
  <c r="U143" i="10"/>
  <c r="S143" i="10"/>
  <c r="R143" i="10"/>
  <c r="W142" i="10"/>
  <c r="U142" i="10"/>
  <c r="S142" i="10"/>
  <c r="R142" i="10"/>
  <c r="W141" i="10"/>
  <c r="U141" i="10"/>
  <c r="S141" i="10"/>
  <c r="R141" i="10"/>
  <c r="W140" i="10"/>
  <c r="S140" i="10"/>
  <c r="U140" i="10" s="1"/>
  <c r="R140" i="10"/>
  <c r="T140" i="10" s="1"/>
  <c r="W139" i="10"/>
  <c r="U139" i="10"/>
  <c r="T139" i="10"/>
  <c r="V139" i="10" s="1"/>
  <c r="S139" i="10"/>
  <c r="R139" i="10"/>
  <c r="W138" i="10"/>
  <c r="T138" i="10"/>
  <c r="S138" i="10"/>
  <c r="R138" i="10"/>
  <c r="W137" i="10"/>
  <c r="S137" i="10"/>
  <c r="R137" i="10"/>
  <c r="T137" i="10" s="1"/>
  <c r="W136" i="10"/>
  <c r="S136" i="10"/>
  <c r="R136" i="10"/>
  <c r="T136" i="10" s="1"/>
  <c r="W135" i="10"/>
  <c r="U135" i="10"/>
  <c r="S135" i="10"/>
  <c r="R135" i="10"/>
  <c r="W134" i="10"/>
  <c r="U134" i="10"/>
  <c r="S134" i="10"/>
  <c r="R134" i="10"/>
  <c r="W133" i="10"/>
  <c r="U133" i="10"/>
  <c r="S133" i="10"/>
  <c r="R133" i="10"/>
  <c r="T133" i="10" s="1"/>
  <c r="W132" i="10"/>
  <c r="S132" i="10"/>
  <c r="U132" i="10" s="1"/>
  <c r="R132" i="10"/>
  <c r="T132" i="10" s="1"/>
  <c r="W131" i="10"/>
  <c r="T131" i="10"/>
  <c r="S131" i="10"/>
  <c r="R131" i="10"/>
  <c r="W130" i="10"/>
  <c r="T130" i="10"/>
  <c r="S130" i="10"/>
  <c r="R130" i="10"/>
  <c r="W129" i="10"/>
  <c r="U129" i="10"/>
  <c r="S129" i="10"/>
  <c r="R129" i="10"/>
  <c r="W128" i="10"/>
  <c r="S128" i="10"/>
  <c r="U128" i="10" s="1"/>
  <c r="R128" i="10"/>
  <c r="W127" i="10"/>
  <c r="U127" i="10"/>
  <c r="T127" i="10"/>
  <c r="V127" i="10" s="1"/>
  <c r="S127" i="10"/>
  <c r="R127" i="10"/>
  <c r="W126" i="10"/>
  <c r="U126" i="10"/>
  <c r="S126" i="10"/>
  <c r="R126" i="10"/>
  <c r="W125" i="10"/>
  <c r="U125" i="10"/>
  <c r="S125" i="10"/>
  <c r="R125" i="10"/>
  <c r="W124" i="10"/>
  <c r="S124" i="10"/>
  <c r="U124" i="10" s="1"/>
  <c r="R124" i="10"/>
  <c r="W123" i="10"/>
  <c r="U123" i="10"/>
  <c r="S123" i="10"/>
  <c r="R123" i="10"/>
  <c r="W122" i="10"/>
  <c r="U122" i="10"/>
  <c r="S122" i="10"/>
  <c r="R122" i="10"/>
  <c r="W121" i="10"/>
  <c r="U121" i="10"/>
  <c r="S121" i="10"/>
  <c r="R121" i="10"/>
  <c r="W120" i="10"/>
  <c r="S120" i="10"/>
  <c r="R120" i="10"/>
  <c r="T120" i="10" s="1"/>
  <c r="W119" i="10"/>
  <c r="U119" i="10"/>
  <c r="T119" i="10"/>
  <c r="V119" i="10" s="1"/>
  <c r="S119" i="10"/>
  <c r="R119" i="10"/>
  <c r="W118" i="10"/>
  <c r="U118" i="10"/>
  <c r="T118" i="10"/>
  <c r="V118" i="10" s="1"/>
  <c r="S118" i="10"/>
  <c r="R118" i="10"/>
  <c r="W117" i="10"/>
  <c r="S117" i="10"/>
  <c r="R117" i="10"/>
  <c r="T117" i="10" s="1"/>
  <c r="W116" i="10"/>
  <c r="S116" i="10"/>
  <c r="R116" i="10"/>
  <c r="T116" i="10" s="1"/>
  <c r="W115" i="10"/>
  <c r="T115" i="10"/>
  <c r="S115" i="10"/>
  <c r="R115" i="10"/>
  <c r="W114" i="10"/>
  <c r="T114" i="10"/>
  <c r="S114" i="10"/>
  <c r="R114" i="10"/>
  <c r="W113" i="10"/>
  <c r="S113" i="10"/>
  <c r="R113" i="10"/>
  <c r="T113" i="10" s="1"/>
  <c r="W112" i="10"/>
  <c r="S112" i="10"/>
  <c r="R112" i="10"/>
  <c r="T112" i="10" s="1"/>
  <c r="W111" i="10"/>
  <c r="T111" i="10"/>
  <c r="S111" i="10"/>
  <c r="R111" i="10"/>
  <c r="W110" i="10"/>
  <c r="T110" i="10"/>
  <c r="S110" i="10"/>
  <c r="R110" i="10"/>
  <c r="W109" i="10"/>
  <c r="U109" i="10"/>
  <c r="S109" i="10"/>
  <c r="R109" i="10"/>
  <c r="W108" i="10"/>
  <c r="S108" i="10"/>
  <c r="U108" i="10" s="1"/>
  <c r="R108" i="10"/>
  <c r="W107" i="10"/>
  <c r="U107" i="10"/>
  <c r="S107" i="10"/>
  <c r="R107" i="10"/>
  <c r="W106" i="10"/>
  <c r="U106" i="10"/>
  <c r="S106" i="10"/>
  <c r="R106" i="10"/>
  <c r="W105" i="10"/>
  <c r="U105" i="10"/>
  <c r="S105" i="10"/>
  <c r="R105" i="10"/>
  <c r="W104" i="10"/>
  <c r="S104" i="10"/>
  <c r="U104" i="10" s="1"/>
  <c r="R104" i="10"/>
  <c r="W103" i="10"/>
  <c r="U103" i="10"/>
  <c r="S103" i="10"/>
  <c r="R103" i="10"/>
  <c r="W102" i="10"/>
  <c r="U102" i="10"/>
  <c r="S102" i="10"/>
  <c r="R102" i="10"/>
  <c r="W101" i="10"/>
  <c r="U101" i="10"/>
  <c r="S101" i="10"/>
  <c r="R101" i="10"/>
  <c r="W100" i="10"/>
  <c r="S100" i="10"/>
  <c r="U100" i="10" s="1"/>
  <c r="R100" i="10"/>
  <c r="W99" i="10"/>
  <c r="U99" i="10"/>
  <c r="S99" i="10"/>
  <c r="R99" i="10"/>
  <c r="W98" i="10"/>
  <c r="U98" i="10"/>
  <c r="S98" i="10"/>
  <c r="R98" i="10"/>
  <c r="W97" i="10"/>
  <c r="U97" i="10"/>
  <c r="S97" i="10"/>
  <c r="R97" i="10"/>
  <c r="W96" i="10"/>
  <c r="S96" i="10"/>
  <c r="U96" i="10" s="1"/>
  <c r="R96" i="10"/>
  <c r="W95" i="10"/>
  <c r="U95" i="10"/>
  <c r="S95" i="10"/>
  <c r="R95" i="10"/>
  <c r="W94" i="10"/>
  <c r="U94" i="10"/>
  <c r="S94" i="10"/>
  <c r="R94" i="10"/>
  <c r="W93" i="10"/>
  <c r="U93" i="10"/>
  <c r="S93" i="10"/>
  <c r="R93" i="10"/>
  <c r="W92" i="10"/>
  <c r="S92" i="10"/>
  <c r="U92" i="10" s="1"/>
  <c r="R92" i="10"/>
  <c r="W91" i="10"/>
  <c r="U91" i="10"/>
  <c r="V91" i="10" s="1"/>
  <c r="T91" i="10"/>
  <c r="S91" i="10"/>
  <c r="R91" i="10"/>
  <c r="W90" i="10"/>
  <c r="U90" i="10"/>
  <c r="T90" i="10"/>
  <c r="S90" i="10"/>
  <c r="R90" i="10"/>
  <c r="W89" i="10"/>
  <c r="U89" i="10"/>
  <c r="S89" i="10"/>
  <c r="R89" i="10"/>
  <c r="W88" i="10"/>
  <c r="S88" i="10"/>
  <c r="U88" i="10" s="1"/>
  <c r="R88" i="10"/>
  <c r="W87" i="10"/>
  <c r="U87" i="10"/>
  <c r="S87" i="10"/>
  <c r="R87" i="10"/>
  <c r="W86" i="10"/>
  <c r="U86" i="10"/>
  <c r="S86" i="10"/>
  <c r="R86" i="10"/>
  <c r="W85" i="10"/>
  <c r="U85" i="10"/>
  <c r="S85" i="10"/>
  <c r="R85" i="10"/>
  <c r="W84" i="10"/>
  <c r="S84" i="10"/>
  <c r="U84" i="10" s="1"/>
  <c r="R84" i="10"/>
  <c r="W83" i="10"/>
  <c r="U83" i="10"/>
  <c r="S83" i="10"/>
  <c r="R83" i="10"/>
  <c r="W82" i="10"/>
  <c r="U82" i="10"/>
  <c r="S82" i="10"/>
  <c r="R82" i="10"/>
  <c r="W81" i="10"/>
  <c r="U81" i="10"/>
  <c r="S81" i="10"/>
  <c r="R81" i="10"/>
  <c r="W80" i="10"/>
  <c r="S80" i="10"/>
  <c r="U80" i="10" s="1"/>
  <c r="R80" i="10"/>
  <c r="W79" i="10"/>
  <c r="U79" i="10"/>
  <c r="S79" i="10"/>
  <c r="R79" i="10"/>
  <c r="W78" i="10"/>
  <c r="U78" i="10"/>
  <c r="S78" i="10"/>
  <c r="R78" i="10"/>
  <c r="W77" i="10"/>
  <c r="U77" i="10"/>
  <c r="S77" i="10"/>
  <c r="R77" i="10"/>
  <c r="W76" i="10"/>
  <c r="S76" i="10"/>
  <c r="U76" i="10" s="1"/>
  <c r="R76" i="10"/>
  <c r="W75" i="10"/>
  <c r="U75" i="10"/>
  <c r="S75" i="10"/>
  <c r="R75" i="10"/>
  <c r="W74" i="10"/>
  <c r="U74" i="10"/>
  <c r="S74" i="10"/>
  <c r="R74" i="10"/>
  <c r="W73" i="10"/>
  <c r="U73" i="10"/>
  <c r="S73" i="10"/>
  <c r="R73" i="10"/>
  <c r="W72" i="10"/>
  <c r="S72" i="10"/>
  <c r="U72" i="10" s="1"/>
  <c r="R72" i="10"/>
  <c r="W71" i="10"/>
  <c r="U71" i="10"/>
  <c r="S71" i="10"/>
  <c r="R71" i="10"/>
  <c r="W70" i="10"/>
  <c r="U70" i="10"/>
  <c r="S70" i="10"/>
  <c r="R70" i="10"/>
  <c r="W69" i="10"/>
  <c r="U69" i="10"/>
  <c r="S69" i="10"/>
  <c r="R69" i="10"/>
  <c r="W68" i="10"/>
  <c r="S68" i="10"/>
  <c r="U68" i="10" s="1"/>
  <c r="R68" i="10"/>
  <c r="W67" i="10"/>
  <c r="U67" i="10"/>
  <c r="S67" i="10"/>
  <c r="R67" i="10"/>
  <c r="W66" i="10"/>
  <c r="U66" i="10"/>
  <c r="S66" i="10"/>
  <c r="R66" i="10"/>
  <c r="W65" i="10"/>
  <c r="U65" i="10"/>
  <c r="S65" i="10"/>
  <c r="R65" i="10"/>
  <c r="W64" i="10"/>
  <c r="S64" i="10"/>
  <c r="U64" i="10" s="1"/>
  <c r="R64" i="10"/>
  <c r="W63" i="10"/>
  <c r="U63" i="10"/>
  <c r="S63" i="10"/>
  <c r="R63" i="10"/>
  <c r="W62" i="10"/>
  <c r="U62" i="10"/>
  <c r="S62" i="10"/>
  <c r="R62" i="10"/>
  <c r="W61" i="10"/>
  <c r="U61" i="10"/>
  <c r="S61" i="10"/>
  <c r="R61" i="10"/>
  <c r="W60" i="10"/>
  <c r="S60" i="10"/>
  <c r="U60" i="10" s="1"/>
  <c r="R60" i="10"/>
  <c r="W59" i="10"/>
  <c r="U59" i="10"/>
  <c r="S59" i="10"/>
  <c r="R59" i="10"/>
  <c r="W58" i="10"/>
  <c r="U58" i="10"/>
  <c r="S58" i="10"/>
  <c r="R58" i="10"/>
  <c r="W57" i="10"/>
  <c r="U57" i="10"/>
  <c r="S57" i="10"/>
  <c r="R57" i="10"/>
  <c r="W56" i="10"/>
  <c r="S56" i="10"/>
  <c r="U56" i="10" s="1"/>
  <c r="R56" i="10"/>
  <c r="W55" i="10"/>
  <c r="U55" i="10"/>
  <c r="S55" i="10"/>
  <c r="R55" i="10"/>
  <c r="W54" i="10"/>
  <c r="U54" i="10"/>
  <c r="S54" i="10"/>
  <c r="R54" i="10"/>
  <c r="W53" i="10"/>
  <c r="U53" i="10"/>
  <c r="S53" i="10"/>
  <c r="R53" i="10"/>
  <c r="W52" i="10"/>
  <c r="S52" i="10"/>
  <c r="U52" i="10" s="1"/>
  <c r="R52" i="10"/>
  <c r="W51" i="10"/>
  <c r="U51" i="10"/>
  <c r="S51" i="10"/>
  <c r="R51" i="10"/>
  <c r="W50" i="10"/>
  <c r="U50" i="10"/>
  <c r="S50" i="10"/>
  <c r="R50" i="10"/>
  <c r="W49" i="10"/>
  <c r="U49" i="10"/>
  <c r="S49" i="10"/>
  <c r="R49" i="10"/>
  <c r="W48" i="10"/>
  <c r="S48" i="10"/>
  <c r="R48" i="10"/>
  <c r="T48" i="10" s="1"/>
  <c r="W47" i="10"/>
  <c r="T47" i="10"/>
  <c r="S47" i="10"/>
  <c r="R47" i="10"/>
  <c r="W46" i="10"/>
  <c r="T46" i="10"/>
  <c r="S46" i="10"/>
  <c r="R46" i="10"/>
  <c r="W45" i="10"/>
  <c r="S45" i="10"/>
  <c r="R45" i="10"/>
  <c r="T45" i="10" s="1"/>
  <c r="W44" i="10"/>
  <c r="S44" i="10"/>
  <c r="R44" i="10"/>
  <c r="T44" i="10" s="1"/>
  <c r="W43" i="10"/>
  <c r="T43" i="10"/>
  <c r="S43" i="10"/>
  <c r="R43" i="10"/>
  <c r="W42" i="10"/>
  <c r="T42" i="10"/>
  <c r="S42" i="10"/>
  <c r="R42" i="10"/>
  <c r="W41" i="10"/>
  <c r="S41" i="10"/>
  <c r="R41" i="10"/>
  <c r="T41" i="10" s="1"/>
  <c r="W40" i="10"/>
  <c r="S40" i="10"/>
  <c r="R40" i="10"/>
  <c r="T40" i="10" s="1"/>
  <c r="W39" i="10"/>
  <c r="T39" i="10"/>
  <c r="S39" i="10"/>
  <c r="R39" i="10"/>
  <c r="W38" i="10"/>
  <c r="T38" i="10"/>
  <c r="S38" i="10"/>
  <c r="R38" i="10"/>
  <c r="W37" i="10"/>
  <c r="S37" i="10"/>
  <c r="R37" i="10"/>
  <c r="T37" i="10" s="1"/>
  <c r="W36" i="10"/>
  <c r="S36" i="10"/>
  <c r="R36" i="10"/>
  <c r="T36" i="10" s="1"/>
  <c r="W35" i="10"/>
  <c r="T35" i="10"/>
  <c r="S35" i="10"/>
  <c r="R35" i="10"/>
  <c r="W34" i="10"/>
  <c r="T34" i="10"/>
  <c r="S34" i="10"/>
  <c r="R34" i="10"/>
  <c r="W33" i="10"/>
  <c r="S33" i="10"/>
  <c r="R33" i="10"/>
  <c r="T33" i="10" s="1"/>
  <c r="W32" i="10"/>
  <c r="S32" i="10"/>
  <c r="U32" i="10" s="1"/>
  <c r="R32" i="10"/>
  <c r="W31" i="10"/>
  <c r="U31" i="10"/>
  <c r="S31" i="10"/>
  <c r="R31" i="10"/>
  <c r="W30" i="10"/>
  <c r="U30" i="10"/>
  <c r="S30" i="10"/>
  <c r="R30" i="10"/>
  <c r="W29" i="10"/>
  <c r="U29" i="10"/>
  <c r="S29" i="10"/>
  <c r="R29" i="10"/>
  <c r="W28" i="10"/>
  <c r="S28" i="10"/>
  <c r="U28" i="10" s="1"/>
  <c r="R28" i="10"/>
  <c r="W27" i="10"/>
  <c r="U27" i="10"/>
  <c r="S27" i="10"/>
  <c r="R27" i="10"/>
  <c r="W26" i="10"/>
  <c r="U26" i="10"/>
  <c r="S26" i="10"/>
  <c r="R26" i="10"/>
  <c r="W25" i="10"/>
  <c r="U25" i="10"/>
  <c r="S25" i="10"/>
  <c r="R25" i="10"/>
  <c r="W24" i="10"/>
  <c r="S24" i="10"/>
  <c r="U24" i="10" s="1"/>
  <c r="R24" i="10"/>
  <c r="W23" i="10"/>
  <c r="U23" i="10"/>
  <c r="S23" i="10"/>
  <c r="R23" i="10"/>
  <c r="W22" i="10"/>
  <c r="U22" i="10"/>
  <c r="S22" i="10"/>
  <c r="R22" i="10"/>
  <c r="W21" i="10"/>
  <c r="U21" i="10"/>
  <c r="S21" i="10"/>
  <c r="R21" i="10"/>
  <c r="W20" i="10"/>
  <c r="S20" i="10"/>
  <c r="U20" i="10" s="1"/>
  <c r="R20" i="10"/>
  <c r="W19" i="10"/>
  <c r="U19" i="10"/>
  <c r="S19" i="10"/>
  <c r="R19" i="10"/>
  <c r="W18" i="10"/>
  <c r="T18" i="10"/>
  <c r="S18" i="10"/>
  <c r="R18" i="10"/>
  <c r="W17" i="10"/>
  <c r="U17" i="10"/>
  <c r="S17" i="10"/>
  <c r="R17" i="10"/>
  <c r="W16" i="10"/>
  <c r="S16" i="10"/>
  <c r="U16" i="10" s="1"/>
  <c r="R16" i="10"/>
  <c r="W15" i="10"/>
  <c r="U15" i="10"/>
  <c r="S15" i="10"/>
  <c r="R15" i="10"/>
  <c r="W14" i="10"/>
  <c r="U14" i="10"/>
  <c r="S14" i="10"/>
  <c r="R14" i="10"/>
  <c r="W13" i="10"/>
  <c r="S13" i="10"/>
  <c r="R13" i="10"/>
  <c r="W12" i="10"/>
  <c r="S12" i="10"/>
  <c r="U12" i="10" s="1"/>
  <c r="R12" i="10"/>
  <c r="W11" i="10"/>
  <c r="S11" i="10"/>
  <c r="R11" i="10"/>
  <c r="W10" i="10"/>
  <c r="U10" i="10"/>
  <c r="T10" i="10"/>
  <c r="V10" i="10" s="1"/>
  <c r="S10" i="10"/>
  <c r="R10" i="10"/>
  <c r="W9" i="10"/>
  <c r="U9" i="10"/>
  <c r="S9" i="10"/>
  <c r="R9" i="10"/>
  <c r="W8" i="10"/>
  <c r="T8" i="10"/>
  <c r="S8" i="10"/>
  <c r="U8" i="10" s="1"/>
  <c r="R8" i="10"/>
  <c r="W7" i="10"/>
  <c r="U7" i="10"/>
  <c r="V7" i="10" s="1"/>
  <c r="T7" i="10"/>
  <c r="S7" i="10"/>
  <c r="R7" i="10"/>
  <c r="D352" i="29"/>
  <c r="E352" i="29" s="1"/>
  <c r="G56" i="11"/>
  <c r="G55" i="11"/>
  <c r="G54" i="11"/>
  <c r="G43" i="11"/>
  <c r="G42" i="11"/>
  <c r="G23" i="11"/>
  <c r="J22" i="11"/>
  <c r="I22" i="11"/>
  <c r="H22" i="11"/>
  <c r="G22" i="11"/>
  <c r="J21" i="11"/>
  <c r="I21" i="11"/>
  <c r="H21" i="11"/>
  <c r="G21" i="11"/>
  <c r="E55" i="11"/>
  <c r="D55" i="11"/>
  <c r="H55" i="11" s="1"/>
  <c r="E54" i="11"/>
  <c r="D54" i="11"/>
  <c r="J54" i="11" s="1"/>
  <c r="E53" i="11"/>
  <c r="D53" i="11"/>
  <c r="E52" i="11"/>
  <c r="D52" i="11"/>
  <c r="J52" i="11" s="1"/>
  <c r="E51" i="11"/>
  <c r="D51" i="11"/>
  <c r="J51" i="11" s="1"/>
  <c r="E50" i="11"/>
  <c r="D50" i="11"/>
  <c r="E49" i="11"/>
  <c r="D49" i="11"/>
  <c r="J49" i="11" s="1"/>
  <c r="E48" i="11"/>
  <c r="D48" i="11"/>
  <c r="J48" i="11" s="1"/>
  <c r="E47" i="11"/>
  <c r="D47" i="11"/>
  <c r="H47" i="11" s="1"/>
  <c r="E46" i="11"/>
  <c r="D46" i="11"/>
  <c r="J46" i="11" s="1"/>
  <c r="E45" i="11"/>
  <c r="D45" i="11"/>
  <c r="J45" i="11" s="1"/>
  <c r="E44" i="11"/>
  <c r="D44" i="11"/>
  <c r="E43" i="11"/>
  <c r="D43" i="11"/>
  <c r="J43" i="11" s="1"/>
  <c r="E42" i="11"/>
  <c r="D42" i="11"/>
  <c r="I42" i="11" s="1"/>
  <c r="E32" i="11"/>
  <c r="D32" i="11"/>
  <c r="I32" i="11" s="1"/>
  <c r="E31" i="11"/>
  <c r="D31" i="11"/>
  <c r="J31" i="11" s="1"/>
  <c r="E30" i="11"/>
  <c r="D30" i="11"/>
  <c r="J30" i="11" s="1"/>
  <c r="E29" i="11"/>
  <c r="D29" i="11"/>
  <c r="H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E24" i="11"/>
  <c r="D24" i="11"/>
  <c r="I24" i="11" s="1"/>
  <c r="E23" i="11"/>
  <c r="D23" i="11"/>
  <c r="J23" i="11" s="1"/>
  <c r="F53" i="11"/>
  <c r="F52" i="11"/>
  <c r="F51" i="11"/>
  <c r="F50" i="11"/>
  <c r="F49" i="11"/>
  <c r="F48" i="11"/>
  <c r="F47" i="11"/>
  <c r="F46" i="11"/>
  <c r="F45" i="11"/>
  <c r="F44" i="11"/>
  <c r="D341" i="29" s="1"/>
  <c r="E341" i="29" s="1"/>
  <c r="D56" i="11"/>
  <c r="J56" i="11" s="1"/>
  <c r="E56" i="11"/>
  <c r="D57" i="11"/>
  <c r="E57" i="11"/>
  <c r="F57" i="11"/>
  <c r="F32" i="11"/>
  <c r="F31" i="11"/>
  <c r="F30" i="11"/>
  <c r="F29" i="11"/>
  <c r="F28" i="11"/>
  <c r="F27" i="11"/>
  <c r="F26" i="11"/>
  <c r="F25" i="11"/>
  <c r="F24" i="11"/>
  <c r="D337" i="29" s="1"/>
  <c r="E337" i="29" s="1"/>
  <c r="F146" i="11"/>
  <c r="E146" i="11"/>
  <c r="D146" i="11"/>
  <c r="E145" i="11"/>
  <c r="D145" i="11"/>
  <c r="J145" i="11" s="1"/>
  <c r="G126" i="11"/>
  <c r="G125" i="11"/>
  <c r="E130" i="11"/>
  <c r="D130" i="11"/>
  <c r="E129" i="11"/>
  <c r="D129" i="11"/>
  <c r="H129" i="11" s="1"/>
  <c r="E128" i="11"/>
  <c r="D128" i="11"/>
  <c r="J128" i="11" s="1"/>
  <c r="E127" i="11"/>
  <c r="D127" i="11"/>
  <c r="J127" i="11" s="1"/>
  <c r="E126" i="11"/>
  <c r="D126" i="11"/>
  <c r="I126" i="11" s="1"/>
  <c r="E125" i="11"/>
  <c r="D125" i="11"/>
  <c r="J125" i="11" s="1"/>
  <c r="F130" i="11"/>
  <c r="F129" i="11"/>
  <c r="F128" i="11"/>
  <c r="F127" i="11"/>
  <c r="V90" i="10" l="1"/>
  <c r="V219" i="10"/>
  <c r="V660" i="10"/>
  <c r="V714" i="10"/>
  <c r="V738" i="10"/>
  <c r="V771" i="10"/>
  <c r="V781" i="10"/>
  <c r="V797" i="10"/>
  <c r="V821" i="10"/>
  <c r="V833" i="10"/>
  <c r="V835" i="10"/>
  <c r="V912" i="10"/>
  <c r="V925" i="10"/>
  <c r="V1108" i="10"/>
  <c r="T154" i="10"/>
  <c r="V154" i="10" s="1"/>
  <c r="V238" i="10"/>
  <c r="V730" i="10"/>
  <c r="V732" i="10"/>
  <c r="V734" i="10"/>
  <c r="V741" i="10"/>
  <c r="V762" i="10"/>
  <c r="V801" i="10"/>
  <c r="V856" i="10"/>
  <c r="V900" i="10"/>
  <c r="T14" i="10"/>
  <c r="V14" i="10" s="1"/>
  <c r="V766" i="10"/>
  <c r="V768" i="10"/>
  <c r="V876" i="10"/>
  <c r="V884" i="10"/>
  <c r="T20" i="10"/>
  <c r="V20" i="10" s="1"/>
  <c r="V302" i="10"/>
  <c r="V763" i="10"/>
  <c r="V816" i="10"/>
  <c r="V832" i="10"/>
  <c r="V899" i="10"/>
  <c r="V216" i="10"/>
  <c r="V220" i="10"/>
  <c r="V720" i="10"/>
  <c r="V742" i="10"/>
  <c r="V761" i="10"/>
  <c r="V804" i="10"/>
  <c r="V812" i="10"/>
  <c r="V985" i="10"/>
  <c r="V193" i="10"/>
  <c r="V747" i="10"/>
  <c r="V779" i="10"/>
  <c r="V837" i="10"/>
  <c r="V843" i="10"/>
  <c r="V929" i="10"/>
  <c r="V958" i="10"/>
  <c r="V960" i="10"/>
  <c r="V1151" i="10"/>
  <c r="V964" i="10"/>
  <c r="V968" i="10"/>
  <c r="V989" i="10"/>
  <c r="V993" i="10"/>
  <c r="V995" i="10"/>
  <c r="V1037" i="10"/>
  <c r="V1041" i="10"/>
  <c r="V1047" i="10"/>
  <c r="V1085" i="10"/>
  <c r="V1118" i="10"/>
  <c r="V1129" i="10"/>
  <c r="V1147" i="10"/>
  <c r="V1158" i="10"/>
  <c r="V1181" i="10"/>
  <c r="V1185" i="10"/>
  <c r="V1202" i="10"/>
  <c r="V1221" i="10"/>
  <c r="V1230" i="10"/>
  <c r="V1245" i="10"/>
  <c r="V1250" i="10"/>
  <c r="V1256" i="10"/>
  <c r="V1275" i="10"/>
  <c r="V1301" i="10"/>
  <c r="V1303" i="10"/>
  <c r="V1306" i="10"/>
  <c r="V1312" i="10"/>
  <c r="V1321" i="10"/>
  <c r="V1334" i="10"/>
  <c r="V1340" i="10"/>
  <c r="V1407" i="10"/>
  <c r="V1413" i="10"/>
  <c r="V1447" i="10"/>
  <c r="V1463" i="10"/>
  <c r="V1485" i="10"/>
  <c r="V1498" i="10"/>
  <c r="V1532" i="10"/>
  <c r="V1585" i="10"/>
  <c r="V1591" i="10"/>
  <c r="V1609" i="10"/>
  <c r="V1624" i="10"/>
  <c r="V1626" i="10"/>
  <c r="V1725" i="10"/>
  <c r="V1752" i="10"/>
  <c r="V1754" i="10"/>
  <c r="V1756" i="10"/>
  <c r="V1760" i="10"/>
  <c r="V1812" i="10"/>
  <c r="V1836" i="10"/>
  <c r="V984" i="10"/>
  <c r="V997" i="10"/>
  <c r="V1005" i="10"/>
  <c r="V1097" i="10"/>
  <c r="V1110" i="10"/>
  <c r="V1139" i="10"/>
  <c r="V1170" i="10"/>
  <c r="V1189" i="10"/>
  <c r="V1197" i="10"/>
  <c r="V1234" i="10"/>
  <c r="V1258" i="10"/>
  <c r="V1264" i="10"/>
  <c r="V1290" i="10"/>
  <c r="V1329" i="10"/>
  <c r="V1342" i="10"/>
  <c r="V1348" i="10"/>
  <c r="V1381" i="10"/>
  <c r="V1430" i="10"/>
  <c r="V1473" i="10"/>
  <c r="V1565" i="10"/>
  <c r="V1580" i="10"/>
  <c r="V1593" i="10"/>
  <c r="V1613" i="10"/>
  <c r="V1628" i="10"/>
  <c r="V1657" i="10"/>
  <c r="V1661" i="10"/>
  <c r="V1736" i="10"/>
  <c r="V1771" i="10"/>
  <c r="V1824" i="10"/>
  <c r="V926" i="10"/>
  <c r="V959" i="10"/>
  <c r="V963" i="10"/>
  <c r="V973" i="10"/>
  <c r="V992" i="10"/>
  <c r="V1023" i="10"/>
  <c r="V1132" i="10"/>
  <c r="V1268" i="10"/>
  <c r="V1320" i="10"/>
  <c r="V1448" i="10"/>
  <c r="V1468" i="10"/>
  <c r="V1560" i="10"/>
  <c r="V1562" i="10"/>
  <c r="V1588" i="10"/>
  <c r="V1636" i="10"/>
  <c r="V1805" i="10"/>
  <c r="V1031" i="10"/>
  <c r="V1070" i="10"/>
  <c r="V1096" i="10"/>
  <c r="V1134" i="10"/>
  <c r="V1165" i="10"/>
  <c r="V1169" i="10"/>
  <c r="V1259" i="10"/>
  <c r="V1289" i="10"/>
  <c r="V1350" i="10"/>
  <c r="V1452" i="10"/>
  <c r="V1484" i="10"/>
  <c r="V1507" i="10"/>
  <c r="V1509" i="10"/>
  <c r="V1531" i="10"/>
  <c r="V1533" i="10"/>
  <c r="V1740" i="10"/>
  <c r="V1778" i="10"/>
  <c r="V943" i="10"/>
  <c r="V945" i="10"/>
  <c r="V987" i="10"/>
  <c r="V1004" i="10"/>
  <c r="V1025" i="10"/>
  <c r="V1039" i="10"/>
  <c r="V1048" i="10"/>
  <c r="V1067" i="10"/>
  <c r="V1113" i="10"/>
  <c r="V1237" i="10"/>
  <c r="V1239" i="10"/>
  <c r="V1248" i="10"/>
  <c r="V1276" i="10"/>
  <c r="V1328" i="10"/>
  <c r="V1345" i="10"/>
  <c r="V1406" i="10"/>
  <c r="V1446" i="10"/>
  <c r="V1450" i="10"/>
  <c r="V1462" i="10"/>
  <c r="V1476" i="10"/>
  <c r="V1486" i="10"/>
  <c r="V1535" i="10"/>
  <c r="V1544" i="10"/>
  <c r="V1546" i="10"/>
  <c r="V1555" i="10"/>
  <c r="V1616" i="10"/>
  <c r="V1627" i="10"/>
  <c r="V1679" i="10"/>
  <c r="V1735" i="10"/>
  <c r="V1780" i="10"/>
  <c r="V1033" i="10"/>
  <c r="V1125" i="10"/>
  <c r="V1194" i="10"/>
  <c r="V1215" i="10"/>
  <c r="V1317" i="10"/>
  <c r="V1319" i="10"/>
  <c r="V1332" i="10"/>
  <c r="V1394" i="10"/>
  <c r="V1398" i="10"/>
  <c r="V1454" i="10"/>
  <c r="V1517" i="10"/>
  <c r="V1519" i="10"/>
  <c r="V1583" i="10"/>
  <c r="V1635" i="10"/>
  <c r="V1701" i="10"/>
  <c r="V1703" i="10"/>
  <c r="V1707" i="10"/>
  <c r="V1741" i="10"/>
  <c r="V1840" i="10"/>
  <c r="V1916" i="10"/>
  <c r="V1424" i="10"/>
  <c r="T11" i="10"/>
  <c r="V736" i="10"/>
  <c r="V745" i="10"/>
  <c r="V750" i="10"/>
  <c r="V752" i="10"/>
  <c r="V754" i="10"/>
  <c r="V780" i="10"/>
  <c r="V786" i="10"/>
  <c r="V788" i="10"/>
  <c r="V807" i="10"/>
  <c r="V813" i="10"/>
  <c r="V817" i="10"/>
  <c r="V841" i="10"/>
  <c r="V887" i="10"/>
  <c r="V891" i="10"/>
  <c r="V895" i="10"/>
  <c r="V903" i="10"/>
  <c r="V974" i="10"/>
  <c r="V976" i="10"/>
  <c r="V978" i="10"/>
  <c r="V991" i="10"/>
  <c r="V1002" i="10"/>
  <c r="V1015" i="10"/>
  <c r="V1019" i="10"/>
  <c r="V1043" i="10"/>
  <c r="V1071" i="10"/>
  <c r="V1075" i="10"/>
  <c r="V1136" i="10"/>
  <c r="V1157" i="10"/>
  <c r="V1195" i="10"/>
  <c r="V1198" i="10"/>
  <c r="V1211" i="10"/>
  <c r="V1213" i="10"/>
  <c r="V1218" i="10"/>
  <c r="V1224" i="10"/>
  <c r="V1244" i="10"/>
  <c r="V1262" i="10"/>
  <c r="V1277" i="10"/>
  <c r="V1282" i="10"/>
  <c r="V1288" i="10"/>
  <c r="V1308" i="10"/>
  <c r="V1326" i="10"/>
  <c r="V1341" i="10"/>
  <c r="V1346" i="10"/>
  <c r="V1352" i="10"/>
  <c r="V1366" i="10"/>
  <c r="V1378" i="10"/>
  <c r="V1395" i="10"/>
  <c r="T29" i="10"/>
  <c r="V29" i="10" s="1"/>
  <c r="V133" i="10"/>
  <c r="V245" i="10"/>
  <c r="V643" i="10"/>
  <c r="V719" i="10"/>
  <c r="V737" i="10"/>
  <c r="V743" i="10"/>
  <c r="V751" i="10"/>
  <c r="V765" i="10"/>
  <c r="V774" i="10"/>
  <c r="V776" i="10"/>
  <c r="V822" i="10"/>
  <c r="V862" i="10"/>
  <c r="V972" i="10"/>
  <c r="V980" i="10"/>
  <c r="V999" i="10"/>
  <c r="V1010" i="10"/>
  <c r="V1034" i="10"/>
  <c r="V1045" i="10"/>
  <c r="V1081" i="10"/>
  <c r="V1086" i="10"/>
  <c r="V1090" i="10"/>
  <c r="V1114" i="10"/>
  <c r="V1131" i="10"/>
  <c r="V1150" i="10"/>
  <c r="V1166" i="10"/>
  <c r="V1172" i="10"/>
  <c r="V1179" i="10"/>
  <c r="V1182" i="10"/>
  <c r="V1188" i="10"/>
  <c r="V1192" i="10"/>
  <c r="V1217" i="10"/>
  <c r="V1228" i="10"/>
  <c r="V1246" i="10"/>
  <c r="V1261" i="10"/>
  <c r="V1266" i="10"/>
  <c r="V1272" i="10"/>
  <c r="V1292" i="10"/>
  <c r="V1310" i="10"/>
  <c r="V1325" i="10"/>
  <c r="V1330" i="10"/>
  <c r="V1336" i="10"/>
  <c r="V1362" i="10"/>
  <c r="V1365" i="10"/>
  <c r="V1369" i="10"/>
  <c r="V1375" i="10"/>
  <c r="V1379" i="10"/>
  <c r="V1440" i="10"/>
  <c r="V1567" i="10"/>
  <c r="V192" i="10"/>
  <c r="V201" i="10"/>
  <c r="V739" i="10"/>
  <c r="V749" i="10"/>
  <c r="V769" i="10"/>
  <c r="V802" i="10"/>
  <c r="V836" i="10"/>
  <c r="V844" i="10"/>
  <c r="V851" i="10"/>
  <c r="V872" i="10"/>
  <c r="V894" i="10"/>
  <c r="V916" i="10"/>
  <c r="V920" i="10"/>
  <c r="V932" i="10"/>
  <c r="V936" i="10"/>
  <c r="V940" i="10"/>
  <c r="V956" i="10"/>
  <c r="V975" i="10"/>
  <c r="V986" i="10"/>
  <c r="V1003" i="10"/>
  <c r="V1021" i="10"/>
  <c r="V1038" i="10"/>
  <c r="V1040" i="10"/>
  <c r="V1042" i="10"/>
  <c r="V1055" i="10"/>
  <c r="V1094" i="10"/>
  <c r="V1137" i="10"/>
  <c r="V1141" i="10"/>
  <c r="V1152" i="10"/>
  <c r="V1160" i="10"/>
  <c r="V1176" i="10"/>
  <c r="V1212" i="10"/>
  <c r="V1223" i="10"/>
  <c r="V1232" i="10"/>
  <c r="V1243" i="10"/>
  <c r="V1252" i="10"/>
  <c r="V1285" i="10"/>
  <c r="V1287" i="10"/>
  <c r="V1296" i="10"/>
  <c r="V1307" i="10"/>
  <c r="V1316" i="10"/>
  <c r="V1349" i="10"/>
  <c r="V1351" i="10"/>
  <c r="V1357" i="10"/>
  <c r="V1367" i="10"/>
  <c r="V1371" i="10"/>
  <c r="V1392" i="10"/>
  <c r="V1442" i="10"/>
  <c r="V722" i="10"/>
  <c r="V729" i="10"/>
  <c r="V733" i="10"/>
  <c r="V740" i="10"/>
  <c r="V773" i="10"/>
  <c r="V785" i="10"/>
  <c r="V808" i="10"/>
  <c r="V815" i="10"/>
  <c r="V819" i="10"/>
  <c r="V827" i="10"/>
  <c r="V831" i="10"/>
  <c r="V863" i="10"/>
  <c r="V879" i="10"/>
  <c r="V892" i="10"/>
  <c r="V923" i="10"/>
  <c r="V927" i="10"/>
  <c r="V939" i="10"/>
  <c r="V941" i="10"/>
  <c r="V947" i="10"/>
  <c r="V957" i="10"/>
  <c r="V967" i="10"/>
  <c r="V971" i="10"/>
  <c r="V979" i="10"/>
  <c r="V1016" i="10"/>
  <c r="V1018" i="10"/>
  <c r="V1035" i="10"/>
  <c r="V1044" i="10"/>
  <c r="V1061" i="10"/>
  <c r="V1063" i="10"/>
  <c r="V1065" i="10"/>
  <c r="V1074" i="10"/>
  <c r="V1091" i="10"/>
  <c r="V1102" i="10"/>
  <c r="V1128" i="10"/>
  <c r="V1174" i="10"/>
  <c r="V1190" i="10"/>
  <c r="V1196" i="10"/>
  <c r="V1220" i="10"/>
  <c r="V1227" i="10"/>
  <c r="V1236" i="10"/>
  <c r="V1254" i="10"/>
  <c r="V1269" i="10"/>
  <c r="V1271" i="10"/>
  <c r="V1274" i="10"/>
  <c r="V1280" i="10"/>
  <c r="V1291" i="10"/>
  <c r="V1300" i="10"/>
  <c r="V1318" i="10"/>
  <c r="V1333" i="10"/>
  <c r="V1335" i="10"/>
  <c r="V1338" i="10"/>
  <c r="V1344" i="10"/>
  <c r="V1355" i="10"/>
  <c r="V1376" i="10"/>
  <c r="V1380" i="10"/>
  <c r="V1409" i="10"/>
  <c r="V1720" i="10"/>
  <c r="V140" i="10"/>
  <c r="V208" i="10"/>
  <c r="V303" i="10"/>
  <c r="V644" i="10"/>
  <c r="V712" i="10"/>
  <c r="V757" i="10"/>
  <c r="V777" i="10"/>
  <c r="V791" i="10"/>
  <c r="V825" i="10"/>
  <c r="V855" i="10"/>
  <c r="V857" i="10"/>
  <c r="V859" i="10"/>
  <c r="V951" i="10"/>
  <c r="V955" i="10"/>
  <c r="V983" i="10"/>
  <c r="V1024" i="10"/>
  <c r="V1050" i="10"/>
  <c r="V1078" i="10"/>
  <c r="V1104" i="10"/>
  <c r="V1124" i="10"/>
  <c r="V1126" i="10"/>
  <c r="V1216" i="10"/>
  <c r="V1229" i="10"/>
  <c r="V1240" i="10"/>
  <c r="V1260" i="10"/>
  <c r="V1293" i="10"/>
  <c r="V1304" i="10"/>
  <c r="V1324" i="10"/>
  <c r="V1372" i="10"/>
  <c r="V1382" i="10"/>
  <c r="V1401" i="10"/>
  <c r="V1403" i="10"/>
  <c r="V1461" i="10"/>
  <c r="V721" i="10"/>
  <c r="V723" i="10"/>
  <c r="V897" i="10"/>
  <c r="V901" i="10"/>
  <c r="V905" i="10"/>
  <c r="V913" i="10"/>
  <c r="V1088" i="10"/>
  <c r="V1112" i="10"/>
  <c r="V1140" i="10"/>
  <c r="V1360" i="10"/>
  <c r="V1389" i="10"/>
  <c r="V1405" i="10"/>
  <c r="V1411" i="10"/>
  <c r="V1438" i="10"/>
  <c r="V1457" i="10"/>
  <c r="V1474" i="10"/>
  <c r="V1478" i="10"/>
  <c r="V1482" i="10"/>
  <c r="V1495" i="10"/>
  <c r="V1524" i="10"/>
  <c r="V1551" i="10"/>
  <c r="V1569" i="10"/>
  <c r="V1584" i="10"/>
  <c r="V1589" i="10"/>
  <c r="V1606" i="10"/>
  <c r="V1615" i="10"/>
  <c r="V1637" i="10"/>
  <c r="V1641" i="10"/>
  <c r="V1645" i="10"/>
  <c r="V1672" i="10"/>
  <c r="V1674" i="10"/>
  <c r="V1724" i="10"/>
  <c r="V1733" i="10"/>
  <c r="V1749" i="10"/>
  <c r="V1769" i="10"/>
  <c r="V1783" i="10"/>
  <c r="V1802" i="10"/>
  <c r="V1823" i="10"/>
  <c r="V1864" i="10"/>
  <c r="V1400" i="10"/>
  <c r="V1408" i="10"/>
  <c r="V1422" i="10"/>
  <c r="V1426" i="10"/>
  <c r="V1502" i="10"/>
  <c r="V1528" i="10"/>
  <c r="V1553" i="10"/>
  <c r="V1568" i="10"/>
  <c r="V1573" i="10"/>
  <c r="V1590" i="10"/>
  <c r="V1599" i="10"/>
  <c r="V1617" i="10"/>
  <c r="V1634" i="10"/>
  <c r="V1659" i="10"/>
  <c r="V1663" i="10"/>
  <c r="V1689" i="10"/>
  <c r="V1699" i="10"/>
  <c r="V1705" i="10"/>
  <c r="V1737" i="10"/>
  <c r="V1792" i="10"/>
  <c r="V1800" i="10"/>
  <c r="V1804" i="10"/>
  <c r="V1822" i="10"/>
  <c r="V1865" i="10"/>
  <c r="V1912" i="10"/>
  <c r="V1417" i="10"/>
  <c r="V1441" i="10"/>
  <c r="V1491" i="10"/>
  <c r="V1504" i="10"/>
  <c r="V1539" i="10"/>
  <c r="V1559" i="10"/>
  <c r="V1603" i="10"/>
  <c r="V1650" i="10"/>
  <c r="V1711" i="10"/>
  <c r="V1715" i="10"/>
  <c r="V1717" i="10"/>
  <c r="V1739" i="10"/>
  <c r="V1855" i="10"/>
  <c r="V1867" i="10"/>
  <c r="V1884" i="10"/>
  <c r="V1481" i="10"/>
  <c r="V1487" i="10"/>
  <c r="V1494" i="10"/>
  <c r="V1523" i="10"/>
  <c r="V1525" i="10"/>
  <c r="V1552" i="10"/>
  <c r="V1557" i="10"/>
  <c r="V1574" i="10"/>
  <c r="V1621" i="10"/>
  <c r="V1688" i="10"/>
  <c r="V1704" i="10"/>
  <c r="V1421" i="10"/>
  <c r="V1423" i="10"/>
  <c r="V1443" i="10"/>
  <c r="V1458" i="10"/>
  <c r="V1466" i="10"/>
  <c r="V1500" i="10"/>
  <c r="V1516" i="10"/>
  <c r="V1527" i="10"/>
  <c r="V1543" i="10"/>
  <c r="V1576" i="10"/>
  <c r="V1578" i="10"/>
  <c r="V1581" i="10"/>
  <c r="V1587" i="10"/>
  <c r="V1607" i="10"/>
  <c r="V1625" i="10"/>
  <c r="V1656" i="10"/>
  <c r="V1658" i="10"/>
  <c r="V1664" i="10"/>
  <c r="V1666" i="10"/>
  <c r="V1671" i="10"/>
  <c r="V1675" i="10"/>
  <c r="V1700" i="10"/>
  <c r="V1714" i="10"/>
  <c r="V1723" i="10"/>
  <c r="V1727" i="10"/>
  <c r="V1743" i="10"/>
  <c r="V1762" i="10"/>
  <c r="V1811" i="10"/>
  <c r="V1813" i="10"/>
  <c r="V1837" i="10"/>
  <c r="V1854" i="10"/>
  <c r="V1600" i="10"/>
  <c r="V1622" i="10"/>
  <c r="V1803" i="10"/>
  <c r="V1815" i="10"/>
  <c r="V1825" i="10"/>
  <c r="V1839" i="10"/>
  <c r="V1900" i="10"/>
  <c r="V1726" i="10"/>
  <c r="V1742" i="10"/>
  <c r="V1856" i="10"/>
  <c r="V1913" i="10"/>
  <c r="T72" i="10"/>
  <c r="V72" i="10" s="1"/>
  <c r="V8" i="10"/>
  <c r="T65" i="10"/>
  <c r="V65" i="10" s="1"/>
  <c r="T74" i="10"/>
  <c r="V74" i="10" s="1"/>
  <c r="T76" i="10"/>
  <c r="V76" i="10" s="1"/>
  <c r="T93" i="10"/>
  <c r="V93" i="10" s="1"/>
  <c r="T102" i="10"/>
  <c r="V102" i="10" s="1"/>
  <c r="T104" i="10"/>
  <c r="V104" i="10" s="1"/>
  <c r="T141" i="10"/>
  <c r="V141" i="10" s="1"/>
  <c r="T150" i="10"/>
  <c r="V150" i="10" s="1"/>
  <c r="T152" i="10"/>
  <c r="V152" i="10" s="1"/>
  <c r="T250" i="10"/>
  <c r="V250" i="10" s="1"/>
  <c r="T69" i="10"/>
  <c r="V69" i="10" s="1"/>
  <c r="T78" i="10"/>
  <c r="V78" i="10" s="1"/>
  <c r="T80" i="10"/>
  <c r="V80" i="10" s="1"/>
  <c r="T97" i="10"/>
  <c r="V97" i="10" s="1"/>
  <c r="T106" i="10"/>
  <c r="V106" i="10" s="1"/>
  <c r="T108" i="10"/>
  <c r="V108" i="10" s="1"/>
  <c r="T145" i="10"/>
  <c r="V145" i="10" s="1"/>
  <c r="T222" i="10"/>
  <c r="V222" i="10" s="1"/>
  <c r="T73" i="10"/>
  <c r="V73" i="10" s="1"/>
  <c r="T122" i="10"/>
  <c r="V122" i="10" s="1"/>
  <c r="T290" i="10"/>
  <c r="V290" i="10" s="1"/>
  <c r="T129" i="10"/>
  <c r="V129" i="10" s="1"/>
  <c r="T146" i="10"/>
  <c r="V146" i="10" s="1"/>
  <c r="T50" i="10"/>
  <c r="V50" i="10" s="1"/>
  <c r="T101" i="10"/>
  <c r="V101" i="10" s="1"/>
  <c r="T124" i="10"/>
  <c r="V124" i="10" s="1"/>
  <c r="T275" i="10"/>
  <c r="V275" i="10" s="1"/>
  <c r="T226" i="10"/>
  <c r="V226" i="10" s="1"/>
  <c r="T31" i="10"/>
  <c r="V31" i="10" s="1"/>
  <c r="T27" i="10"/>
  <c r="V27" i="10" s="1"/>
  <c r="T23" i="10"/>
  <c r="V23" i="10" s="1"/>
  <c r="T19" i="10"/>
  <c r="V19" i="10" s="1"/>
  <c r="T15" i="10"/>
  <c r="V15" i="10" s="1"/>
  <c r="T9" i="10"/>
  <c r="T22" i="10"/>
  <c r="V22" i="10" s="1"/>
  <c r="T24" i="10"/>
  <c r="V24" i="10" s="1"/>
  <c r="T54" i="10"/>
  <c r="V54" i="10" s="1"/>
  <c r="T56" i="10"/>
  <c r="V56" i="10" s="1"/>
  <c r="T77" i="10"/>
  <c r="V77" i="10" s="1"/>
  <c r="T86" i="10"/>
  <c r="V86" i="10" s="1"/>
  <c r="T88" i="10"/>
  <c r="V88" i="10" s="1"/>
  <c r="T105" i="10"/>
  <c r="V105" i="10" s="1"/>
  <c r="T126" i="10"/>
  <c r="V126" i="10" s="1"/>
  <c r="T153" i="10"/>
  <c r="V153" i="10" s="1"/>
  <c r="T194" i="10"/>
  <c r="V194" i="10" s="1"/>
  <c r="T196" i="10"/>
  <c r="V196" i="10" s="1"/>
  <c r="T204" i="10"/>
  <c r="V204" i="10" s="1"/>
  <c r="T224" i="10"/>
  <c r="V224" i="10" s="1"/>
  <c r="T70" i="10"/>
  <c r="V70" i="10" s="1"/>
  <c r="T148" i="10"/>
  <c r="V148" i="10" s="1"/>
  <c r="T227" i="10"/>
  <c r="V227" i="10" s="1"/>
  <c r="T149" i="10"/>
  <c r="V149" i="10" s="1"/>
  <c r="T13" i="10"/>
  <c r="T26" i="10"/>
  <c r="V26" i="10" s="1"/>
  <c r="T28" i="10"/>
  <c r="V28" i="10" s="1"/>
  <c r="T49" i="10"/>
  <c r="V49" i="10" s="1"/>
  <c r="T58" i="10"/>
  <c r="V58" i="10" s="1"/>
  <c r="T60" i="10"/>
  <c r="V60" i="10" s="1"/>
  <c r="T81" i="10"/>
  <c r="V81" i="10" s="1"/>
  <c r="T109" i="10"/>
  <c r="V109" i="10" s="1"/>
  <c r="T121" i="10"/>
  <c r="V121" i="10" s="1"/>
  <c r="T128" i="10"/>
  <c r="V128" i="10" s="1"/>
  <c r="V132" i="10"/>
  <c r="T100" i="10"/>
  <c r="V100" i="10" s="1"/>
  <c r="T84" i="10"/>
  <c r="V84" i="10" s="1"/>
  <c r="T200" i="10"/>
  <c r="V200" i="10" s="1"/>
  <c r="T17" i="10"/>
  <c r="V17" i="10" s="1"/>
  <c r="T21" i="10"/>
  <c r="V21" i="10" s="1"/>
  <c r="T30" i="10"/>
  <c r="V30" i="10" s="1"/>
  <c r="T32" i="10"/>
  <c r="V32" i="10" s="1"/>
  <c r="T53" i="10"/>
  <c r="V53" i="10" s="1"/>
  <c r="T62" i="10"/>
  <c r="V62" i="10" s="1"/>
  <c r="T64" i="10"/>
  <c r="V64" i="10" s="1"/>
  <c r="T85" i="10"/>
  <c r="V85" i="10" s="1"/>
  <c r="T92" i="10"/>
  <c r="V92" i="10" s="1"/>
  <c r="T125" i="10"/>
  <c r="V125" i="10" s="1"/>
  <c r="T134" i="10"/>
  <c r="V134" i="10" s="1"/>
  <c r="T223" i="10"/>
  <c r="V223" i="10" s="1"/>
  <c r="T241" i="10"/>
  <c r="V241" i="10" s="1"/>
  <c r="T251" i="10"/>
  <c r="V251" i="10" s="1"/>
  <c r="T61" i="10"/>
  <c r="V61" i="10" s="1"/>
  <c r="T98" i="10"/>
  <c r="V98" i="10" s="1"/>
  <c r="T243" i="10"/>
  <c r="V243" i="10" s="1"/>
  <c r="T52" i="10"/>
  <c r="V52" i="10" s="1"/>
  <c r="T82" i="10"/>
  <c r="V82" i="10" s="1"/>
  <c r="T25" i="10"/>
  <c r="V25" i="10" s="1"/>
  <c r="T57" i="10"/>
  <c r="V57" i="10" s="1"/>
  <c r="T66" i="10"/>
  <c r="V66" i="10" s="1"/>
  <c r="T68" i="10"/>
  <c r="V68" i="10" s="1"/>
  <c r="T89" i="10"/>
  <c r="V89" i="10" s="1"/>
  <c r="T94" i="10"/>
  <c r="V94" i="10" s="1"/>
  <c r="T96" i="10"/>
  <c r="V96" i="10" s="1"/>
  <c r="T142" i="10"/>
  <c r="V142" i="10" s="1"/>
  <c r="T144" i="10"/>
  <c r="V144" i="10" s="1"/>
  <c r="V233" i="10"/>
  <c r="T258" i="10"/>
  <c r="V258" i="10" s="1"/>
  <c r="T278" i="10"/>
  <c r="V278" i="10" s="1"/>
  <c r="T230" i="10"/>
  <c r="V230" i="10" s="1"/>
  <c r="V246" i="10"/>
  <c r="T253" i="10"/>
  <c r="V253" i="10" s="1"/>
  <c r="T273" i="10"/>
  <c r="V273" i="10" s="1"/>
  <c r="T229" i="10"/>
  <c r="V229" i="10" s="1"/>
  <c r="T301" i="10"/>
  <c r="V301" i="10" s="1"/>
  <c r="T300" i="10"/>
  <c r="V300" i="10" s="1"/>
  <c r="T288" i="10"/>
  <c r="V288" i="10" s="1"/>
  <c r="T272" i="10"/>
  <c r="V272" i="10" s="1"/>
  <c r="T256" i="10"/>
  <c r="V256" i="10" s="1"/>
  <c r="T252" i="10"/>
  <c r="V252" i="10" s="1"/>
  <c r="T248" i="10"/>
  <c r="V248" i="10" s="1"/>
  <c r="T244" i="10"/>
  <c r="V244" i="10" s="1"/>
  <c r="T240" i="10"/>
  <c r="V240" i="10" s="1"/>
  <c r="T12" i="10"/>
  <c r="V12" i="10" s="1"/>
  <c r="T16" i="10"/>
  <c r="V16" i="10" s="1"/>
  <c r="T225" i="10"/>
  <c r="V225" i="10" s="1"/>
  <c r="T289" i="10"/>
  <c r="V289" i="10" s="1"/>
  <c r="V349" i="10"/>
  <c r="V237" i="10"/>
  <c r="T247" i="10"/>
  <c r="V247" i="10" s="1"/>
  <c r="T51" i="10"/>
  <c r="V51" i="10" s="1"/>
  <c r="T55" i="10"/>
  <c r="V55" i="10" s="1"/>
  <c r="T59" i="10"/>
  <c r="V59" i="10" s="1"/>
  <c r="T63" i="10"/>
  <c r="V63" i="10" s="1"/>
  <c r="T67" i="10"/>
  <c r="V67" i="10" s="1"/>
  <c r="T71" i="10"/>
  <c r="V71" i="10" s="1"/>
  <c r="T75" i="10"/>
  <c r="V75" i="10" s="1"/>
  <c r="T79" i="10"/>
  <c r="V79" i="10" s="1"/>
  <c r="T83" i="10"/>
  <c r="V83" i="10" s="1"/>
  <c r="T87" i="10"/>
  <c r="V87" i="10" s="1"/>
  <c r="T95" i="10"/>
  <c r="V95" i="10" s="1"/>
  <c r="T99" i="10"/>
  <c r="V99" i="10" s="1"/>
  <c r="T103" i="10"/>
  <c r="V103" i="10" s="1"/>
  <c r="T107" i="10"/>
  <c r="V107" i="10" s="1"/>
  <c r="T123" i="10"/>
  <c r="V123" i="10" s="1"/>
  <c r="T135" i="10"/>
  <c r="V135" i="10" s="1"/>
  <c r="T143" i="10"/>
  <c r="V143" i="10" s="1"/>
  <c r="T147" i="10"/>
  <c r="V147" i="10" s="1"/>
  <c r="T151" i="10"/>
  <c r="V151" i="10" s="1"/>
  <c r="T155" i="10"/>
  <c r="V155" i="10" s="1"/>
  <c r="T195" i="10"/>
  <c r="V195" i="10" s="1"/>
  <c r="T203" i="10"/>
  <c r="V203" i="10" s="1"/>
  <c r="T228" i="10"/>
  <c r="V228" i="10" s="1"/>
  <c r="T231" i="10"/>
  <c r="V231" i="10" s="1"/>
  <c r="T242" i="10"/>
  <c r="V242" i="10" s="1"/>
  <c r="T249" i="10"/>
  <c r="V249" i="10" s="1"/>
  <c r="V218" i="10"/>
  <c r="T239" i="10"/>
  <c r="V239" i="10" s="1"/>
  <c r="T274" i="10"/>
  <c r="V274" i="10" s="1"/>
  <c r="V718" i="10"/>
  <c r="V731" i="10"/>
  <c r="V861" i="10"/>
  <c r="V878" i="10"/>
  <c r="V759" i="10"/>
  <c r="V775" i="10"/>
  <c r="V792" i="10"/>
  <c r="V796" i="10"/>
  <c r="V716" i="10"/>
  <c r="V782" i="10"/>
  <c r="V795" i="10"/>
  <c r="V803" i="10"/>
  <c r="V829" i="10"/>
  <c r="V840" i="10"/>
  <c r="V867" i="10"/>
  <c r="V909" i="10"/>
  <c r="V942" i="10"/>
  <c r="V1028" i="10"/>
  <c r="V748" i="10"/>
  <c r="V756" i="10"/>
  <c r="V764" i="10"/>
  <c r="V772" i="10"/>
  <c r="V845" i="10"/>
  <c r="V811" i="10"/>
  <c r="V824" i="10"/>
  <c r="V883" i="10"/>
  <c r="V931" i="10"/>
  <c r="V933" i="10"/>
  <c r="V937" i="10"/>
  <c r="V794" i="10"/>
  <c r="V830" i="10"/>
  <c r="V834" i="10"/>
  <c r="V885" i="10"/>
  <c r="V889" i="10"/>
  <c r="V910" i="10"/>
  <c r="V949" i="10"/>
  <c r="V953" i="10"/>
  <c r="V996" i="10"/>
  <c r="V1060" i="10"/>
  <c r="V787" i="10"/>
  <c r="V810" i="10"/>
  <c r="V823" i="10"/>
  <c r="V842" i="10"/>
  <c r="V893" i="10"/>
  <c r="V965" i="10"/>
  <c r="V969" i="10"/>
  <c r="V1072" i="10"/>
  <c r="V1098" i="10"/>
  <c r="V854" i="10"/>
  <c r="V866" i="10"/>
  <c r="V882" i="10"/>
  <c r="V898" i="10"/>
  <c r="V914" i="10"/>
  <c r="V930" i="10"/>
  <c r="V946" i="10"/>
  <c r="V962" i="10"/>
  <c r="V998" i="10"/>
  <c r="V1030" i="10"/>
  <c r="V1059" i="10"/>
  <c r="V1077" i="10"/>
  <c r="V1079" i="10"/>
  <c r="V1093" i="10"/>
  <c r="V1095" i="10"/>
  <c r="V1135" i="10"/>
  <c r="V799" i="10"/>
  <c r="V818" i="10"/>
  <c r="V839" i="10"/>
  <c r="V846" i="10"/>
  <c r="V870" i="10"/>
  <c r="V886" i="10"/>
  <c r="V902" i="10"/>
  <c r="V918" i="10"/>
  <c r="V934" i="10"/>
  <c r="V950" i="10"/>
  <c r="V966" i="10"/>
  <c r="V990" i="10"/>
  <c r="V1022" i="10"/>
  <c r="V1054" i="10"/>
  <c r="V1117" i="10"/>
  <c r="V1146" i="10"/>
  <c r="V1153" i="10"/>
  <c r="V1155" i="10"/>
  <c r="V1171" i="10"/>
  <c r="V1103" i="10"/>
  <c r="V798" i="10"/>
  <c r="V838" i="10"/>
  <c r="V858" i="10"/>
  <c r="V874" i="10"/>
  <c r="V890" i="10"/>
  <c r="V906" i="10"/>
  <c r="V922" i="10"/>
  <c r="V938" i="10"/>
  <c r="V954" i="10"/>
  <c r="V970" i="10"/>
  <c r="V982" i="10"/>
  <c r="V1014" i="10"/>
  <c r="V1046" i="10"/>
  <c r="V1143" i="10"/>
  <c r="V1187" i="10"/>
  <c r="V778" i="10"/>
  <c r="V806" i="10"/>
  <c r="V814" i="10"/>
  <c r="V850" i="10"/>
  <c r="V994" i="10"/>
  <c r="V1026" i="10"/>
  <c r="V1058" i="10"/>
  <c r="V1076" i="10"/>
  <c r="V1092" i="10"/>
  <c r="V1123" i="10"/>
  <c r="V1127" i="10"/>
  <c r="V1163" i="10"/>
  <c r="V1361" i="10"/>
  <c r="V1203" i="10"/>
  <c r="V1359" i="10"/>
  <c r="V1363" i="10"/>
  <c r="V1388" i="10"/>
  <c r="V1068" i="10"/>
  <c r="V1084" i="10"/>
  <c r="V1207" i="10"/>
  <c r="V1231" i="10"/>
  <c r="V1247" i="10"/>
  <c r="V1263" i="10"/>
  <c r="V1279" i="10"/>
  <c r="V1295" i="10"/>
  <c r="V1311" i="10"/>
  <c r="V1327" i="10"/>
  <c r="V1343" i="10"/>
  <c r="V1364" i="10"/>
  <c r="V1219" i="10"/>
  <c r="V1356" i="10"/>
  <c r="V1385" i="10"/>
  <c r="V1391" i="10"/>
  <c r="V1116" i="10"/>
  <c r="V1148" i="10"/>
  <c r="V1159" i="10"/>
  <c r="V1167" i="10"/>
  <c r="V1175" i="10"/>
  <c r="V1183" i="10"/>
  <c r="V1191" i="10"/>
  <c r="V1199" i="10"/>
  <c r="V1204" i="10"/>
  <c r="V1235" i="10"/>
  <c r="V1251" i="10"/>
  <c r="V1267" i="10"/>
  <c r="V1283" i="10"/>
  <c r="V1299" i="10"/>
  <c r="V1315" i="10"/>
  <c r="V1331" i="10"/>
  <c r="V1347" i="10"/>
  <c r="V1377" i="10"/>
  <c r="V1383" i="10"/>
  <c r="V1387" i="10"/>
  <c r="V1429" i="10"/>
  <c r="V1436" i="10"/>
  <c r="V1453" i="10"/>
  <c r="V1464" i="10"/>
  <c r="V1469" i="10"/>
  <c r="V1404" i="10"/>
  <c r="V1416" i="10"/>
  <c r="V1480" i="10"/>
  <c r="V1489" i="10"/>
  <c r="V1493" i="10"/>
  <c r="V1515" i="10"/>
  <c r="V1520" i="10"/>
  <c r="V1397" i="10"/>
  <c r="V1433" i="10"/>
  <c r="V1445" i="10"/>
  <c r="V1536" i="10"/>
  <c r="V1420" i="10"/>
  <c r="V1456" i="10"/>
  <c r="V1472" i="10"/>
  <c r="V1558" i="10"/>
  <c r="V1396" i="10"/>
  <c r="V1432" i="10"/>
  <c r="V1444" i="10"/>
  <c r="V1488" i="10"/>
  <c r="V1492" i="10"/>
  <c r="V1496" i="10"/>
  <c r="V1412" i="10"/>
  <c r="V1460" i="10"/>
  <c r="V1490" i="10"/>
  <c r="V1499" i="10"/>
  <c r="V1503" i="10"/>
  <c r="V1510" i="10"/>
  <c r="V1554" i="10"/>
  <c r="V1570" i="10"/>
  <c r="V1586" i="10"/>
  <c r="V1602" i="10"/>
  <c r="V1618" i="10"/>
  <c r="V1630" i="10"/>
  <c r="V1638" i="10"/>
  <c r="V1644" i="10"/>
  <c r="V1518" i="10"/>
  <c r="V1526" i="10"/>
  <c r="V1534" i="10"/>
  <c r="V1542" i="10"/>
  <c r="V1547" i="10"/>
  <c r="V1563" i="10"/>
  <c r="V1579" i="10"/>
  <c r="V1595" i="10"/>
  <c r="V1611" i="10"/>
  <c r="V1690" i="10"/>
  <c r="V1702" i="10"/>
  <c r="V1506" i="10"/>
  <c r="V1514" i="10"/>
  <c r="V1522" i="10"/>
  <c r="V1530" i="10"/>
  <c r="V1538" i="10"/>
  <c r="V1550" i="10"/>
  <c r="V1566" i="10"/>
  <c r="V1582" i="10"/>
  <c r="V1598" i="10"/>
  <c r="V1614" i="10"/>
  <c r="V1639" i="10"/>
  <c r="V1646" i="10"/>
  <c r="V1649" i="10"/>
  <c r="V1694" i="10"/>
  <c r="V1718" i="10"/>
  <c r="V1738" i="10"/>
  <c r="V1631" i="10"/>
  <c r="V1651" i="10"/>
  <c r="V1662" i="10"/>
  <c r="V1665" i="10"/>
  <c r="V1667" i="10"/>
  <c r="V1678" i="10"/>
  <c r="V1681" i="10"/>
  <c r="V1683" i="10"/>
  <c r="V1698" i="10"/>
  <c r="V1722" i="10"/>
  <c r="V1729" i="10"/>
  <c r="V1745" i="10"/>
  <c r="V1776" i="10"/>
  <c r="V1876" i="10"/>
  <c r="V1908" i="10"/>
  <c r="V1633" i="10"/>
  <c r="V1643" i="10"/>
  <c r="V1653" i="10"/>
  <c r="V1655" i="10"/>
  <c r="V1669" i="10"/>
  <c r="V1685" i="10"/>
  <c r="V1706" i="10"/>
  <c r="V1709" i="10"/>
  <c r="V1713" i="10"/>
  <c r="V1730" i="10"/>
  <c r="V1746" i="10"/>
  <c r="V1794" i="10"/>
  <c r="V1848" i="10"/>
  <c r="V1896" i="10"/>
  <c r="V1642" i="10"/>
  <c r="V1654" i="10"/>
  <c r="V1670" i="10"/>
  <c r="V1686" i="10"/>
  <c r="V1629" i="10"/>
  <c r="V1647" i="10"/>
  <c r="V1695" i="10"/>
  <c r="V1697" i="10"/>
  <c r="V1710" i="10"/>
  <c r="V1721" i="10"/>
  <c r="V1734" i="10"/>
  <c r="V1750" i="10"/>
  <c r="V1767" i="10"/>
  <c r="V1758" i="10"/>
  <c r="V1763" i="10"/>
  <c r="V1765" i="10"/>
  <c r="V1774" i="10"/>
  <c r="V1779" i="10"/>
  <c r="V1781" i="10"/>
  <c r="V1798" i="10"/>
  <c r="V1809" i="10"/>
  <c r="V1818" i="10"/>
  <c r="V1829" i="10"/>
  <c r="V1846" i="10"/>
  <c r="V1874" i="10"/>
  <c r="V1878" i="10"/>
  <c r="V1882" i="10"/>
  <c r="V1886" i="10"/>
  <c r="V1890" i="10"/>
  <c r="V1894" i="10"/>
  <c r="V1906" i="10"/>
  <c r="V1910" i="10"/>
  <c r="V1917" i="10"/>
  <c r="V1753" i="10"/>
  <c r="V1785" i="10"/>
  <c r="V1807" i="10"/>
  <c r="V1827" i="10"/>
  <c r="V1833" i="10"/>
  <c r="V1850" i="10"/>
  <c r="V1857" i="10"/>
  <c r="V1861" i="10"/>
  <c r="V1914" i="10"/>
  <c r="V1921" i="10"/>
  <c r="V1923" i="10"/>
  <c r="V1787" i="10"/>
  <c r="V1793" i="10"/>
  <c r="V1806" i="10"/>
  <c r="V1826" i="10"/>
  <c r="V1835" i="10"/>
  <c r="V1841" i="10"/>
  <c r="V1863" i="10"/>
  <c r="V1869" i="10"/>
  <c r="V1922" i="10"/>
  <c r="V1755" i="10"/>
  <c r="V1757" i="10"/>
  <c r="V1766" i="10"/>
  <c r="V1773" i="10"/>
  <c r="V1782" i="10"/>
  <c r="V1797" i="10"/>
  <c r="V1810" i="10"/>
  <c r="V1817" i="10"/>
  <c r="V1830" i="10"/>
  <c r="V1845" i="10"/>
  <c r="V1858" i="10"/>
  <c r="V1873" i="10"/>
  <c r="V1786" i="10"/>
  <c r="V1795" i="10"/>
  <c r="V1834" i="10"/>
  <c r="V1843" i="10"/>
  <c r="V1849" i="10"/>
  <c r="V1862" i="10"/>
  <c r="V1871" i="10"/>
  <c r="V1877" i="10"/>
  <c r="V1881" i="10"/>
  <c r="V1885" i="10"/>
  <c r="V1889" i="10"/>
  <c r="V1893" i="10"/>
  <c r="V1897" i="10"/>
  <c r="V1901" i="10"/>
  <c r="V1909" i="10"/>
  <c r="V1759" i="10"/>
  <c r="V1761" i="10"/>
  <c r="V1770" i="10"/>
  <c r="V1775" i="10"/>
  <c r="V1777" i="10"/>
  <c r="V1790" i="10"/>
  <c r="V1799" i="10"/>
  <c r="V1801" i="10"/>
  <c r="V1814" i="10"/>
  <c r="V1819" i="10"/>
  <c r="V1821" i="10"/>
  <c r="V1838" i="10"/>
  <c r="V1847" i="10"/>
  <c r="V1853" i="10"/>
  <c r="V1866" i="10"/>
  <c r="V1875" i="10"/>
  <c r="V1879" i="10"/>
  <c r="V1883" i="10"/>
  <c r="V1887" i="10"/>
  <c r="V1891" i="10"/>
  <c r="V1895" i="10"/>
  <c r="V1899" i="10"/>
  <c r="V1903" i="10"/>
  <c r="V1907" i="10"/>
  <c r="V1911" i="10"/>
  <c r="K22" i="11"/>
  <c r="K21" i="11"/>
  <c r="J24" i="11"/>
  <c r="J42" i="11"/>
  <c r="I55" i="11"/>
  <c r="H52" i="11"/>
  <c r="H26" i="11"/>
  <c r="J50" i="11"/>
  <c r="H23" i="11"/>
  <c r="J29" i="11"/>
  <c r="H31" i="11"/>
  <c r="I44" i="11"/>
  <c r="J47" i="11"/>
  <c r="H49" i="11"/>
  <c r="J55" i="11"/>
  <c r="I23" i="11"/>
  <c r="H28" i="11"/>
  <c r="J44" i="11"/>
  <c r="H46" i="11"/>
  <c r="H54" i="11"/>
  <c r="H25" i="11"/>
  <c r="H43" i="11"/>
  <c r="H51" i="11"/>
  <c r="I54" i="11"/>
  <c r="H30" i="11"/>
  <c r="I43" i="11"/>
  <c r="H48" i="11"/>
  <c r="H56" i="11"/>
  <c r="H27" i="11"/>
  <c r="H45" i="11"/>
  <c r="H53" i="11"/>
  <c r="I56" i="11"/>
  <c r="H32" i="11"/>
  <c r="H42" i="11"/>
  <c r="H50" i="11"/>
  <c r="I53" i="11"/>
  <c r="H146" i="11"/>
  <c r="I145" i="11"/>
  <c r="I146" i="11"/>
  <c r="J129" i="11"/>
  <c r="H126" i="11"/>
  <c r="J126" i="11"/>
  <c r="H128" i="11"/>
  <c r="H125" i="11"/>
  <c r="I125" i="11"/>
  <c r="H130" i="11"/>
  <c r="H127" i="11"/>
  <c r="I130" i="11"/>
  <c r="V9" i="10" l="1"/>
  <c r="S6" i="10"/>
  <c r="U13" i="10" s="1"/>
  <c r="V13" i="10" s="1"/>
  <c r="K55" i="11"/>
  <c r="K42" i="11"/>
  <c r="K56" i="11"/>
  <c r="K43" i="11"/>
  <c r="K23" i="11"/>
  <c r="K54" i="11"/>
  <c r="K125" i="11"/>
  <c r="K126" i="11"/>
  <c r="U1919" i="10" l="1"/>
  <c r="V1919" i="10" s="1"/>
  <c r="U1898" i="10"/>
  <c r="V1898" i="10" s="1"/>
  <c r="U1902" i="10"/>
  <c r="V1902" i="10" s="1"/>
  <c r="U725" i="10"/>
  <c r="V725" i="10" s="1"/>
  <c r="U709" i="10"/>
  <c r="V709" i="10" s="1"/>
  <c r="U705" i="10"/>
  <c r="V705" i="10" s="1"/>
  <c r="U701" i="10"/>
  <c r="V701" i="10" s="1"/>
  <c r="U697" i="10"/>
  <c r="V697" i="10" s="1"/>
  <c r="U693" i="10"/>
  <c r="V693" i="10" s="1"/>
  <c r="U685" i="10"/>
  <c r="V685" i="10" s="1"/>
  <c r="U681" i="10"/>
  <c r="V681" i="10" s="1"/>
  <c r="U677" i="10"/>
  <c r="V677" i="10" s="1"/>
  <c r="U673" i="10"/>
  <c r="V673" i="10" s="1"/>
  <c r="U669" i="10"/>
  <c r="V669" i="10" s="1"/>
  <c r="U665" i="10"/>
  <c r="V665" i="10" s="1"/>
  <c r="U661" i="10"/>
  <c r="V661" i="10" s="1"/>
  <c r="U657" i="10"/>
  <c r="V657" i="10" s="1"/>
  <c r="U653" i="10"/>
  <c r="V653" i="10" s="1"/>
  <c r="U649" i="10"/>
  <c r="V649" i="10" s="1"/>
  <c r="U645" i="10"/>
  <c r="V645" i="10" s="1"/>
  <c r="U641" i="10"/>
  <c r="V641" i="10" s="1"/>
  <c r="U637" i="10"/>
  <c r="V637" i="10" s="1"/>
  <c r="U633" i="10"/>
  <c r="V633" i="10" s="1"/>
  <c r="U629" i="10"/>
  <c r="V629" i="10" s="1"/>
  <c r="U625" i="10"/>
  <c r="V625" i="10" s="1"/>
  <c r="U621" i="10"/>
  <c r="V621" i="10" s="1"/>
  <c r="U617" i="10"/>
  <c r="V617" i="10" s="1"/>
  <c r="U613" i="10"/>
  <c r="V613" i="10" s="1"/>
  <c r="U609" i="10"/>
  <c r="V609" i="10" s="1"/>
  <c r="U605" i="10"/>
  <c r="V605" i="10" s="1"/>
  <c r="U601" i="10"/>
  <c r="V601" i="10" s="1"/>
  <c r="U597" i="10"/>
  <c r="V597" i="10" s="1"/>
  <c r="U593" i="10"/>
  <c r="V593" i="10" s="1"/>
  <c r="U589" i="10"/>
  <c r="V589" i="10" s="1"/>
  <c r="U667" i="10"/>
  <c r="V667" i="10" s="1"/>
  <c r="U635" i="10"/>
  <c r="V635" i="10" s="1"/>
  <c r="U583" i="10"/>
  <c r="V583" i="10" s="1"/>
  <c r="U735" i="10"/>
  <c r="V735" i="10" s="1"/>
  <c r="U707" i="10"/>
  <c r="V707" i="10" s="1"/>
  <c r="U687" i="10"/>
  <c r="V687" i="10" s="1"/>
  <c r="U655" i="10"/>
  <c r="V655" i="10" s="1"/>
  <c r="U623" i="10"/>
  <c r="V623" i="10" s="1"/>
  <c r="U591" i="10"/>
  <c r="V591" i="10" s="1"/>
  <c r="U695" i="10"/>
  <c r="V695" i="10" s="1"/>
  <c r="U675" i="10"/>
  <c r="V675" i="10" s="1"/>
  <c r="U611" i="10"/>
  <c r="V611" i="10" s="1"/>
  <c r="U581" i="10"/>
  <c r="V581" i="10" s="1"/>
  <c r="U663" i="10"/>
  <c r="V663" i="10" s="1"/>
  <c r="U631" i="10"/>
  <c r="V631" i="10" s="1"/>
  <c r="U599" i="10"/>
  <c r="V599" i="10" s="1"/>
  <c r="U569" i="10"/>
  <c r="V569" i="10" s="1"/>
  <c r="U566" i="10"/>
  <c r="V566" i="10" s="1"/>
  <c r="U562" i="10"/>
  <c r="V562" i="10" s="1"/>
  <c r="U558" i="10"/>
  <c r="V558" i="10" s="1"/>
  <c r="U554" i="10"/>
  <c r="V554" i="10" s="1"/>
  <c r="U550" i="10"/>
  <c r="V550" i="10" s="1"/>
  <c r="U546" i="10"/>
  <c r="V546" i="10" s="1"/>
  <c r="U542" i="10"/>
  <c r="V542" i="10" s="1"/>
  <c r="U538" i="10"/>
  <c r="V538" i="10" s="1"/>
  <c r="U534" i="10"/>
  <c r="V534" i="10" s="1"/>
  <c r="U530" i="10"/>
  <c r="V530" i="10" s="1"/>
  <c r="U526" i="10"/>
  <c r="V526" i="10" s="1"/>
  <c r="U522" i="10"/>
  <c r="V522" i="10" s="1"/>
  <c r="U518" i="10"/>
  <c r="V518" i="10" s="1"/>
  <c r="U514" i="10"/>
  <c r="V514" i="10" s="1"/>
  <c r="U510" i="10"/>
  <c r="V510" i="10" s="1"/>
  <c r="U506" i="10"/>
  <c r="V506" i="10" s="1"/>
  <c r="U502" i="10"/>
  <c r="V502" i="10" s="1"/>
  <c r="U498" i="10"/>
  <c r="V498" i="10" s="1"/>
  <c r="U494" i="10"/>
  <c r="V494" i="10" s="1"/>
  <c r="U490" i="10"/>
  <c r="V490" i="10" s="1"/>
  <c r="U486" i="10"/>
  <c r="V486" i="10" s="1"/>
  <c r="U691" i="10"/>
  <c r="V691" i="10" s="1"/>
  <c r="U671" i="10"/>
  <c r="V671" i="10" s="1"/>
  <c r="U639" i="10"/>
  <c r="V639" i="10" s="1"/>
  <c r="U607" i="10"/>
  <c r="V607" i="10" s="1"/>
  <c r="U627" i="10"/>
  <c r="V627" i="10" s="1"/>
  <c r="U552" i="10"/>
  <c r="V552" i="10" s="1"/>
  <c r="U520" i="10"/>
  <c r="V520" i="10" s="1"/>
  <c r="U488" i="10"/>
  <c r="V488" i="10" s="1"/>
  <c r="U470" i="10"/>
  <c r="V470" i="10" s="1"/>
  <c r="U454" i="10"/>
  <c r="V454" i="10" s="1"/>
  <c r="U438" i="10"/>
  <c r="V438" i="10" s="1"/>
  <c r="U422" i="10"/>
  <c r="V422" i="10" s="1"/>
  <c r="U406" i="10"/>
  <c r="V406" i="10" s="1"/>
  <c r="U390" i="10"/>
  <c r="V390" i="10" s="1"/>
  <c r="U361" i="10"/>
  <c r="V361" i="10" s="1"/>
  <c r="U703" i="10"/>
  <c r="V703" i="10" s="1"/>
  <c r="U699" i="10"/>
  <c r="V699" i="10" s="1"/>
  <c r="U567" i="10"/>
  <c r="V567" i="10" s="1"/>
  <c r="U548" i="10"/>
  <c r="V548" i="10" s="1"/>
  <c r="U516" i="10"/>
  <c r="V516" i="10" s="1"/>
  <c r="U484" i="10"/>
  <c r="V484" i="10" s="1"/>
  <c r="U468" i="10"/>
  <c r="V468" i="10" s="1"/>
  <c r="U452" i="10"/>
  <c r="V452" i="10" s="1"/>
  <c r="U436" i="10"/>
  <c r="V436" i="10" s="1"/>
  <c r="U420" i="10"/>
  <c r="V420" i="10" s="1"/>
  <c r="U404" i="10"/>
  <c r="V404" i="10" s="1"/>
  <c r="U388" i="10"/>
  <c r="V388" i="10" s="1"/>
  <c r="U383" i="10"/>
  <c r="V383" i="10" s="1"/>
  <c r="U375" i="10"/>
  <c r="V375" i="10" s="1"/>
  <c r="U367" i="10"/>
  <c r="V367" i="10" s="1"/>
  <c r="U358" i="10"/>
  <c r="V358" i="10" s="1"/>
  <c r="U355" i="10"/>
  <c r="V355" i="10" s="1"/>
  <c r="U345" i="10"/>
  <c r="V345" i="10" s="1"/>
  <c r="U341" i="10"/>
  <c r="V341" i="10" s="1"/>
  <c r="U337" i="10"/>
  <c r="V337" i="10" s="1"/>
  <c r="U333" i="10"/>
  <c r="V333" i="10" s="1"/>
  <c r="U329" i="10"/>
  <c r="V329" i="10" s="1"/>
  <c r="U325" i="10"/>
  <c r="V325" i="10" s="1"/>
  <c r="U321" i="10"/>
  <c r="V321" i="10" s="1"/>
  <c r="U317" i="10"/>
  <c r="V317" i="10" s="1"/>
  <c r="U313" i="10"/>
  <c r="V313" i="10" s="1"/>
  <c r="U309" i="10"/>
  <c r="V309" i="10" s="1"/>
  <c r="U305" i="10"/>
  <c r="V305" i="10" s="1"/>
  <c r="U297" i="10"/>
  <c r="V297" i="10" s="1"/>
  <c r="U293" i="10"/>
  <c r="V293" i="10" s="1"/>
  <c r="U711" i="10"/>
  <c r="V711" i="10" s="1"/>
  <c r="U651" i="10"/>
  <c r="V651" i="10" s="1"/>
  <c r="U647" i="10"/>
  <c r="V647" i="10" s="1"/>
  <c r="U544" i="10"/>
  <c r="V544" i="10" s="1"/>
  <c r="U512" i="10"/>
  <c r="V512" i="10" s="1"/>
  <c r="U482" i="10"/>
  <c r="V482" i="10" s="1"/>
  <c r="U466" i="10"/>
  <c r="V466" i="10" s="1"/>
  <c r="U450" i="10"/>
  <c r="V450" i="10" s="1"/>
  <c r="U434" i="10"/>
  <c r="V434" i="10" s="1"/>
  <c r="U418" i="10"/>
  <c r="V418" i="10" s="1"/>
  <c r="U402" i="10"/>
  <c r="V402" i="10" s="1"/>
  <c r="U386" i="10"/>
  <c r="V386" i="10" s="1"/>
  <c r="U352" i="10"/>
  <c r="V352" i="10" s="1"/>
  <c r="U574" i="10"/>
  <c r="V574" i="10" s="1"/>
  <c r="U540" i="10"/>
  <c r="V540" i="10" s="1"/>
  <c r="U508" i="10"/>
  <c r="V508" i="10" s="1"/>
  <c r="U480" i="10"/>
  <c r="V480" i="10" s="1"/>
  <c r="U464" i="10"/>
  <c r="V464" i="10" s="1"/>
  <c r="U448" i="10"/>
  <c r="V448" i="10" s="1"/>
  <c r="U432" i="10"/>
  <c r="V432" i="10" s="1"/>
  <c r="U416" i="10"/>
  <c r="V416" i="10" s="1"/>
  <c r="U400" i="10"/>
  <c r="V400" i="10" s="1"/>
  <c r="U595" i="10"/>
  <c r="V595" i="10" s="1"/>
  <c r="U564" i="10"/>
  <c r="V564" i="10" s="1"/>
  <c r="U532" i="10"/>
  <c r="V532" i="10" s="1"/>
  <c r="U500" i="10"/>
  <c r="V500" i="10" s="1"/>
  <c r="U476" i="10"/>
  <c r="V476" i="10" s="1"/>
  <c r="U460" i="10"/>
  <c r="V460" i="10" s="1"/>
  <c r="U444" i="10"/>
  <c r="V444" i="10" s="1"/>
  <c r="U428" i="10"/>
  <c r="V428" i="10" s="1"/>
  <c r="U412" i="10"/>
  <c r="V412" i="10" s="1"/>
  <c r="U683" i="10"/>
  <c r="V683" i="10" s="1"/>
  <c r="U679" i="10"/>
  <c r="V679" i="10" s="1"/>
  <c r="U579" i="10"/>
  <c r="V579" i="10" s="1"/>
  <c r="U560" i="10"/>
  <c r="V560" i="10" s="1"/>
  <c r="U528" i="10"/>
  <c r="V528" i="10" s="1"/>
  <c r="U496" i="10"/>
  <c r="V496" i="10" s="1"/>
  <c r="U474" i="10"/>
  <c r="V474" i="10" s="1"/>
  <c r="U458" i="10"/>
  <c r="V458" i="10" s="1"/>
  <c r="U442" i="10"/>
  <c r="V442" i="10" s="1"/>
  <c r="U426" i="10"/>
  <c r="V426" i="10" s="1"/>
  <c r="U410" i="10"/>
  <c r="V410" i="10" s="1"/>
  <c r="U394" i="10"/>
  <c r="V394" i="10" s="1"/>
  <c r="U382" i="10"/>
  <c r="V382" i="10" s="1"/>
  <c r="U374" i="10"/>
  <c r="V374" i="10" s="1"/>
  <c r="U366" i="10"/>
  <c r="V366" i="10" s="1"/>
  <c r="U357" i="10"/>
  <c r="V357" i="10" s="1"/>
  <c r="U384" i="10"/>
  <c r="V384" i="10" s="1"/>
  <c r="U351" i="10"/>
  <c r="V351" i="10" s="1"/>
  <c r="U332" i="10"/>
  <c r="V332" i="10" s="1"/>
  <c r="U284" i="10"/>
  <c r="V284" i="10" s="1"/>
  <c r="U259" i="10"/>
  <c r="V259" i="10" s="1"/>
  <c r="U234" i="10"/>
  <c r="V234" i="10" s="1"/>
  <c r="U215" i="10"/>
  <c r="V215" i="10" s="1"/>
  <c r="U211" i="10"/>
  <c r="V211" i="10" s="1"/>
  <c r="U207" i="10"/>
  <c r="V207" i="10" s="1"/>
  <c r="U199" i="10"/>
  <c r="V199" i="10" s="1"/>
  <c r="U191" i="10"/>
  <c r="V191" i="10" s="1"/>
  <c r="U187" i="10"/>
  <c r="V187" i="10" s="1"/>
  <c r="U183" i="10"/>
  <c r="V183" i="10" s="1"/>
  <c r="U179" i="10"/>
  <c r="V179" i="10" s="1"/>
  <c r="U175" i="10"/>
  <c r="V175" i="10" s="1"/>
  <c r="U171" i="10"/>
  <c r="V171" i="10" s="1"/>
  <c r="U167" i="10"/>
  <c r="V167" i="10" s="1"/>
  <c r="U163" i="10"/>
  <c r="V163" i="10" s="1"/>
  <c r="U131" i="10"/>
  <c r="V131" i="10" s="1"/>
  <c r="U115" i="10"/>
  <c r="V115" i="10" s="1"/>
  <c r="U111" i="10"/>
  <c r="V111" i="10" s="1"/>
  <c r="U47" i="10"/>
  <c r="V47" i="10" s="1"/>
  <c r="U43" i="10"/>
  <c r="V43" i="10" s="1"/>
  <c r="U39" i="10"/>
  <c r="V39" i="10" s="1"/>
  <c r="U35" i="10"/>
  <c r="V35" i="10" s="1"/>
  <c r="U11" i="10"/>
  <c r="U385" i="10"/>
  <c r="V385" i="10" s="1"/>
  <c r="U356" i="10"/>
  <c r="V356" i="10" s="1"/>
  <c r="U354" i="10"/>
  <c r="V354" i="10" s="1"/>
  <c r="U263" i="10"/>
  <c r="V263" i="10" s="1"/>
  <c r="U213" i="10"/>
  <c r="V213" i="10" s="1"/>
  <c r="U205" i="10"/>
  <c r="V205" i="10" s="1"/>
  <c r="U197" i="10"/>
  <c r="V197" i="10" s="1"/>
  <c r="U189" i="10"/>
  <c r="V189" i="10" s="1"/>
  <c r="U185" i="10"/>
  <c r="V185" i="10" s="1"/>
  <c r="U181" i="10"/>
  <c r="V181" i="10" s="1"/>
  <c r="U177" i="10"/>
  <c r="V177" i="10" s="1"/>
  <c r="U173" i="10"/>
  <c r="V173" i="10" s="1"/>
  <c r="U169" i="10"/>
  <c r="V169" i="10" s="1"/>
  <c r="U165" i="10"/>
  <c r="V165" i="10" s="1"/>
  <c r="U161" i="10"/>
  <c r="V161" i="10" s="1"/>
  <c r="U157" i="10"/>
  <c r="V157" i="10" s="1"/>
  <c r="U137" i="10"/>
  <c r="V137" i="10" s="1"/>
  <c r="U117" i="10"/>
  <c r="V117" i="10" s="1"/>
  <c r="U113" i="10"/>
  <c r="V113" i="10" s="1"/>
  <c r="U45" i="10"/>
  <c r="V45" i="10" s="1"/>
  <c r="U41" i="10"/>
  <c r="V41" i="10" s="1"/>
  <c r="U37" i="10"/>
  <c r="V37" i="10" s="1"/>
  <c r="U33" i="10"/>
  <c r="V33" i="10" s="1"/>
  <c r="U585" i="10"/>
  <c r="V585" i="10" s="1"/>
  <c r="U556" i="10"/>
  <c r="V556" i="10" s="1"/>
  <c r="U615" i="10"/>
  <c r="V615" i="10" s="1"/>
  <c r="U478" i="10"/>
  <c r="V478" i="10" s="1"/>
  <c r="U456" i="10"/>
  <c r="V456" i="10" s="1"/>
  <c r="U414" i="10"/>
  <c r="V414" i="10" s="1"/>
  <c r="U353" i="10"/>
  <c r="V353" i="10" s="1"/>
  <c r="U328" i="10"/>
  <c r="V328" i="10" s="1"/>
  <c r="U312" i="10"/>
  <c r="V312" i="10" s="1"/>
  <c r="U296" i="10"/>
  <c r="V296" i="10" s="1"/>
  <c r="U277" i="10"/>
  <c r="V277" i="10" s="1"/>
  <c r="U265" i="10"/>
  <c r="V265" i="10" s="1"/>
  <c r="U257" i="10"/>
  <c r="V257" i="10" s="1"/>
  <c r="U619" i="10"/>
  <c r="V619" i="10" s="1"/>
  <c r="U524" i="10"/>
  <c r="V524" i="10" s="1"/>
  <c r="U504" i="10"/>
  <c r="V504" i="10" s="1"/>
  <c r="U369" i="10"/>
  <c r="V369" i="10" s="1"/>
  <c r="U727" i="10"/>
  <c r="V727" i="10" s="1"/>
  <c r="U462" i="10"/>
  <c r="V462" i="10" s="1"/>
  <c r="U440" i="10"/>
  <c r="V440" i="10" s="1"/>
  <c r="U398" i="10"/>
  <c r="V398" i="10" s="1"/>
  <c r="U392" i="10"/>
  <c r="V392" i="10" s="1"/>
  <c r="U377" i="10"/>
  <c r="V377" i="10" s="1"/>
  <c r="U324" i="10"/>
  <c r="V324" i="10" s="1"/>
  <c r="U308" i="10"/>
  <c r="V308" i="10" s="1"/>
  <c r="U292" i="10"/>
  <c r="V292" i="10" s="1"/>
  <c r="U285" i="10"/>
  <c r="V285" i="10" s="1"/>
  <c r="U492" i="10"/>
  <c r="V492" i="10" s="1"/>
  <c r="U446" i="10"/>
  <c r="V446" i="10" s="1"/>
  <c r="U424" i="10"/>
  <c r="V424" i="10" s="1"/>
  <c r="U344" i="10"/>
  <c r="V344" i="10" s="1"/>
  <c r="U320" i="10"/>
  <c r="V320" i="10" s="1"/>
  <c r="U304" i="10"/>
  <c r="V304" i="10" s="1"/>
  <c r="U261" i="10"/>
  <c r="V261" i="10" s="1"/>
  <c r="U577" i="10"/>
  <c r="V577" i="10" s="1"/>
  <c r="U368" i="10"/>
  <c r="V368" i="10" s="1"/>
  <c r="U340" i="10"/>
  <c r="V340" i="10" s="1"/>
  <c r="U281" i="10"/>
  <c r="V281" i="10" s="1"/>
  <c r="U276" i="10"/>
  <c r="V276" i="10" s="1"/>
  <c r="U269" i="10"/>
  <c r="V269" i="10" s="1"/>
  <c r="U264" i="10"/>
  <c r="V264" i="10" s="1"/>
  <c r="U214" i="10"/>
  <c r="V214" i="10" s="1"/>
  <c r="U210" i="10"/>
  <c r="V210" i="10" s="1"/>
  <c r="U206" i="10"/>
  <c r="V206" i="10" s="1"/>
  <c r="U198" i="10"/>
  <c r="V198" i="10" s="1"/>
  <c r="U190" i="10"/>
  <c r="V190" i="10" s="1"/>
  <c r="U186" i="10"/>
  <c r="V186" i="10" s="1"/>
  <c r="U182" i="10"/>
  <c r="V182" i="10" s="1"/>
  <c r="U178" i="10"/>
  <c r="V178" i="10" s="1"/>
  <c r="U174" i="10"/>
  <c r="V174" i="10" s="1"/>
  <c r="U170" i="10"/>
  <c r="V170" i="10" s="1"/>
  <c r="U166" i="10"/>
  <c r="V166" i="10" s="1"/>
  <c r="U162" i="10"/>
  <c r="V162" i="10" s="1"/>
  <c r="U138" i="10"/>
  <c r="V138" i="10" s="1"/>
  <c r="U130" i="10"/>
  <c r="V130" i="10" s="1"/>
  <c r="U114" i="10"/>
  <c r="V114" i="10" s="1"/>
  <c r="U110" i="10"/>
  <c r="V110" i="10" s="1"/>
  <c r="U46" i="10"/>
  <c r="V46" i="10" s="1"/>
  <c r="U42" i="10"/>
  <c r="V42" i="10" s="1"/>
  <c r="U38" i="10"/>
  <c r="V38" i="10" s="1"/>
  <c r="U34" i="10"/>
  <c r="V34" i="10" s="1"/>
  <c r="U18" i="10"/>
  <c r="V18" i="10" s="1"/>
  <c r="U587" i="10"/>
  <c r="V587" i="10" s="1"/>
  <c r="U536" i="10"/>
  <c r="V536" i="10" s="1"/>
  <c r="U408" i="10"/>
  <c r="V408" i="10" s="1"/>
  <c r="U376" i="10"/>
  <c r="V376" i="10" s="1"/>
  <c r="U316" i="10"/>
  <c r="V316" i="10" s="1"/>
  <c r="U336" i="10"/>
  <c r="V336" i="10" s="1"/>
  <c r="U430" i="10"/>
  <c r="V430" i="10" s="1"/>
  <c r="U472" i="10"/>
  <c r="V472" i="10" s="1"/>
  <c r="U331" i="10"/>
  <c r="V331" i="10" s="1"/>
  <c r="U48" i="10"/>
  <c r="V48" i="10" s="1"/>
  <c r="U255" i="10"/>
  <c r="V255" i="10" s="1"/>
  <c r="U217" i="10"/>
  <c r="V217" i="10" s="1"/>
  <c r="U315" i="10"/>
  <c r="V315" i="10" s="1"/>
  <c r="U1918" i="10"/>
  <c r="V1918" i="10" s="1"/>
  <c r="U541" i="10"/>
  <c r="V541" i="10" s="1"/>
  <c r="U270" i="10"/>
  <c r="V270" i="10" s="1"/>
  <c r="U267" i="10"/>
  <c r="V267" i="10" s="1"/>
  <c r="U323" i="10"/>
  <c r="V323" i="10" s="1"/>
  <c r="U576" i="10"/>
  <c r="V576" i="10" s="1"/>
  <c r="U527" i="10"/>
  <c r="V527" i="10" s="1"/>
  <c r="U632" i="10"/>
  <c r="V632" i="10" s="1"/>
  <c r="U407" i="10"/>
  <c r="V407" i="10" s="1"/>
  <c r="U471" i="10"/>
  <c r="V471" i="10" s="1"/>
  <c r="U425" i="10"/>
  <c r="V425" i="10" s="1"/>
  <c r="U493" i="10"/>
  <c r="V493" i="10" s="1"/>
  <c r="U563" i="10"/>
  <c r="V563" i="10" s="1"/>
  <c r="U503" i="10"/>
  <c r="V503" i="10" s="1"/>
  <c r="U397" i="10"/>
  <c r="V397" i="10" s="1"/>
  <c r="U479" i="10"/>
  <c r="V479" i="10" s="1"/>
  <c r="U539" i="10"/>
  <c r="V539" i="10" s="1"/>
  <c r="U678" i="10"/>
  <c r="V678" i="10" s="1"/>
  <c r="U606" i="10"/>
  <c r="V606" i="10" s="1"/>
  <c r="U690" i="10"/>
  <c r="V690" i="10" s="1"/>
  <c r="U586" i="10"/>
  <c r="V586" i="10" s="1"/>
  <c r="U640" i="10"/>
  <c r="V640" i="10" s="1"/>
  <c r="U610" i="10"/>
  <c r="V610" i="10" s="1"/>
  <c r="U176" i="10"/>
  <c r="V176" i="10" s="1"/>
  <c r="U370" i="10"/>
  <c r="V370" i="10" s="1"/>
  <c r="U44" i="10"/>
  <c r="V44" i="10" s="1"/>
  <c r="U322" i="10"/>
  <c r="V322" i="10" s="1"/>
  <c r="U360" i="10"/>
  <c r="V360" i="10" s="1"/>
  <c r="U435" i="10"/>
  <c r="V435" i="10" s="1"/>
  <c r="U363" i="10"/>
  <c r="V363" i="10" s="1"/>
  <c r="U279" i="10"/>
  <c r="V279" i="10" s="1"/>
  <c r="U489" i="10"/>
  <c r="V489" i="10" s="1"/>
  <c r="U319" i="10"/>
  <c r="V319" i="10" s="1"/>
  <c r="U311" i="10"/>
  <c r="V311" i="10" s="1"/>
  <c r="U513" i="10"/>
  <c r="V513" i="10" s="1"/>
  <c r="U568" i="10"/>
  <c r="V568" i="10" s="1"/>
  <c r="U636" i="10"/>
  <c r="V636" i="10" s="1"/>
  <c r="U421" i="10"/>
  <c r="V421" i="10" s="1"/>
  <c r="U485" i="10"/>
  <c r="V485" i="10" s="1"/>
  <c r="U555" i="10"/>
  <c r="V555" i="10" s="1"/>
  <c r="U427" i="10"/>
  <c r="V427" i="10" s="1"/>
  <c r="U578" i="10"/>
  <c r="V578" i="10" s="1"/>
  <c r="U529" i="10"/>
  <c r="V529" i="10" s="1"/>
  <c r="U399" i="10"/>
  <c r="V399" i="10" s="1"/>
  <c r="U445" i="10"/>
  <c r="V445" i="10" s="1"/>
  <c r="U664" i="10"/>
  <c r="V664" i="10" s="1"/>
  <c r="U543" i="10"/>
  <c r="V543" i="10" s="1"/>
  <c r="U698" i="10"/>
  <c r="V698" i="10" s="1"/>
  <c r="U616" i="10"/>
  <c r="V616" i="10" s="1"/>
  <c r="U700" i="10"/>
  <c r="V700" i="10" s="1"/>
  <c r="U596" i="10"/>
  <c r="V596" i="10" s="1"/>
  <c r="U662" i="10"/>
  <c r="V662" i="10" s="1"/>
  <c r="U620" i="10"/>
  <c r="V620" i="10" s="1"/>
  <c r="U1920" i="10"/>
  <c r="V1920" i="10" s="1"/>
  <c r="U1905" i="10"/>
  <c r="V1905" i="10" s="1"/>
  <c r="U168" i="10"/>
  <c r="V168" i="10" s="1"/>
  <c r="U346" i="10"/>
  <c r="V346" i="10" s="1"/>
  <c r="U112" i="10"/>
  <c r="V112" i="10" s="1"/>
  <c r="U184" i="10"/>
  <c r="V184" i="10" s="1"/>
  <c r="U235" i="10"/>
  <c r="V235" i="10" s="1"/>
  <c r="U266" i="10"/>
  <c r="V266" i="10" s="1"/>
  <c r="U559" i="10"/>
  <c r="V559" i="10" s="1"/>
  <c r="U282" i="10"/>
  <c r="V282" i="10" s="1"/>
  <c r="U373" i="10"/>
  <c r="V373" i="10" s="1"/>
  <c r="U495" i="10"/>
  <c r="V495" i="10" s="1"/>
  <c r="U291" i="10"/>
  <c r="V291" i="10" s="1"/>
  <c r="U334" i="10"/>
  <c r="V334" i="10" s="1"/>
  <c r="U449" i="10"/>
  <c r="V449" i="10" s="1"/>
  <c r="U254" i="10"/>
  <c r="V254" i="10" s="1"/>
  <c r="U326" i="10"/>
  <c r="V326" i="10" s="1"/>
  <c r="U433" i="10"/>
  <c r="V433" i="10" s="1"/>
  <c r="U318" i="10"/>
  <c r="V318" i="10" s="1"/>
  <c r="U378" i="10"/>
  <c r="V378" i="10" s="1"/>
  <c r="U465" i="10"/>
  <c r="V465" i="10" s="1"/>
  <c r="U572" i="10"/>
  <c r="V572" i="10" s="1"/>
  <c r="U423" i="10"/>
  <c r="V423" i="10" s="1"/>
  <c r="U441" i="10"/>
  <c r="V441" i="10" s="1"/>
  <c r="U499" i="10"/>
  <c r="V499" i="10" s="1"/>
  <c r="U582" i="10"/>
  <c r="V582" i="10" s="1"/>
  <c r="U584" i="10"/>
  <c r="V584" i="10" s="1"/>
  <c r="U666" i="10"/>
  <c r="V666" i="10" s="1"/>
  <c r="U447" i="10"/>
  <c r="V447" i="10" s="1"/>
  <c r="U501" i="10"/>
  <c r="V501" i="10" s="1"/>
  <c r="U565" i="10"/>
  <c r="V565" i="10" s="1"/>
  <c r="U668" i="10"/>
  <c r="V668" i="10" s="1"/>
  <c r="U708" i="10"/>
  <c r="V708" i="10" s="1"/>
  <c r="U728" i="10"/>
  <c r="V728" i="10" s="1"/>
  <c r="U618" i="10"/>
  <c r="V618" i="10" s="1"/>
  <c r="U672" i="10"/>
  <c r="V672" i="10" s="1"/>
  <c r="U642" i="10"/>
  <c r="V642" i="10" s="1"/>
  <c r="U1892" i="10"/>
  <c r="V1892" i="10" s="1"/>
  <c r="U160" i="10"/>
  <c r="V160" i="10" s="1"/>
  <c r="U188" i="10"/>
  <c r="V188" i="10" s="1"/>
  <c r="U362" i="10"/>
  <c r="V362" i="10" s="1"/>
  <c r="U120" i="10"/>
  <c r="V120" i="10" s="1"/>
  <c r="U36" i="10"/>
  <c r="V36" i="10" s="1"/>
  <c r="U335" i="10"/>
  <c r="V335" i="10" s="1"/>
  <c r="U364" i="10"/>
  <c r="V364" i="10" s="1"/>
  <c r="U696" i="10"/>
  <c r="V696" i="10" s="1"/>
  <c r="U298" i="10"/>
  <c r="V298" i="10" s="1"/>
  <c r="U359" i="10"/>
  <c r="V359" i="10" s="1"/>
  <c r="U380" i="10"/>
  <c r="V380" i="10" s="1"/>
  <c r="U519" i="10"/>
  <c r="V519" i="10" s="1"/>
  <c r="U706" i="10"/>
  <c r="V706" i="10" s="1"/>
  <c r="U437" i="10"/>
  <c r="V437" i="10" s="1"/>
  <c r="U491" i="10"/>
  <c r="V491" i="10" s="1"/>
  <c r="U443" i="10"/>
  <c r="V443" i="10" s="1"/>
  <c r="U525" i="10"/>
  <c r="V525" i="10" s="1"/>
  <c r="U535" i="10"/>
  <c r="V535" i="10" s="1"/>
  <c r="U594" i="10"/>
  <c r="V594" i="10" s="1"/>
  <c r="U413" i="10"/>
  <c r="V413" i="10" s="1"/>
  <c r="U590" i="10"/>
  <c r="V590" i="10" s="1"/>
  <c r="U505" i="10"/>
  <c r="V505" i="10" s="1"/>
  <c r="U658" i="10"/>
  <c r="V658" i="10" s="1"/>
  <c r="U592" i="10"/>
  <c r="V592" i="10" s="1"/>
  <c r="U726" i="10"/>
  <c r="V726" i="10" s="1"/>
  <c r="U638" i="10"/>
  <c r="V638" i="10" s="1"/>
  <c r="U628" i="10"/>
  <c r="V628" i="10" s="1"/>
  <c r="U692" i="10"/>
  <c r="V692" i="10" s="1"/>
  <c r="U652" i="10"/>
  <c r="V652" i="10" s="1"/>
  <c r="U372" i="10"/>
  <c r="V372" i="10" s="1"/>
  <c r="U172" i="10"/>
  <c r="V172" i="10" s="1"/>
  <c r="U116" i="10"/>
  <c r="V116" i="10" s="1"/>
  <c r="U164" i="10"/>
  <c r="V164" i="10" s="1"/>
  <c r="U156" i="10"/>
  <c r="V156" i="10" s="1"/>
  <c r="U180" i="10"/>
  <c r="V180" i="10" s="1"/>
  <c r="U481" i="10"/>
  <c r="V481" i="10" s="1"/>
  <c r="U724" i="10"/>
  <c r="V724" i="10" s="1"/>
  <c r="U575" i="10"/>
  <c r="V575" i="10" s="1"/>
  <c r="U330" i="10"/>
  <c r="V330" i="10" s="1"/>
  <c r="U365" i="10"/>
  <c r="V365" i="10" s="1"/>
  <c r="U467" i="10"/>
  <c r="V467" i="10" s="1"/>
  <c r="U343" i="10"/>
  <c r="V343" i="10" s="1"/>
  <c r="U451" i="10"/>
  <c r="V451" i="10" s="1"/>
  <c r="U327" i="10"/>
  <c r="V327" i="10" s="1"/>
  <c r="U483" i="10"/>
  <c r="V483" i="10" s="1"/>
  <c r="U570" i="10"/>
  <c r="V570" i="10" s="1"/>
  <c r="U439" i="10"/>
  <c r="V439" i="10" s="1"/>
  <c r="U517" i="10"/>
  <c r="V517" i="10" s="1"/>
  <c r="U626" i="10"/>
  <c r="V626" i="10" s="1"/>
  <c r="U457" i="10"/>
  <c r="V457" i="10" s="1"/>
  <c r="U600" i="10"/>
  <c r="V600" i="10" s="1"/>
  <c r="U561" i="10"/>
  <c r="V561" i="10" s="1"/>
  <c r="U415" i="10"/>
  <c r="V415" i="10" s="1"/>
  <c r="U461" i="10"/>
  <c r="V461" i="10" s="1"/>
  <c r="U507" i="10"/>
  <c r="V507" i="10" s="1"/>
  <c r="U676" i="10"/>
  <c r="V676" i="10" s="1"/>
  <c r="U614" i="10"/>
  <c r="V614" i="10" s="1"/>
  <c r="U648" i="10"/>
  <c r="V648" i="10" s="1"/>
  <c r="U650" i="10"/>
  <c r="V650" i="10" s="1"/>
  <c r="U674" i="10"/>
  <c r="V674" i="10" s="1"/>
  <c r="U1888" i="10"/>
  <c r="V1888" i="10" s="1"/>
  <c r="U283" i="10"/>
  <c r="V283" i="10" s="1"/>
  <c r="U260" i="10"/>
  <c r="V260" i="10" s="1"/>
  <c r="U212" i="10"/>
  <c r="V212" i="10" s="1"/>
  <c r="U40" i="10"/>
  <c r="V40" i="10" s="1"/>
  <c r="U268" i="10"/>
  <c r="V268" i="10" s="1"/>
  <c r="U271" i="10"/>
  <c r="V271" i="10" s="1"/>
  <c r="U299" i="10"/>
  <c r="V299" i="10" s="1"/>
  <c r="U348" i="10"/>
  <c r="V348" i="10" s="1"/>
  <c r="U387" i="10"/>
  <c r="V387" i="10" s="1"/>
  <c r="U339" i="10"/>
  <c r="V339" i="10" s="1"/>
  <c r="U634" i="10"/>
  <c r="V634" i="10" s="1"/>
  <c r="U307" i="10"/>
  <c r="V307" i="10" s="1"/>
  <c r="U287" i="10"/>
  <c r="V287" i="10" s="1"/>
  <c r="U371" i="10"/>
  <c r="V371" i="10" s="1"/>
  <c r="U654" i="10"/>
  <c r="V654" i="10" s="1"/>
  <c r="U286" i="10"/>
  <c r="V286" i="10" s="1"/>
  <c r="U401" i="10"/>
  <c r="V401" i="10" s="1"/>
  <c r="U545" i="10"/>
  <c r="V545" i="10" s="1"/>
  <c r="U389" i="10"/>
  <c r="V389" i="10" s="1"/>
  <c r="U453" i="10"/>
  <c r="V453" i="10" s="1"/>
  <c r="U393" i="10"/>
  <c r="V393" i="10" s="1"/>
  <c r="U459" i="10"/>
  <c r="V459" i="10" s="1"/>
  <c r="U531" i="10"/>
  <c r="V531" i="10" s="1"/>
  <c r="U686" i="10"/>
  <c r="V686" i="10" s="1"/>
  <c r="U604" i="10"/>
  <c r="V604" i="10" s="1"/>
  <c r="U463" i="10"/>
  <c r="V463" i="10" s="1"/>
  <c r="U511" i="10"/>
  <c r="V511" i="10" s="1"/>
  <c r="U624" i="10"/>
  <c r="V624" i="10" s="1"/>
  <c r="U682" i="10"/>
  <c r="V682" i="10" s="1"/>
  <c r="U598" i="10"/>
  <c r="V598" i="10" s="1"/>
  <c r="U684" i="10"/>
  <c r="V684" i="10" s="1"/>
  <c r="U236" i="10"/>
  <c r="V236" i="10" s="1"/>
  <c r="U622" i="10"/>
  <c r="V622" i="10" s="1"/>
  <c r="U306" i="10"/>
  <c r="V306" i="10" s="1"/>
  <c r="U379" i="10"/>
  <c r="V379" i="10" s="1"/>
  <c r="U515" i="10"/>
  <c r="V515" i="10" s="1"/>
  <c r="U347" i="10"/>
  <c r="V347" i="10" s="1"/>
  <c r="U314" i="10"/>
  <c r="V314" i="10" s="1"/>
  <c r="U547" i="10"/>
  <c r="V547" i="10" s="1"/>
  <c r="U710" i="10"/>
  <c r="V710" i="10" s="1"/>
  <c r="U294" i="10"/>
  <c r="V294" i="10" s="1"/>
  <c r="U381" i="10"/>
  <c r="V381" i="10" s="1"/>
  <c r="U342" i="10"/>
  <c r="V342" i="10" s="1"/>
  <c r="U509" i="10"/>
  <c r="V509" i="10" s="1"/>
  <c r="U391" i="10"/>
  <c r="V391" i="10" s="1"/>
  <c r="U455" i="10"/>
  <c r="V455" i="10" s="1"/>
  <c r="U523" i="10"/>
  <c r="V523" i="10" s="1"/>
  <c r="U409" i="10"/>
  <c r="V409" i="10" s="1"/>
  <c r="U473" i="10"/>
  <c r="V473" i="10" s="1"/>
  <c r="U557" i="10"/>
  <c r="V557" i="10" s="1"/>
  <c r="U497" i="10"/>
  <c r="V497" i="10" s="1"/>
  <c r="U571" i="10"/>
  <c r="V571" i="10" s="1"/>
  <c r="U429" i="10"/>
  <c r="V429" i="10" s="1"/>
  <c r="U533" i="10"/>
  <c r="V533" i="10" s="1"/>
  <c r="U646" i="10"/>
  <c r="V646" i="10" s="1"/>
  <c r="U670" i="10"/>
  <c r="V670" i="10" s="1"/>
  <c r="U702" i="10"/>
  <c r="V702" i="10" s="1"/>
  <c r="U608" i="10"/>
  <c r="V608" i="10" s="1"/>
  <c r="U580" i="10"/>
  <c r="V580" i="10" s="1"/>
  <c r="U694" i="10"/>
  <c r="V694" i="10" s="1"/>
  <c r="U136" i="10"/>
  <c r="V136" i="10" s="1"/>
  <c r="U262" i="10"/>
  <c r="V262" i="10" s="1"/>
  <c r="U295" i="10"/>
  <c r="V295" i="10" s="1"/>
  <c r="U411" i="10"/>
  <c r="V411" i="10" s="1"/>
  <c r="U630" i="10"/>
  <c r="V630" i="10" s="1"/>
  <c r="U475" i="10"/>
  <c r="V475" i="10" s="1"/>
  <c r="U656" i="10"/>
  <c r="V656" i="10" s="1"/>
  <c r="U403" i="10"/>
  <c r="V403" i="10" s="1"/>
  <c r="U310" i="10"/>
  <c r="V310" i="10" s="1"/>
  <c r="U419" i="10"/>
  <c r="V419" i="10" s="1"/>
  <c r="U521" i="10"/>
  <c r="V521" i="10" s="1"/>
  <c r="U612" i="10"/>
  <c r="V612" i="10" s="1"/>
  <c r="U431" i="10"/>
  <c r="V431" i="10" s="1"/>
  <c r="U588" i="10"/>
  <c r="V588" i="10" s="1"/>
  <c r="U549" i="10"/>
  <c r="V549" i="10" s="1"/>
  <c r="U405" i="10"/>
  <c r="V405" i="10" s="1"/>
  <c r="U477" i="10"/>
  <c r="V477" i="10" s="1"/>
  <c r="U680" i="10"/>
  <c r="V680" i="10" s="1"/>
  <c r="U704" i="10"/>
  <c r="V704" i="10" s="1"/>
  <c r="U573" i="10"/>
  <c r="V573" i="10" s="1"/>
  <c r="U553" i="10"/>
  <c r="V553" i="10" s="1"/>
  <c r="U487" i="10"/>
  <c r="V487" i="10" s="1"/>
  <c r="U469" i="10"/>
  <c r="V469" i="10" s="1"/>
  <c r="U537" i="10"/>
  <c r="V537" i="10" s="1"/>
  <c r="U417" i="10"/>
  <c r="V417" i="10" s="1"/>
  <c r="U551" i="10"/>
  <c r="V551" i="10" s="1"/>
  <c r="U280" i="10"/>
  <c r="V280" i="10" s="1"/>
  <c r="U338" i="10"/>
  <c r="V338" i="10" s="1"/>
  <c r="J117" i="11"/>
  <c r="I117" i="11"/>
  <c r="H117" i="11"/>
  <c r="G117" i="11"/>
  <c r="G118" i="11"/>
  <c r="E124" i="11"/>
  <c r="D124" i="11"/>
  <c r="E123" i="11"/>
  <c r="D123" i="11"/>
  <c r="H123" i="11" s="1"/>
  <c r="E122" i="11"/>
  <c r="D122" i="11"/>
  <c r="J122" i="11" s="1"/>
  <c r="E121" i="11"/>
  <c r="D121" i="11"/>
  <c r="J121" i="11" s="1"/>
  <c r="E120" i="11"/>
  <c r="D120" i="11"/>
  <c r="J120" i="11" s="1"/>
  <c r="E119" i="11"/>
  <c r="D119" i="11"/>
  <c r="J119" i="11" s="1"/>
  <c r="E118" i="11"/>
  <c r="D118" i="11"/>
  <c r="I118" i="11" s="1"/>
  <c r="F124" i="11"/>
  <c r="F123" i="11"/>
  <c r="F122" i="11"/>
  <c r="F121" i="11"/>
  <c r="F120" i="11"/>
  <c r="F119" i="11"/>
  <c r="E18" i="11"/>
  <c r="D18" i="11"/>
  <c r="J18" i="11" s="1"/>
  <c r="E17" i="11"/>
  <c r="D17" i="11"/>
  <c r="J17" i="11" s="1"/>
  <c r="F148" i="11"/>
  <c r="D4" i="78"/>
  <c r="D25" i="59"/>
  <c r="F164" i="11"/>
  <c r="F163" i="11"/>
  <c r="D356" i="29" s="1"/>
  <c r="F162" i="11"/>
  <c r="D233" i="29" s="1"/>
  <c r="F161" i="11"/>
  <c r="D224" i="29" s="1"/>
  <c r="G165" i="11"/>
  <c r="G160" i="11"/>
  <c r="G159" i="11"/>
  <c r="E164" i="11"/>
  <c r="D164" i="11"/>
  <c r="H164" i="11" s="1"/>
  <c r="E163" i="11"/>
  <c r="D163" i="11"/>
  <c r="J163" i="11" s="1"/>
  <c r="E162" i="11"/>
  <c r="D162" i="11"/>
  <c r="J162" i="11" s="1"/>
  <c r="E161" i="11"/>
  <c r="D161" i="11"/>
  <c r="I161" i="11" s="1"/>
  <c r="E160" i="11"/>
  <c r="D160" i="11"/>
  <c r="J160" i="11" s="1"/>
  <c r="E159" i="11"/>
  <c r="D159" i="11"/>
  <c r="I159" i="11" s="1"/>
  <c r="F158" i="11"/>
  <c r="F157" i="11"/>
  <c r="F156" i="11"/>
  <c r="F155" i="11"/>
  <c r="F154" i="11"/>
  <c r="F153" i="11"/>
  <c r="F152" i="11"/>
  <c r="F142" i="11"/>
  <c r="F141" i="11"/>
  <c r="F140" i="11"/>
  <c r="F139" i="11"/>
  <c r="F136" i="11"/>
  <c r="F135" i="11"/>
  <c r="F134" i="11"/>
  <c r="F133" i="11"/>
  <c r="G149" i="11"/>
  <c r="E149" i="11"/>
  <c r="D149" i="11"/>
  <c r="J149" i="11" s="1"/>
  <c r="E148" i="11"/>
  <c r="D148" i="11"/>
  <c r="E147" i="11"/>
  <c r="D147" i="11"/>
  <c r="I147" i="11" s="1"/>
  <c r="G144" i="11"/>
  <c r="E144" i="11"/>
  <c r="D144" i="11"/>
  <c r="H144" i="11" s="1"/>
  <c r="G143" i="11"/>
  <c r="E143" i="11"/>
  <c r="D143" i="11"/>
  <c r="J143" i="11" s="1"/>
  <c r="E142" i="11"/>
  <c r="D142" i="11"/>
  <c r="E141" i="11"/>
  <c r="D141" i="11"/>
  <c r="J141" i="11" s="1"/>
  <c r="E140" i="11"/>
  <c r="D140" i="11"/>
  <c r="J140" i="11" s="1"/>
  <c r="E139" i="11"/>
  <c r="D139" i="11"/>
  <c r="G138" i="11"/>
  <c r="E138" i="11"/>
  <c r="D138" i="11"/>
  <c r="J138" i="11" s="1"/>
  <c r="G137" i="11"/>
  <c r="E137" i="11"/>
  <c r="D137" i="11"/>
  <c r="H137" i="11" s="1"/>
  <c r="E136" i="11"/>
  <c r="D136" i="11"/>
  <c r="H136" i="11" s="1"/>
  <c r="E135" i="11"/>
  <c r="D135" i="11"/>
  <c r="J135" i="11" s="1"/>
  <c r="E134" i="11"/>
  <c r="D134" i="11"/>
  <c r="J134" i="11" s="1"/>
  <c r="F116" i="11"/>
  <c r="F115" i="11"/>
  <c r="F114" i="11"/>
  <c r="F113" i="11"/>
  <c r="F110" i="11"/>
  <c r="F109" i="11"/>
  <c r="F108" i="11"/>
  <c r="F107" i="11"/>
  <c r="F106" i="11"/>
  <c r="F105" i="11"/>
  <c r="D110" i="11"/>
  <c r="H110" i="11" s="1"/>
  <c r="E110" i="11"/>
  <c r="D111" i="11"/>
  <c r="H111" i="11" s="1"/>
  <c r="E111" i="11"/>
  <c r="G111" i="11"/>
  <c r="D112" i="11"/>
  <c r="I112" i="11" s="1"/>
  <c r="E112" i="11"/>
  <c r="G112" i="11"/>
  <c r="D113" i="11"/>
  <c r="J113" i="11" s="1"/>
  <c r="E113" i="11"/>
  <c r="D114" i="11"/>
  <c r="H114" i="11" s="1"/>
  <c r="E114" i="11"/>
  <c r="D115" i="11"/>
  <c r="J115" i="11" s="1"/>
  <c r="E115" i="11"/>
  <c r="D116" i="11"/>
  <c r="H116" i="11" s="1"/>
  <c r="E116" i="11"/>
  <c r="D132" i="11"/>
  <c r="H132" i="11" s="1"/>
  <c r="E132" i="11"/>
  <c r="G132" i="11"/>
  <c r="D133" i="11"/>
  <c r="H133" i="11" s="1"/>
  <c r="E133" i="11"/>
  <c r="E109" i="11"/>
  <c r="D109" i="11"/>
  <c r="J109" i="11" s="1"/>
  <c r="E108" i="11"/>
  <c r="D108" i="11"/>
  <c r="J108" i="11" s="1"/>
  <c r="E107" i="11"/>
  <c r="D107" i="11"/>
  <c r="J107" i="11" s="1"/>
  <c r="E106" i="11"/>
  <c r="D106" i="11"/>
  <c r="J106" i="11" s="1"/>
  <c r="E105" i="11"/>
  <c r="D105" i="11"/>
  <c r="J105" i="11" s="1"/>
  <c r="G104" i="11"/>
  <c r="E104" i="11"/>
  <c r="D104" i="11"/>
  <c r="J104" i="11" s="1"/>
  <c r="G103" i="11"/>
  <c r="E103" i="11"/>
  <c r="D103" i="11"/>
  <c r="J103" i="11" s="1"/>
  <c r="G102" i="11"/>
  <c r="E102" i="11"/>
  <c r="D102" i="11"/>
  <c r="J102" i="11" s="1"/>
  <c r="E224" i="29" l="1"/>
  <c r="F224" i="29" s="1"/>
  <c r="E233" i="29"/>
  <c r="E356" i="29"/>
  <c r="V11" i="10"/>
  <c r="U6" i="10"/>
  <c r="K117" i="11"/>
  <c r="J118" i="11"/>
  <c r="H120" i="11"/>
  <c r="J123" i="11"/>
  <c r="H122" i="11"/>
  <c r="H119" i="11"/>
  <c r="H124" i="11"/>
  <c r="H121" i="11"/>
  <c r="I124" i="11"/>
  <c r="H118" i="11"/>
  <c r="H18" i="11"/>
  <c r="H17" i="11"/>
  <c r="J161" i="11"/>
  <c r="I162" i="11"/>
  <c r="J159" i="11"/>
  <c r="H160" i="11"/>
  <c r="I163" i="11"/>
  <c r="I164" i="11"/>
  <c r="I160" i="11"/>
  <c r="H159" i="11"/>
  <c r="I136" i="11"/>
  <c r="J147" i="11"/>
  <c r="H143" i="11"/>
  <c r="H135" i="11"/>
  <c r="I137" i="11"/>
  <c r="J139" i="11"/>
  <c r="J137" i="11"/>
  <c r="I144" i="11"/>
  <c r="H134" i="11"/>
  <c r="H142" i="11"/>
  <c r="I143" i="11"/>
  <c r="J144" i="11"/>
  <c r="H141" i="11"/>
  <c r="I142" i="11"/>
  <c r="H140" i="11"/>
  <c r="H139" i="11"/>
  <c r="H149" i="11"/>
  <c r="H138" i="11"/>
  <c r="H148" i="11"/>
  <c r="I149" i="11"/>
  <c r="I138" i="11"/>
  <c r="I148" i="11"/>
  <c r="H112" i="11"/>
  <c r="I116" i="11"/>
  <c r="H115" i="11"/>
  <c r="H113" i="11"/>
  <c r="J114" i="11"/>
  <c r="J132" i="11"/>
  <c r="J133" i="11"/>
  <c r="I132" i="11"/>
  <c r="J111" i="11"/>
  <c r="I110" i="11"/>
  <c r="J112" i="11"/>
  <c r="I111" i="11"/>
  <c r="H102" i="11"/>
  <c r="H103" i="11"/>
  <c r="H104" i="11"/>
  <c r="H105" i="11"/>
  <c r="H106" i="11"/>
  <c r="H107" i="11"/>
  <c r="H108" i="11"/>
  <c r="H109" i="11"/>
  <c r="I102" i="11"/>
  <c r="I103" i="11"/>
  <c r="I104" i="11"/>
  <c r="F233" i="29" l="1"/>
  <c r="D1369" i="41"/>
  <c r="D1343" i="41"/>
  <c r="D1336" i="41"/>
  <c r="D1378" i="41"/>
  <c r="D1351" i="41"/>
  <c r="D1368" i="41"/>
  <c r="D1364" i="41"/>
  <c r="D1346" i="41"/>
  <c r="D1381" i="41"/>
  <c r="D1344" i="41"/>
  <c r="D1371" i="41"/>
  <c r="D1382" i="41"/>
  <c r="D1387" i="41"/>
  <c r="D1328" i="41"/>
  <c r="D1332" i="41"/>
  <c r="D1353" i="41"/>
  <c r="D1326" i="41"/>
  <c r="D1380" i="41"/>
  <c r="D1342" i="41"/>
  <c r="D1338" i="41"/>
  <c r="D1319" i="41"/>
  <c r="D1355" i="41"/>
  <c r="D1383" i="41"/>
  <c r="D1366" i="41"/>
  <c r="D1386" i="41"/>
  <c r="D1339" i="41"/>
  <c r="D1375" i="41"/>
  <c r="D1384" i="41"/>
  <c r="D1357" i="41"/>
  <c r="D1341" i="41"/>
  <c r="D1348" i="41"/>
  <c r="D1389" i="41"/>
  <c r="D1349" i="41"/>
  <c r="D1379" i="41"/>
  <c r="D1376" i="41"/>
  <c r="D1377" i="41"/>
  <c r="D1362" i="41"/>
  <c r="D1337" i="41"/>
  <c r="D1356" i="41"/>
  <c r="D1373" i="41"/>
  <c r="D1329" i="41"/>
  <c r="D1347" i="41"/>
  <c r="D1330" i="41"/>
  <c r="D1323" i="41"/>
  <c r="D1359" i="41"/>
  <c r="D1340" i="41"/>
  <c r="D1324" i="41"/>
  <c r="D1361" i="41"/>
  <c r="D1335" i="41"/>
  <c r="D1334" i="41"/>
  <c r="D1390" i="41"/>
  <c r="D1374" i="41"/>
  <c r="D1367" i="41"/>
  <c r="D1345" i="41"/>
  <c r="D1318" i="41"/>
  <c r="D1388" i="41"/>
  <c r="D1327" i="41"/>
  <c r="D1354" i="41"/>
  <c r="D1385" i="41"/>
  <c r="D1321" i="41"/>
  <c r="D1365" i="41"/>
  <c r="D1325" i="41"/>
  <c r="D1333" i="41"/>
  <c r="D1360" i="41"/>
  <c r="D1370" i="41"/>
  <c r="D1352" i="41"/>
  <c r="D1363" i="41"/>
  <c r="D1331" i="41"/>
  <c r="D1350" i="41"/>
  <c r="D1320" i="41"/>
  <c r="D1372" i="41"/>
  <c r="D1322" i="41"/>
  <c r="D1358" i="41"/>
  <c r="K118" i="11"/>
  <c r="K159" i="11"/>
  <c r="K160" i="11"/>
  <c r="K143" i="11"/>
  <c r="K112" i="11"/>
  <c r="K144" i="11"/>
  <c r="K137" i="11"/>
  <c r="K132" i="11"/>
  <c r="K138" i="11"/>
  <c r="K149" i="11"/>
  <c r="K111" i="11"/>
  <c r="K104" i="11"/>
  <c r="K103" i="11"/>
  <c r="K102" i="11"/>
  <c r="F101" i="11"/>
  <c r="F100" i="11"/>
  <c r="F99" i="11"/>
  <c r="F98" i="11"/>
  <c r="F97" i="11"/>
  <c r="F96" i="11"/>
  <c r="F95" i="11"/>
  <c r="F94" i="11"/>
  <c r="F93" i="11"/>
  <c r="E101" i="11"/>
  <c r="D101" i="11"/>
  <c r="E100" i="11"/>
  <c r="D100" i="11"/>
  <c r="J100" i="11" s="1"/>
  <c r="E99" i="11"/>
  <c r="D99" i="11"/>
  <c r="J99" i="11" s="1"/>
  <c r="E98" i="11"/>
  <c r="D98" i="11"/>
  <c r="J98" i="11" s="1"/>
  <c r="E97" i="11"/>
  <c r="D97" i="11"/>
  <c r="J97" i="11" s="1"/>
  <c r="E96" i="11"/>
  <c r="D96" i="11"/>
  <c r="J96" i="11" s="1"/>
  <c r="E95" i="11"/>
  <c r="D95" i="11"/>
  <c r="J95" i="11" s="1"/>
  <c r="E94" i="11"/>
  <c r="D94" i="11"/>
  <c r="J94" i="11" s="1"/>
  <c r="E93" i="11"/>
  <c r="D93" i="11"/>
  <c r="J93" i="11" s="1"/>
  <c r="G92" i="11"/>
  <c r="E92" i="11"/>
  <c r="D92" i="11"/>
  <c r="J92" i="11" s="1"/>
  <c r="G91" i="11"/>
  <c r="E91" i="11"/>
  <c r="D91" i="11"/>
  <c r="J91" i="11" s="1"/>
  <c r="F90" i="11"/>
  <c r="F89" i="11"/>
  <c r="F88" i="11"/>
  <c r="F87" i="11"/>
  <c r="F86" i="11"/>
  <c r="F85" i="11"/>
  <c r="F84" i="11"/>
  <c r="F83" i="11"/>
  <c r="F82" i="11"/>
  <c r="D351" i="29" s="1"/>
  <c r="F81" i="11"/>
  <c r="D345" i="29" s="1"/>
  <c r="F79" i="11"/>
  <c r="D314" i="29" s="1"/>
  <c r="E90" i="11"/>
  <c r="D90" i="11"/>
  <c r="E89" i="11"/>
  <c r="D89" i="11"/>
  <c r="J89" i="11" s="1"/>
  <c r="E88" i="11"/>
  <c r="D88" i="11"/>
  <c r="J88" i="11" s="1"/>
  <c r="E87" i="11"/>
  <c r="D87" i="11"/>
  <c r="J87" i="11" s="1"/>
  <c r="E86" i="11"/>
  <c r="D86" i="11"/>
  <c r="J86" i="11" s="1"/>
  <c r="E85" i="11"/>
  <c r="D85" i="11"/>
  <c r="J85" i="11" s="1"/>
  <c r="E84" i="11"/>
  <c r="D84" i="11"/>
  <c r="J84" i="11" s="1"/>
  <c r="E83" i="11"/>
  <c r="D83" i="11"/>
  <c r="J83" i="11" s="1"/>
  <c r="E82" i="11"/>
  <c r="D82" i="11"/>
  <c r="J82" i="11" s="1"/>
  <c r="E81" i="11"/>
  <c r="D81" i="11"/>
  <c r="J81" i="11" s="1"/>
  <c r="G80" i="11"/>
  <c r="E80" i="11"/>
  <c r="D80" i="11"/>
  <c r="J80" i="11" s="1"/>
  <c r="E79" i="11"/>
  <c r="D79" i="11"/>
  <c r="J79" i="11" s="1"/>
  <c r="G78" i="11"/>
  <c r="E78" i="11"/>
  <c r="D78" i="11"/>
  <c r="J78" i="11" s="1"/>
  <c r="F75" i="11"/>
  <c r="F74" i="11"/>
  <c r="F73" i="11"/>
  <c r="F72" i="11"/>
  <c r="F71" i="11"/>
  <c r="D69" i="11"/>
  <c r="H69" i="11" s="1"/>
  <c r="E69" i="11"/>
  <c r="G69" i="11"/>
  <c r="D70" i="11"/>
  <c r="H70" i="11" s="1"/>
  <c r="E70" i="11"/>
  <c r="G70" i="11"/>
  <c r="D71" i="11"/>
  <c r="H71" i="11" s="1"/>
  <c r="E71" i="11"/>
  <c r="D72" i="11"/>
  <c r="H72" i="11" s="1"/>
  <c r="E72" i="11"/>
  <c r="D73" i="11"/>
  <c r="H73" i="11" s="1"/>
  <c r="E73" i="11"/>
  <c r="D74" i="11"/>
  <c r="H74" i="11" s="1"/>
  <c r="E74" i="11"/>
  <c r="D75" i="11"/>
  <c r="H75" i="11" s="1"/>
  <c r="E75" i="11"/>
  <c r="D76" i="11"/>
  <c r="H76" i="11" s="1"/>
  <c r="E76" i="11"/>
  <c r="G76" i="11"/>
  <c r="F68" i="11"/>
  <c r="F67" i="11"/>
  <c r="F66" i="11"/>
  <c r="F65" i="11"/>
  <c r="F64" i="11"/>
  <c r="F61" i="11"/>
  <c r="F60" i="11"/>
  <c r="F59" i="11"/>
  <c r="F58" i="11"/>
  <c r="H57" i="11"/>
  <c r="D58" i="11"/>
  <c r="H58" i="11" s="1"/>
  <c r="E58" i="11"/>
  <c r="D59" i="11"/>
  <c r="J59" i="11" s="1"/>
  <c r="E59" i="11"/>
  <c r="D60" i="11"/>
  <c r="H60" i="11" s="1"/>
  <c r="E60" i="11"/>
  <c r="D61" i="11"/>
  <c r="H61" i="11" s="1"/>
  <c r="E61" i="11"/>
  <c r="D62" i="11"/>
  <c r="I62" i="11" s="1"/>
  <c r="E62" i="11"/>
  <c r="G62" i="11"/>
  <c r="D63" i="11"/>
  <c r="H63" i="11" s="1"/>
  <c r="E63" i="11"/>
  <c r="G63" i="11"/>
  <c r="D64" i="11"/>
  <c r="E64" i="11"/>
  <c r="D65" i="11"/>
  <c r="H65" i="11" s="1"/>
  <c r="E65" i="11"/>
  <c r="D66" i="11"/>
  <c r="H66" i="11" s="1"/>
  <c r="E66" i="11"/>
  <c r="D67" i="11"/>
  <c r="J67" i="11" s="1"/>
  <c r="E67" i="11"/>
  <c r="D68" i="11"/>
  <c r="H68" i="11" s="1"/>
  <c r="E68" i="11"/>
  <c r="D16" i="11"/>
  <c r="H16" i="11" s="1"/>
  <c r="E16" i="11"/>
  <c r="W48" i="77"/>
  <c r="E314" i="29" l="1"/>
  <c r="F314" i="29" s="1"/>
  <c r="E351" i="29"/>
  <c r="E345" i="29"/>
  <c r="E1358" i="41"/>
  <c r="F1358" i="41"/>
  <c r="F1360" i="41"/>
  <c r="E1360" i="41"/>
  <c r="E1320" i="41"/>
  <c r="F1320" i="41"/>
  <c r="E1363" i="41"/>
  <c r="F1363" i="41"/>
  <c r="F1380" i="41"/>
  <c r="E1380" i="41"/>
  <c r="E1322" i="41"/>
  <c r="F1322" i="41"/>
  <c r="E1352" i="41"/>
  <c r="F1352" i="41"/>
  <c r="E1365" i="41"/>
  <c r="F1365" i="41"/>
  <c r="E1334" i="41"/>
  <c r="F1334" i="41"/>
  <c r="E1329" i="41"/>
  <c r="F1329" i="41"/>
  <c r="E1373" i="41"/>
  <c r="F1373" i="41"/>
  <c r="E1319" i="41"/>
  <c r="F1319" i="41"/>
  <c r="E1328" i="41"/>
  <c r="F1328" i="41"/>
  <c r="E1351" i="41"/>
  <c r="F1351" i="41"/>
  <c r="E1321" i="41"/>
  <c r="F1321" i="41"/>
  <c r="E1356" i="41"/>
  <c r="F1356" i="41"/>
  <c r="E1349" i="41"/>
  <c r="F1349" i="41"/>
  <c r="F1384" i="41"/>
  <c r="E1384" i="41"/>
  <c r="E1375" i="41"/>
  <c r="F1375" i="41"/>
  <c r="E1326" i="41"/>
  <c r="F1326" i="41"/>
  <c r="E1387" i="41"/>
  <c r="F1387" i="41"/>
  <c r="E1381" i="41"/>
  <c r="F1381" i="41"/>
  <c r="F1378" i="41"/>
  <c r="E1378" i="41"/>
  <c r="E1389" i="41"/>
  <c r="F1389" i="41"/>
  <c r="E1371" i="41"/>
  <c r="F1371" i="41"/>
  <c r="F1390" i="41"/>
  <c r="E1390" i="41"/>
  <c r="E1348" i="41"/>
  <c r="F1348" i="41"/>
  <c r="E1339" i="41"/>
  <c r="F1339" i="41"/>
  <c r="F1386" i="41"/>
  <c r="E1386" i="41"/>
  <c r="F1366" i="41"/>
  <c r="E1366" i="41"/>
  <c r="E1336" i="41"/>
  <c r="F1336" i="41"/>
  <c r="E1347" i="41"/>
  <c r="F1347" i="41"/>
  <c r="E1333" i="41"/>
  <c r="F1333" i="41"/>
  <c r="E1372" i="41"/>
  <c r="F1372" i="41"/>
  <c r="E1335" i="41"/>
  <c r="F1335" i="41"/>
  <c r="E1383" i="41"/>
  <c r="F1383" i="41"/>
  <c r="E1338" i="41"/>
  <c r="F1338" i="41"/>
  <c r="E1342" i="41"/>
  <c r="F1342" i="41"/>
  <c r="E1344" i="41"/>
  <c r="F1344" i="41"/>
  <c r="E1346" i="41"/>
  <c r="F1346" i="41"/>
  <c r="F1388" i="41"/>
  <c r="E1388" i="41"/>
  <c r="E1345" i="41"/>
  <c r="F1345" i="41"/>
  <c r="E1361" i="41"/>
  <c r="F1361" i="41"/>
  <c r="E1324" i="41"/>
  <c r="F1324" i="41"/>
  <c r="E1323" i="41"/>
  <c r="F1323" i="41"/>
  <c r="F1362" i="41"/>
  <c r="E1362" i="41"/>
  <c r="E1377" i="41"/>
  <c r="F1377" i="41"/>
  <c r="F1376" i="41"/>
  <c r="E1376" i="41"/>
  <c r="E1341" i="41"/>
  <c r="F1341" i="41"/>
  <c r="E1355" i="41"/>
  <c r="F1355" i="41"/>
  <c r="E1332" i="41"/>
  <c r="F1332" i="41"/>
  <c r="F1382" i="41"/>
  <c r="E1382" i="41"/>
  <c r="E1343" i="41"/>
  <c r="F1343" i="41"/>
  <c r="E1385" i="41"/>
  <c r="F1385" i="41"/>
  <c r="E1374" i="41"/>
  <c r="F1374" i="41"/>
  <c r="E1337" i="41"/>
  <c r="F1337" i="41"/>
  <c r="E1379" i="41"/>
  <c r="F1379" i="41"/>
  <c r="E1357" i="41"/>
  <c r="F1357" i="41"/>
  <c r="E1353" i="41"/>
  <c r="F1353" i="41"/>
  <c r="F1364" i="41"/>
  <c r="E1364" i="41"/>
  <c r="F1370" i="41"/>
  <c r="E1370" i="41"/>
  <c r="E1350" i="41"/>
  <c r="F1350" i="41"/>
  <c r="E1327" i="41"/>
  <c r="F1327" i="41"/>
  <c r="E1331" i="41"/>
  <c r="F1331" i="41"/>
  <c r="E1325" i="41"/>
  <c r="F1325" i="41"/>
  <c r="E1354" i="41"/>
  <c r="F1354" i="41"/>
  <c r="E1318" i="41"/>
  <c r="F1318" i="41"/>
  <c r="E1367" i="41"/>
  <c r="F1367" i="41"/>
  <c r="E1340" i="41"/>
  <c r="F1340" i="41"/>
  <c r="E1359" i="41"/>
  <c r="F1359" i="41"/>
  <c r="E1330" i="41"/>
  <c r="F1330" i="41"/>
  <c r="F1368" i="41"/>
  <c r="E1368" i="41"/>
  <c r="E1369" i="41"/>
  <c r="F1369" i="41"/>
  <c r="H91" i="11"/>
  <c r="H92" i="11"/>
  <c r="H93" i="11"/>
  <c r="H94" i="11"/>
  <c r="H95" i="11"/>
  <c r="H96" i="11"/>
  <c r="H97" i="11"/>
  <c r="H98" i="11"/>
  <c r="H99" i="11"/>
  <c r="H100" i="11"/>
  <c r="H101" i="11"/>
  <c r="I91" i="11"/>
  <c r="I92" i="11"/>
  <c r="I101" i="11"/>
  <c r="H78" i="11"/>
  <c r="H80" i="11"/>
  <c r="H83" i="11"/>
  <c r="H84" i="11"/>
  <c r="H85" i="11"/>
  <c r="H86" i="11"/>
  <c r="H87" i="11"/>
  <c r="H88" i="11"/>
  <c r="H89" i="11"/>
  <c r="H90" i="11"/>
  <c r="I78" i="11"/>
  <c r="I79" i="11"/>
  <c r="I80" i="11"/>
  <c r="I81" i="11"/>
  <c r="I82" i="11"/>
  <c r="I90" i="11"/>
  <c r="J76" i="11"/>
  <c r="J74" i="11"/>
  <c r="J73" i="11"/>
  <c r="J72" i="11"/>
  <c r="J71" i="11"/>
  <c r="J70" i="11"/>
  <c r="J69" i="11"/>
  <c r="I76" i="11"/>
  <c r="I75" i="11"/>
  <c r="I70" i="11"/>
  <c r="I69" i="11"/>
  <c r="J63" i="11"/>
  <c r="H67" i="11"/>
  <c r="H62" i="11"/>
  <c r="J60" i="11"/>
  <c r="I61" i="11"/>
  <c r="J64" i="11"/>
  <c r="I68" i="11"/>
  <c r="H64" i="11"/>
  <c r="J62" i="11"/>
  <c r="H59" i="11"/>
  <c r="I63" i="11"/>
  <c r="J65" i="11"/>
  <c r="J57" i="11"/>
  <c r="J66" i="11"/>
  <c r="J58" i="11"/>
  <c r="J16" i="11"/>
  <c r="F345" i="29" l="1"/>
  <c r="F351" i="29"/>
  <c r="F356" i="29"/>
  <c r="F352" i="29"/>
  <c r="F341" i="29"/>
  <c r="F337" i="29"/>
  <c r="K80" i="11"/>
  <c r="K92" i="11"/>
  <c r="K91" i="11"/>
  <c r="K78" i="11"/>
  <c r="K76" i="11"/>
  <c r="K69" i="11"/>
  <c r="K70" i="11"/>
  <c r="K63" i="11"/>
  <c r="K62" i="11"/>
  <c r="Q1923" i="10" l="1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45" i="10"/>
  <c r="Q1744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6" i="10"/>
  <c r="Q1275" i="10"/>
  <c r="Q1274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G90" i="11" s="1"/>
  <c r="J90" i="11" s="1"/>
  <c r="K90" i="11" s="1"/>
  <c r="Q1193" i="10"/>
  <c r="Q1192" i="10"/>
  <c r="Q1191" i="10"/>
  <c r="Q1190" i="10"/>
  <c r="Q1188" i="10"/>
  <c r="Q1181" i="10"/>
  <c r="Q1180" i="10"/>
  <c r="Q1124" i="10"/>
  <c r="Q1123" i="10"/>
  <c r="Q1122" i="10"/>
  <c r="G148" i="11" s="1"/>
  <c r="J148" i="11" s="1"/>
  <c r="K148" i="11" s="1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G146" i="11" s="1"/>
  <c r="J146" i="11" s="1"/>
  <c r="K146" i="11" s="1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G130" i="11" s="1"/>
  <c r="J130" i="11" s="1"/>
  <c r="K130" i="11" s="1"/>
  <c r="Q1021" i="10"/>
  <c r="G116" i="11" s="1"/>
  <c r="J116" i="11" s="1"/>
  <c r="K116" i="11" s="1"/>
  <c r="Q1020" i="10"/>
  <c r="Q1019" i="10"/>
  <c r="Q1018" i="10"/>
  <c r="Q1017" i="10"/>
  <c r="Q1016" i="10"/>
  <c r="Q1015" i="10"/>
  <c r="G124" i="11" s="1"/>
  <c r="J124" i="11" s="1"/>
  <c r="K124" i="11" s="1"/>
  <c r="Q1014" i="10"/>
  <c r="G110" i="11" s="1"/>
  <c r="J110" i="11" s="1"/>
  <c r="K110" i="11" s="1"/>
  <c r="Q1013" i="10"/>
  <c r="Q1012" i="10"/>
  <c r="Q1011" i="10"/>
  <c r="Q1010" i="10"/>
  <c r="Q1009" i="10"/>
  <c r="Q1008" i="10"/>
  <c r="Q1007" i="10"/>
  <c r="Q1006" i="10"/>
  <c r="Q1005" i="10"/>
  <c r="Q1004" i="10"/>
  <c r="G142" i="11" s="1"/>
  <c r="J142" i="11" s="1"/>
  <c r="K142" i="11" s="1"/>
  <c r="Q1003" i="10"/>
  <c r="G136" i="11" s="1"/>
  <c r="J136" i="11" s="1"/>
  <c r="K136" i="11" s="1"/>
  <c r="Q1002" i="10"/>
  <c r="G101" i="11" s="1"/>
  <c r="J101" i="11" s="1"/>
  <c r="K101" i="11" s="1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G53" i="11" s="1"/>
  <c r="J53" i="11" s="1"/>
  <c r="K53" i="11" s="1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G32" i="11" s="1"/>
  <c r="J32" i="11" s="1"/>
  <c r="K32" i="11" s="1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G75" i="11" s="1"/>
  <c r="J75" i="11" s="1"/>
  <c r="K75" i="11" s="1"/>
  <c r="Q750" i="10"/>
  <c r="Q749" i="10"/>
  <c r="G68" i="11" s="1"/>
  <c r="J68" i="11" s="1"/>
  <c r="K68" i="11" s="1"/>
  <c r="Q748" i="10"/>
  <c r="G61" i="11" s="1"/>
  <c r="J61" i="11" s="1"/>
  <c r="K61" i="11" s="1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G30" i="11" s="1"/>
  <c r="I30" i="11" s="1"/>
  <c r="K30" i="11" s="1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G60" i="11" s="1"/>
  <c r="I60" i="11" s="1"/>
  <c r="K60" i="11" s="1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G29" i="11" s="1"/>
  <c r="I29" i="11" s="1"/>
  <c r="K29" i="11" s="1"/>
  <c r="Q565" i="10"/>
  <c r="G72" i="11" s="1"/>
  <c r="I72" i="11" s="1"/>
  <c r="K72" i="11" s="1"/>
  <c r="Q564" i="10"/>
  <c r="Q563" i="10"/>
  <c r="Q562" i="10"/>
  <c r="G113" i="11" s="1"/>
  <c r="I113" i="11" s="1"/>
  <c r="K113" i="11" s="1"/>
  <c r="Q561" i="10"/>
  <c r="G128" i="11" s="1"/>
  <c r="I128" i="11" s="1"/>
  <c r="K128" i="11" s="1"/>
  <c r="Q560" i="10"/>
  <c r="Q559" i="10"/>
  <c r="Q558" i="10"/>
  <c r="Q557" i="10"/>
  <c r="Q556" i="10"/>
  <c r="Q555" i="10"/>
  <c r="Q554" i="10"/>
  <c r="Q553" i="10"/>
  <c r="G28" i="11" s="1"/>
  <c r="I28" i="11" s="1"/>
  <c r="K28" i="11" s="1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G98" i="11" s="1"/>
  <c r="I98" i="11" s="1"/>
  <c r="K98" i="11" s="1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G71" i="11" s="1"/>
  <c r="I71" i="11" s="1"/>
  <c r="K71" i="11" s="1"/>
  <c r="Q485" i="10"/>
  <c r="Q484" i="10"/>
  <c r="G83" i="11" s="1"/>
  <c r="I83" i="11" s="1"/>
  <c r="K83" i="11" s="1"/>
  <c r="Q483" i="10"/>
  <c r="Q482" i="10"/>
  <c r="G121" i="11" s="1"/>
  <c r="I121" i="11" s="1"/>
  <c r="K121" i="11" s="1"/>
  <c r="Q481" i="10"/>
  <c r="G107" i="11" s="1"/>
  <c r="I107" i="11" s="1"/>
  <c r="K107" i="11" s="1"/>
  <c r="Q480" i="10"/>
  <c r="Q479" i="10"/>
  <c r="Q478" i="10"/>
  <c r="Q477" i="10"/>
  <c r="G95" i="11" s="1"/>
  <c r="I95" i="11" s="1"/>
  <c r="K95" i="11" s="1"/>
  <c r="Q476" i="10"/>
  <c r="Q475" i="10"/>
  <c r="Q474" i="10"/>
  <c r="Q473" i="10"/>
  <c r="Q472" i="10"/>
  <c r="G93" i="11" s="1"/>
  <c r="I93" i="11" s="1"/>
  <c r="K93" i="11" s="1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G127" i="11" s="1"/>
  <c r="I127" i="11" s="1"/>
  <c r="K127" i="11" s="1"/>
  <c r="Q456" i="10"/>
  <c r="G114" i="11" s="1"/>
  <c r="I114" i="11" s="1"/>
  <c r="K114" i="11" s="1"/>
  <c r="Q455" i="10"/>
  <c r="G64" i="11" s="1"/>
  <c r="I64" i="11" s="1"/>
  <c r="K64" i="11" s="1"/>
  <c r="Q454" i="10"/>
  <c r="Q453" i="10"/>
  <c r="Q452" i="10"/>
  <c r="Q451" i="10"/>
  <c r="Q450" i="10"/>
  <c r="Q449" i="10"/>
  <c r="Q448" i="10"/>
  <c r="G86" i="11" s="1"/>
  <c r="I86" i="11" s="1"/>
  <c r="K86" i="11" s="1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G26" i="11" s="1"/>
  <c r="I26" i="11" s="1"/>
  <c r="K26" i="11" s="1"/>
  <c r="Q432" i="10"/>
  <c r="Q431" i="10"/>
  <c r="Q430" i="10"/>
  <c r="G84" i="11" s="1"/>
  <c r="I84" i="11" s="1"/>
  <c r="K84" i="11" s="1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G88" i="11" s="1"/>
  <c r="I88" i="11" s="1"/>
  <c r="K88" i="11" s="1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G87" i="11" s="1"/>
  <c r="I87" i="11" s="1"/>
  <c r="K87" i="11" s="1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G163" i="11" s="1"/>
  <c r="H163" i="11" s="1"/>
  <c r="K163" i="11" s="1"/>
  <c r="Q251" i="10"/>
  <c r="Q250" i="10"/>
  <c r="Q249" i="10"/>
  <c r="Q248" i="10"/>
  <c r="G147" i="11" s="1"/>
  <c r="H147" i="11" s="1"/>
  <c r="K147" i="11" s="1"/>
  <c r="Q247" i="10"/>
  <c r="G82" i="11" s="1"/>
  <c r="H82" i="11" s="1"/>
  <c r="K82" i="11" s="1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G24" i="11" s="1"/>
  <c r="H24" i="11" s="1"/>
  <c r="K24" i="11" s="1"/>
  <c r="Q223" i="10"/>
  <c r="Q222" i="10"/>
  <c r="Q221" i="10"/>
  <c r="Q220" i="10"/>
  <c r="Q219" i="10"/>
  <c r="Q218" i="10"/>
  <c r="Q217" i="10"/>
  <c r="Q216" i="10"/>
  <c r="Q215" i="10"/>
  <c r="Q214" i="10"/>
  <c r="Q213" i="10"/>
  <c r="G18" i="11" s="1"/>
  <c r="I18" i="11" s="1"/>
  <c r="K18" i="11" s="1"/>
  <c r="Q212" i="10"/>
  <c r="G17" i="11" s="1"/>
  <c r="I17" i="11" s="1"/>
  <c r="K17" i="11" s="1"/>
  <c r="Q211" i="10"/>
  <c r="Q210" i="10"/>
  <c r="G16" i="11" s="1"/>
  <c r="I16" i="11" s="1"/>
  <c r="K16" i="11" s="1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G79" i="11" s="1"/>
  <c r="H79" i="11" s="1"/>
  <c r="K79" i="11" s="1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G162" i="11" s="1"/>
  <c r="H162" i="11" s="1"/>
  <c r="K162" i="11" s="1"/>
  <c r="Q20" i="10"/>
  <c r="Q19" i="10"/>
  <c r="Q18" i="10"/>
  <c r="Q17" i="10"/>
  <c r="Q16" i="10"/>
  <c r="Q15" i="10"/>
  <c r="Q14" i="10"/>
  <c r="Q13" i="10"/>
  <c r="Q12" i="10"/>
  <c r="Q10" i="10"/>
  <c r="G161" i="11" s="1"/>
  <c r="H161" i="11" s="1"/>
  <c r="K161" i="11" s="1"/>
  <c r="K1923" i="10"/>
  <c r="L1923" i="10" s="1"/>
  <c r="M1923" i="10" s="1"/>
  <c r="N1923" i="10" s="1"/>
  <c r="O1923" i="10" s="1"/>
  <c r="K1922" i="10"/>
  <c r="L1922" i="10" s="1"/>
  <c r="M1922" i="10" s="1"/>
  <c r="N1922" i="10" s="1"/>
  <c r="O1922" i="10" s="1"/>
  <c r="K1921" i="10"/>
  <c r="L1921" i="10" s="1"/>
  <c r="M1921" i="10" s="1"/>
  <c r="N1921" i="10" s="1"/>
  <c r="O1921" i="10" s="1"/>
  <c r="K1920" i="10"/>
  <c r="L1920" i="10" s="1"/>
  <c r="M1920" i="10" s="1"/>
  <c r="N1920" i="10" s="1"/>
  <c r="O1920" i="10" s="1"/>
  <c r="K1919" i="10"/>
  <c r="L1919" i="10" s="1"/>
  <c r="M1919" i="10" s="1"/>
  <c r="N1919" i="10" s="1"/>
  <c r="O1919" i="10" s="1"/>
  <c r="K1918" i="10"/>
  <c r="L1918" i="10" s="1"/>
  <c r="M1918" i="10" s="1"/>
  <c r="N1918" i="10" s="1"/>
  <c r="O1918" i="10" s="1"/>
  <c r="K1915" i="10"/>
  <c r="L1915" i="10" s="1"/>
  <c r="M1915" i="10" s="1"/>
  <c r="N1915" i="10" s="1"/>
  <c r="O1915" i="10" s="1"/>
  <c r="K1914" i="10"/>
  <c r="L1914" i="10" s="1"/>
  <c r="M1914" i="10" s="1"/>
  <c r="N1914" i="10" s="1"/>
  <c r="O1914" i="10" s="1"/>
  <c r="K1913" i="10"/>
  <c r="L1913" i="10" s="1"/>
  <c r="M1913" i="10" s="1"/>
  <c r="N1913" i="10" s="1"/>
  <c r="O1913" i="10" s="1"/>
  <c r="K1912" i="10"/>
  <c r="L1912" i="10" s="1"/>
  <c r="M1912" i="10" s="1"/>
  <c r="N1912" i="10" s="1"/>
  <c r="O1912" i="10" s="1"/>
  <c r="K1911" i="10"/>
  <c r="L1911" i="10" s="1"/>
  <c r="M1911" i="10" s="1"/>
  <c r="N1911" i="10" s="1"/>
  <c r="O1911" i="10" s="1"/>
  <c r="K1910" i="10"/>
  <c r="L1910" i="10" s="1"/>
  <c r="M1910" i="10" s="1"/>
  <c r="N1910" i="10" s="1"/>
  <c r="O1910" i="10" s="1"/>
  <c r="K1909" i="10"/>
  <c r="L1909" i="10" s="1"/>
  <c r="M1909" i="10" s="1"/>
  <c r="N1909" i="10" s="1"/>
  <c r="O1909" i="10" s="1"/>
  <c r="K1908" i="10"/>
  <c r="L1908" i="10" s="1"/>
  <c r="M1908" i="10" s="1"/>
  <c r="N1908" i="10" s="1"/>
  <c r="O1908" i="10" s="1"/>
  <c r="K1906" i="10"/>
  <c r="L1906" i="10" s="1"/>
  <c r="M1906" i="10" s="1"/>
  <c r="N1906" i="10" s="1"/>
  <c r="O1906" i="10" s="1"/>
  <c r="K1905" i="10"/>
  <c r="L1905" i="10" s="1"/>
  <c r="M1905" i="10" s="1"/>
  <c r="N1905" i="10" s="1"/>
  <c r="O1905" i="10" s="1"/>
  <c r="K1903" i="10"/>
  <c r="L1903" i="10" s="1"/>
  <c r="M1903" i="10" s="1"/>
  <c r="N1903" i="10" s="1"/>
  <c r="O1903" i="10" s="1"/>
  <c r="K1902" i="10"/>
  <c r="L1902" i="10" s="1"/>
  <c r="M1902" i="10" s="1"/>
  <c r="N1902" i="10" s="1"/>
  <c r="O1902" i="10" s="1"/>
  <c r="K1899" i="10"/>
  <c r="L1899" i="10" s="1"/>
  <c r="M1899" i="10" s="1"/>
  <c r="N1899" i="10" s="1"/>
  <c r="O1899" i="10" s="1"/>
  <c r="K1898" i="10"/>
  <c r="L1898" i="10" s="1"/>
  <c r="M1898" i="10" s="1"/>
  <c r="N1898" i="10" s="1"/>
  <c r="O1898" i="10" s="1"/>
  <c r="K1895" i="10"/>
  <c r="L1895" i="10" s="1"/>
  <c r="M1895" i="10" s="1"/>
  <c r="N1895" i="10" s="1"/>
  <c r="O1895" i="10" s="1"/>
  <c r="K1894" i="10"/>
  <c r="L1894" i="10" s="1"/>
  <c r="M1894" i="10" s="1"/>
  <c r="N1894" i="10" s="1"/>
  <c r="O1894" i="10" s="1"/>
  <c r="K1893" i="10"/>
  <c r="L1893" i="10" s="1"/>
  <c r="M1893" i="10" s="1"/>
  <c r="N1893" i="10" s="1"/>
  <c r="O1893" i="10" s="1"/>
  <c r="K1892" i="10"/>
  <c r="L1892" i="10" s="1"/>
  <c r="M1892" i="10" s="1"/>
  <c r="N1892" i="10" s="1"/>
  <c r="O1892" i="10" s="1"/>
  <c r="K1889" i="10"/>
  <c r="L1889" i="10" s="1"/>
  <c r="M1889" i="10" s="1"/>
  <c r="N1889" i="10" s="1"/>
  <c r="O1889" i="10" s="1"/>
  <c r="K1888" i="10"/>
  <c r="L1888" i="10" s="1"/>
  <c r="M1888" i="10" s="1"/>
  <c r="N1888" i="10" s="1"/>
  <c r="O1888" i="10" s="1"/>
  <c r="K1887" i="10"/>
  <c r="L1887" i="10" s="1"/>
  <c r="M1887" i="10" s="1"/>
  <c r="N1887" i="10" s="1"/>
  <c r="O1887" i="10" s="1"/>
  <c r="K1886" i="10"/>
  <c r="L1886" i="10" s="1"/>
  <c r="M1886" i="10" s="1"/>
  <c r="N1886" i="10" s="1"/>
  <c r="O1886" i="10" s="1"/>
  <c r="K1885" i="10"/>
  <c r="L1885" i="10" s="1"/>
  <c r="M1885" i="10" s="1"/>
  <c r="N1885" i="10" s="1"/>
  <c r="O1885" i="10" s="1"/>
  <c r="K1884" i="10"/>
  <c r="L1884" i="10" s="1"/>
  <c r="M1884" i="10" s="1"/>
  <c r="N1884" i="10" s="1"/>
  <c r="O1884" i="10" s="1"/>
  <c r="K1880" i="10"/>
  <c r="L1880" i="10" s="1"/>
  <c r="M1880" i="10" s="1"/>
  <c r="N1880" i="10" s="1"/>
  <c r="O1880" i="10" s="1"/>
  <c r="K1879" i="10"/>
  <c r="L1879" i="10" s="1"/>
  <c r="M1879" i="10" s="1"/>
  <c r="N1879" i="10" s="1"/>
  <c r="O1879" i="10" s="1"/>
  <c r="K1878" i="10"/>
  <c r="L1878" i="10" s="1"/>
  <c r="M1878" i="10" s="1"/>
  <c r="N1878" i="10" s="1"/>
  <c r="O1878" i="10" s="1"/>
  <c r="K1877" i="10"/>
  <c r="L1877" i="10" s="1"/>
  <c r="M1877" i="10" s="1"/>
  <c r="N1877" i="10" s="1"/>
  <c r="O1877" i="10" s="1"/>
  <c r="K1874" i="10"/>
  <c r="L1874" i="10" s="1"/>
  <c r="M1874" i="10" s="1"/>
  <c r="N1874" i="10" s="1"/>
  <c r="O1874" i="10" s="1"/>
  <c r="K1873" i="10"/>
  <c r="L1873" i="10" s="1"/>
  <c r="M1873" i="10" s="1"/>
  <c r="N1873" i="10" s="1"/>
  <c r="O1873" i="10" s="1"/>
  <c r="K1872" i="10"/>
  <c r="L1872" i="10" s="1"/>
  <c r="M1872" i="10" s="1"/>
  <c r="N1872" i="10" s="1"/>
  <c r="O1872" i="10" s="1"/>
  <c r="K1871" i="10"/>
  <c r="L1871" i="10" s="1"/>
  <c r="M1871" i="10" s="1"/>
  <c r="N1871" i="10" s="1"/>
  <c r="O1871" i="10" s="1"/>
  <c r="K1870" i="10"/>
  <c r="L1870" i="10" s="1"/>
  <c r="M1870" i="10" s="1"/>
  <c r="N1870" i="10" s="1"/>
  <c r="O1870" i="10" s="1"/>
  <c r="K1869" i="10"/>
  <c r="L1869" i="10" s="1"/>
  <c r="M1869" i="10" s="1"/>
  <c r="N1869" i="10" s="1"/>
  <c r="O1869" i="10" s="1"/>
  <c r="K1868" i="10"/>
  <c r="L1868" i="10" s="1"/>
  <c r="M1868" i="10" s="1"/>
  <c r="N1868" i="10" s="1"/>
  <c r="O1868" i="10" s="1"/>
  <c r="K1867" i="10"/>
  <c r="L1867" i="10" s="1"/>
  <c r="M1867" i="10" s="1"/>
  <c r="N1867" i="10" s="1"/>
  <c r="O1867" i="10" s="1"/>
  <c r="K1866" i="10"/>
  <c r="L1866" i="10" s="1"/>
  <c r="M1866" i="10" s="1"/>
  <c r="N1866" i="10" s="1"/>
  <c r="O1866" i="10" s="1"/>
  <c r="K1865" i="10"/>
  <c r="L1865" i="10" s="1"/>
  <c r="M1865" i="10" s="1"/>
  <c r="N1865" i="10" s="1"/>
  <c r="O1865" i="10" s="1"/>
  <c r="K1864" i="10"/>
  <c r="L1864" i="10" s="1"/>
  <c r="M1864" i="10" s="1"/>
  <c r="N1864" i="10" s="1"/>
  <c r="O1864" i="10" s="1"/>
  <c r="K1863" i="10"/>
  <c r="L1863" i="10" s="1"/>
  <c r="M1863" i="10" s="1"/>
  <c r="N1863" i="10" s="1"/>
  <c r="O1863" i="10" s="1"/>
  <c r="K1862" i="10"/>
  <c r="L1862" i="10" s="1"/>
  <c r="M1862" i="10" s="1"/>
  <c r="N1862" i="10" s="1"/>
  <c r="O1862" i="10" s="1"/>
  <c r="K1861" i="10"/>
  <c r="L1861" i="10" s="1"/>
  <c r="M1861" i="10" s="1"/>
  <c r="N1861" i="10" s="1"/>
  <c r="O1861" i="10" s="1"/>
  <c r="K1860" i="10"/>
  <c r="L1860" i="10" s="1"/>
  <c r="M1860" i="10" s="1"/>
  <c r="N1860" i="10" s="1"/>
  <c r="O1860" i="10" s="1"/>
  <c r="K1859" i="10"/>
  <c r="L1859" i="10" s="1"/>
  <c r="M1859" i="10" s="1"/>
  <c r="N1859" i="10" s="1"/>
  <c r="O1859" i="10" s="1"/>
  <c r="K1858" i="10"/>
  <c r="L1858" i="10" s="1"/>
  <c r="M1858" i="10" s="1"/>
  <c r="N1858" i="10" s="1"/>
  <c r="O1858" i="10" s="1"/>
  <c r="K1857" i="10"/>
  <c r="L1857" i="10" s="1"/>
  <c r="M1857" i="10" s="1"/>
  <c r="N1857" i="10" s="1"/>
  <c r="O1857" i="10" s="1"/>
  <c r="K1856" i="10"/>
  <c r="L1856" i="10" s="1"/>
  <c r="M1856" i="10" s="1"/>
  <c r="N1856" i="10" s="1"/>
  <c r="O1856" i="10" s="1"/>
  <c r="K1855" i="10"/>
  <c r="L1855" i="10" s="1"/>
  <c r="M1855" i="10" s="1"/>
  <c r="N1855" i="10" s="1"/>
  <c r="O1855" i="10" s="1"/>
  <c r="K1854" i="10"/>
  <c r="L1854" i="10" s="1"/>
  <c r="M1854" i="10" s="1"/>
  <c r="N1854" i="10" s="1"/>
  <c r="O1854" i="10" s="1"/>
  <c r="K1853" i="10"/>
  <c r="L1853" i="10" s="1"/>
  <c r="M1853" i="10" s="1"/>
  <c r="N1853" i="10" s="1"/>
  <c r="O1853" i="10" s="1"/>
  <c r="K1852" i="10"/>
  <c r="L1852" i="10" s="1"/>
  <c r="M1852" i="10" s="1"/>
  <c r="N1852" i="10" s="1"/>
  <c r="O1852" i="10" s="1"/>
  <c r="K1851" i="10"/>
  <c r="L1851" i="10" s="1"/>
  <c r="M1851" i="10" s="1"/>
  <c r="N1851" i="10" s="1"/>
  <c r="O1851" i="10" s="1"/>
  <c r="K1850" i="10"/>
  <c r="L1850" i="10" s="1"/>
  <c r="M1850" i="10" s="1"/>
  <c r="N1850" i="10" s="1"/>
  <c r="O1850" i="10" s="1"/>
  <c r="K1849" i="10"/>
  <c r="L1849" i="10" s="1"/>
  <c r="M1849" i="10" s="1"/>
  <c r="N1849" i="10" s="1"/>
  <c r="O1849" i="10" s="1"/>
  <c r="K1848" i="10"/>
  <c r="L1848" i="10" s="1"/>
  <c r="M1848" i="10" s="1"/>
  <c r="N1848" i="10" s="1"/>
  <c r="O1848" i="10" s="1"/>
  <c r="K1847" i="10"/>
  <c r="L1847" i="10" s="1"/>
  <c r="M1847" i="10" s="1"/>
  <c r="N1847" i="10" s="1"/>
  <c r="O1847" i="10" s="1"/>
  <c r="K1846" i="10"/>
  <c r="L1846" i="10" s="1"/>
  <c r="M1846" i="10" s="1"/>
  <c r="N1846" i="10" s="1"/>
  <c r="O1846" i="10" s="1"/>
  <c r="K1845" i="10"/>
  <c r="L1845" i="10" s="1"/>
  <c r="M1845" i="10" s="1"/>
  <c r="N1845" i="10" s="1"/>
  <c r="O1845" i="10" s="1"/>
  <c r="K1844" i="10"/>
  <c r="L1844" i="10" s="1"/>
  <c r="M1844" i="10" s="1"/>
  <c r="N1844" i="10" s="1"/>
  <c r="O1844" i="10" s="1"/>
  <c r="K1843" i="10"/>
  <c r="L1843" i="10" s="1"/>
  <c r="M1843" i="10" s="1"/>
  <c r="N1843" i="10" s="1"/>
  <c r="O1843" i="10" s="1"/>
  <c r="K1839" i="10"/>
  <c r="L1839" i="10" s="1"/>
  <c r="M1839" i="10" s="1"/>
  <c r="N1839" i="10" s="1"/>
  <c r="O1839" i="10" s="1"/>
  <c r="K1838" i="10"/>
  <c r="L1838" i="10" s="1"/>
  <c r="M1838" i="10" s="1"/>
  <c r="N1838" i="10" s="1"/>
  <c r="O1838" i="10" s="1"/>
  <c r="K1833" i="10"/>
  <c r="L1833" i="10" s="1"/>
  <c r="M1833" i="10" s="1"/>
  <c r="N1833" i="10" s="1"/>
  <c r="O1833" i="10" s="1"/>
  <c r="K1832" i="10"/>
  <c r="L1832" i="10" s="1"/>
  <c r="M1832" i="10" s="1"/>
  <c r="N1832" i="10" s="1"/>
  <c r="O1832" i="10" s="1"/>
  <c r="K1831" i="10"/>
  <c r="L1831" i="10" s="1"/>
  <c r="M1831" i="10" s="1"/>
  <c r="N1831" i="10" s="1"/>
  <c r="O1831" i="10" s="1"/>
  <c r="K1830" i="10"/>
  <c r="L1830" i="10" s="1"/>
  <c r="M1830" i="10" s="1"/>
  <c r="N1830" i="10" s="1"/>
  <c r="O1830" i="10" s="1"/>
  <c r="K1829" i="10"/>
  <c r="L1829" i="10" s="1"/>
  <c r="M1829" i="10" s="1"/>
  <c r="N1829" i="10" s="1"/>
  <c r="O1829" i="10" s="1"/>
  <c r="K1828" i="10"/>
  <c r="L1828" i="10" s="1"/>
  <c r="M1828" i="10" s="1"/>
  <c r="N1828" i="10" s="1"/>
  <c r="O1828" i="10" s="1"/>
  <c r="K1827" i="10"/>
  <c r="L1827" i="10" s="1"/>
  <c r="M1827" i="10" s="1"/>
  <c r="N1827" i="10" s="1"/>
  <c r="O1827" i="10" s="1"/>
  <c r="K1826" i="10"/>
  <c r="L1826" i="10" s="1"/>
  <c r="M1826" i="10" s="1"/>
  <c r="N1826" i="10" s="1"/>
  <c r="O1826" i="10" s="1"/>
  <c r="K1825" i="10"/>
  <c r="L1825" i="10" s="1"/>
  <c r="M1825" i="10" s="1"/>
  <c r="N1825" i="10" s="1"/>
  <c r="O1825" i="10" s="1"/>
  <c r="K1824" i="10"/>
  <c r="L1824" i="10" s="1"/>
  <c r="M1824" i="10" s="1"/>
  <c r="N1824" i="10" s="1"/>
  <c r="O1824" i="10" s="1"/>
  <c r="K1823" i="10"/>
  <c r="L1823" i="10" s="1"/>
  <c r="M1823" i="10" s="1"/>
  <c r="N1823" i="10" s="1"/>
  <c r="O1823" i="10" s="1"/>
  <c r="K1822" i="10"/>
  <c r="L1822" i="10" s="1"/>
  <c r="M1822" i="10" s="1"/>
  <c r="N1822" i="10" s="1"/>
  <c r="O1822" i="10" s="1"/>
  <c r="K1821" i="10"/>
  <c r="L1821" i="10" s="1"/>
  <c r="M1821" i="10" s="1"/>
  <c r="N1821" i="10" s="1"/>
  <c r="O1821" i="10" s="1"/>
  <c r="K1820" i="10"/>
  <c r="L1820" i="10" s="1"/>
  <c r="M1820" i="10" s="1"/>
  <c r="N1820" i="10" s="1"/>
  <c r="O1820" i="10" s="1"/>
  <c r="K1819" i="10"/>
  <c r="L1819" i="10" s="1"/>
  <c r="M1819" i="10" s="1"/>
  <c r="N1819" i="10" s="1"/>
  <c r="O1819" i="10" s="1"/>
  <c r="K1818" i="10"/>
  <c r="L1818" i="10" s="1"/>
  <c r="M1818" i="10" s="1"/>
  <c r="N1818" i="10" s="1"/>
  <c r="O1818" i="10" s="1"/>
  <c r="K1817" i="10"/>
  <c r="L1817" i="10" s="1"/>
  <c r="M1817" i="10" s="1"/>
  <c r="N1817" i="10" s="1"/>
  <c r="O1817" i="10" s="1"/>
  <c r="K1816" i="10"/>
  <c r="L1816" i="10" s="1"/>
  <c r="M1816" i="10" s="1"/>
  <c r="N1816" i="10" s="1"/>
  <c r="O1816" i="10" s="1"/>
  <c r="K1815" i="10"/>
  <c r="L1815" i="10" s="1"/>
  <c r="M1815" i="10" s="1"/>
  <c r="N1815" i="10" s="1"/>
  <c r="O1815" i="10" s="1"/>
  <c r="K1814" i="10"/>
  <c r="L1814" i="10" s="1"/>
  <c r="M1814" i="10" s="1"/>
  <c r="N1814" i="10" s="1"/>
  <c r="O1814" i="10" s="1"/>
  <c r="K1813" i="10"/>
  <c r="L1813" i="10" s="1"/>
  <c r="M1813" i="10" s="1"/>
  <c r="N1813" i="10" s="1"/>
  <c r="O1813" i="10" s="1"/>
  <c r="K1812" i="10"/>
  <c r="L1812" i="10" s="1"/>
  <c r="M1812" i="10" s="1"/>
  <c r="N1812" i="10" s="1"/>
  <c r="O1812" i="10" s="1"/>
  <c r="K1811" i="10"/>
  <c r="L1811" i="10" s="1"/>
  <c r="M1811" i="10" s="1"/>
  <c r="N1811" i="10" s="1"/>
  <c r="O1811" i="10" s="1"/>
  <c r="K1810" i="10"/>
  <c r="L1810" i="10" s="1"/>
  <c r="M1810" i="10" s="1"/>
  <c r="N1810" i="10" s="1"/>
  <c r="O1810" i="10" s="1"/>
  <c r="K1809" i="10"/>
  <c r="L1809" i="10" s="1"/>
  <c r="M1809" i="10" s="1"/>
  <c r="N1809" i="10" s="1"/>
  <c r="O1809" i="10" s="1"/>
  <c r="K1808" i="10"/>
  <c r="L1808" i="10" s="1"/>
  <c r="M1808" i="10" s="1"/>
  <c r="N1808" i="10" s="1"/>
  <c r="O1808" i="10" s="1"/>
  <c r="K1798" i="10"/>
  <c r="L1798" i="10" s="1"/>
  <c r="M1798" i="10" s="1"/>
  <c r="N1798" i="10" s="1"/>
  <c r="O1798" i="10" s="1"/>
  <c r="K1797" i="10"/>
  <c r="L1797" i="10" s="1"/>
  <c r="M1797" i="10" s="1"/>
  <c r="N1797" i="10" s="1"/>
  <c r="O1797" i="10" s="1"/>
  <c r="K1796" i="10"/>
  <c r="L1796" i="10" s="1"/>
  <c r="M1796" i="10" s="1"/>
  <c r="N1796" i="10" s="1"/>
  <c r="O1796" i="10" s="1"/>
  <c r="K1795" i="10"/>
  <c r="L1795" i="10" s="1"/>
  <c r="M1795" i="10" s="1"/>
  <c r="N1795" i="10" s="1"/>
  <c r="O1795" i="10" s="1"/>
  <c r="K1794" i="10"/>
  <c r="L1794" i="10" s="1"/>
  <c r="M1794" i="10" s="1"/>
  <c r="N1794" i="10" s="1"/>
  <c r="O1794" i="10" s="1"/>
  <c r="K1793" i="10"/>
  <c r="L1793" i="10" s="1"/>
  <c r="M1793" i="10" s="1"/>
  <c r="N1793" i="10" s="1"/>
  <c r="O1793" i="10" s="1"/>
  <c r="K1792" i="10"/>
  <c r="L1792" i="10" s="1"/>
  <c r="M1792" i="10" s="1"/>
  <c r="N1792" i="10" s="1"/>
  <c r="O1792" i="10" s="1"/>
  <c r="K1791" i="10"/>
  <c r="L1791" i="10" s="1"/>
  <c r="M1791" i="10" s="1"/>
  <c r="N1791" i="10" s="1"/>
  <c r="O1791" i="10" s="1"/>
  <c r="K1790" i="10"/>
  <c r="L1790" i="10" s="1"/>
  <c r="M1790" i="10" s="1"/>
  <c r="N1790" i="10" s="1"/>
  <c r="O1790" i="10" s="1"/>
  <c r="K1789" i="10"/>
  <c r="L1789" i="10" s="1"/>
  <c r="M1789" i="10" s="1"/>
  <c r="N1789" i="10" s="1"/>
  <c r="O1789" i="10" s="1"/>
  <c r="K1788" i="10"/>
  <c r="L1788" i="10" s="1"/>
  <c r="M1788" i="10" s="1"/>
  <c r="N1788" i="10" s="1"/>
  <c r="O1788" i="10" s="1"/>
  <c r="K1787" i="10"/>
  <c r="L1787" i="10" s="1"/>
  <c r="M1787" i="10" s="1"/>
  <c r="N1787" i="10" s="1"/>
  <c r="O1787" i="10" s="1"/>
  <c r="K1786" i="10"/>
  <c r="L1786" i="10" s="1"/>
  <c r="M1786" i="10" s="1"/>
  <c r="N1786" i="10" s="1"/>
  <c r="O1786" i="10" s="1"/>
  <c r="K1785" i="10"/>
  <c r="L1785" i="10" s="1"/>
  <c r="M1785" i="10" s="1"/>
  <c r="N1785" i="10" s="1"/>
  <c r="O1785" i="10" s="1"/>
  <c r="K1781" i="10"/>
  <c r="L1781" i="10" s="1"/>
  <c r="M1781" i="10" s="1"/>
  <c r="N1781" i="10" s="1"/>
  <c r="O1781" i="10" s="1"/>
  <c r="K1778" i="10"/>
  <c r="L1778" i="10" s="1"/>
  <c r="M1778" i="10" s="1"/>
  <c r="N1778" i="10" s="1"/>
  <c r="O1778" i="10" s="1"/>
  <c r="K1774" i="10"/>
  <c r="L1774" i="10" s="1"/>
  <c r="M1774" i="10" s="1"/>
  <c r="N1774" i="10" s="1"/>
  <c r="O1774" i="10" s="1"/>
  <c r="K1773" i="10"/>
  <c r="L1773" i="10" s="1"/>
  <c r="M1773" i="10" s="1"/>
  <c r="N1773" i="10" s="1"/>
  <c r="O1773" i="10" s="1"/>
  <c r="K1770" i="10"/>
  <c r="L1770" i="10" s="1"/>
  <c r="M1770" i="10" s="1"/>
  <c r="N1770" i="10" s="1"/>
  <c r="O1770" i="10" s="1"/>
  <c r="K1769" i="10"/>
  <c r="L1769" i="10" s="1"/>
  <c r="M1769" i="10" s="1"/>
  <c r="N1769" i="10" s="1"/>
  <c r="O1769" i="10" s="1"/>
  <c r="K1768" i="10"/>
  <c r="L1768" i="10" s="1"/>
  <c r="M1768" i="10" s="1"/>
  <c r="N1768" i="10" s="1"/>
  <c r="O1768" i="10" s="1"/>
  <c r="K1767" i="10"/>
  <c r="L1767" i="10" s="1"/>
  <c r="M1767" i="10" s="1"/>
  <c r="N1767" i="10" s="1"/>
  <c r="O1767" i="10" s="1"/>
  <c r="K1766" i="10"/>
  <c r="L1766" i="10" s="1"/>
  <c r="M1766" i="10" s="1"/>
  <c r="N1766" i="10" s="1"/>
  <c r="O1766" i="10" s="1"/>
  <c r="K1765" i="10"/>
  <c r="L1765" i="10" s="1"/>
  <c r="M1765" i="10" s="1"/>
  <c r="N1765" i="10" s="1"/>
  <c r="O1765" i="10" s="1"/>
  <c r="K1764" i="10"/>
  <c r="L1764" i="10" s="1"/>
  <c r="M1764" i="10" s="1"/>
  <c r="N1764" i="10" s="1"/>
  <c r="O1764" i="10" s="1"/>
  <c r="K1760" i="10"/>
  <c r="L1760" i="10" s="1"/>
  <c r="M1760" i="10" s="1"/>
  <c r="N1760" i="10" s="1"/>
  <c r="O1760" i="10" s="1"/>
  <c r="K1755" i="10"/>
  <c r="L1755" i="10" s="1"/>
  <c r="M1755" i="10" s="1"/>
  <c r="N1755" i="10" s="1"/>
  <c r="O1755" i="10" s="1"/>
  <c r="K1686" i="10"/>
  <c r="L1686" i="10" s="1"/>
  <c r="M1686" i="10" s="1"/>
  <c r="N1686" i="10" s="1"/>
  <c r="O1686" i="10" s="1"/>
  <c r="K1685" i="10"/>
  <c r="L1685" i="10" s="1"/>
  <c r="M1685" i="10" s="1"/>
  <c r="N1685" i="10" s="1"/>
  <c r="O1685" i="10" s="1"/>
  <c r="K1684" i="10"/>
  <c r="L1684" i="10" s="1"/>
  <c r="M1684" i="10" s="1"/>
  <c r="N1684" i="10" s="1"/>
  <c r="O1684" i="10" s="1"/>
  <c r="K1683" i="10"/>
  <c r="L1683" i="10" s="1"/>
  <c r="M1683" i="10" s="1"/>
  <c r="N1683" i="10" s="1"/>
  <c r="O1683" i="10" s="1"/>
  <c r="K1674" i="10"/>
  <c r="L1674" i="10" s="1"/>
  <c r="M1674" i="10" s="1"/>
  <c r="N1674" i="10" s="1"/>
  <c r="O1674" i="10" s="1"/>
  <c r="K1673" i="10"/>
  <c r="L1673" i="10" s="1"/>
  <c r="M1673" i="10" s="1"/>
  <c r="N1673" i="10" s="1"/>
  <c r="O1673" i="10" s="1"/>
  <c r="K1669" i="10"/>
  <c r="L1669" i="10" s="1"/>
  <c r="M1669" i="10" s="1"/>
  <c r="N1669" i="10" s="1"/>
  <c r="O1669" i="10" s="1"/>
  <c r="K1665" i="10"/>
  <c r="L1665" i="10" s="1"/>
  <c r="M1665" i="10" s="1"/>
  <c r="N1665" i="10" s="1"/>
  <c r="O1665" i="10" s="1"/>
  <c r="K1661" i="10"/>
  <c r="L1661" i="10" s="1"/>
  <c r="M1661" i="10" s="1"/>
  <c r="N1661" i="10" s="1"/>
  <c r="O1661" i="10" s="1"/>
  <c r="K1660" i="10"/>
  <c r="L1660" i="10" s="1"/>
  <c r="M1660" i="10" s="1"/>
  <c r="N1660" i="10" s="1"/>
  <c r="O1660" i="10" s="1"/>
  <c r="K1659" i="10"/>
  <c r="L1659" i="10" s="1"/>
  <c r="M1659" i="10" s="1"/>
  <c r="N1659" i="10" s="1"/>
  <c r="O1659" i="10" s="1"/>
  <c r="K1657" i="10"/>
  <c r="L1657" i="10" s="1"/>
  <c r="M1657" i="10" s="1"/>
  <c r="N1657" i="10" s="1"/>
  <c r="O1657" i="10" s="1"/>
  <c r="K1655" i="10"/>
  <c r="L1655" i="10" s="1"/>
  <c r="M1655" i="10" s="1"/>
  <c r="N1655" i="10" s="1"/>
  <c r="O1655" i="10" s="1"/>
  <c r="K1654" i="10"/>
  <c r="L1654" i="10" s="1"/>
  <c r="M1654" i="10" s="1"/>
  <c r="N1654" i="10" s="1"/>
  <c r="O1654" i="10" s="1"/>
  <c r="K1653" i="10"/>
  <c r="L1653" i="10" s="1"/>
  <c r="M1653" i="10" s="1"/>
  <c r="N1653" i="10" s="1"/>
  <c r="O1653" i="10" s="1"/>
  <c r="K1650" i="10"/>
  <c r="L1650" i="10" s="1"/>
  <c r="M1650" i="10" s="1"/>
  <c r="N1650" i="10" s="1"/>
  <c r="O1650" i="10" s="1"/>
  <c r="K1630" i="10"/>
  <c r="L1630" i="10" s="1"/>
  <c r="M1630" i="10" s="1"/>
  <c r="N1630" i="10" s="1"/>
  <c r="O1630" i="10" s="1"/>
  <c r="K1613" i="10"/>
  <c r="L1613" i="10" s="1"/>
  <c r="M1613" i="10" s="1"/>
  <c r="N1613" i="10" s="1"/>
  <c r="O1613" i="10" s="1"/>
  <c r="K1612" i="10"/>
  <c r="L1612" i="10" s="1"/>
  <c r="M1612" i="10" s="1"/>
  <c r="N1612" i="10" s="1"/>
  <c r="O1612" i="10" s="1"/>
  <c r="K1610" i="10"/>
  <c r="L1610" i="10" s="1"/>
  <c r="M1610" i="10" s="1"/>
  <c r="N1610" i="10" s="1"/>
  <c r="O1610" i="10" s="1"/>
  <c r="K1609" i="10"/>
  <c r="L1609" i="10" s="1"/>
  <c r="M1609" i="10" s="1"/>
  <c r="N1609" i="10" s="1"/>
  <c r="O1609" i="10" s="1"/>
  <c r="K1608" i="10"/>
  <c r="L1608" i="10" s="1"/>
  <c r="M1608" i="10" s="1"/>
  <c r="N1608" i="10" s="1"/>
  <c r="O1608" i="10" s="1"/>
  <c r="K1607" i="10"/>
  <c r="L1607" i="10" s="1"/>
  <c r="M1607" i="10" s="1"/>
  <c r="N1607" i="10" s="1"/>
  <c r="O1607" i="10" s="1"/>
  <c r="K1606" i="10"/>
  <c r="L1606" i="10" s="1"/>
  <c r="M1606" i="10" s="1"/>
  <c r="N1606" i="10" s="1"/>
  <c r="O1606" i="10" s="1"/>
  <c r="K1605" i="10"/>
  <c r="L1605" i="10" s="1"/>
  <c r="M1605" i="10" s="1"/>
  <c r="N1605" i="10" s="1"/>
  <c r="O1605" i="10" s="1"/>
  <c r="K1604" i="10"/>
  <c r="L1604" i="10" s="1"/>
  <c r="M1604" i="10" s="1"/>
  <c r="N1604" i="10" s="1"/>
  <c r="O1604" i="10" s="1"/>
  <c r="K1603" i="10"/>
  <c r="L1603" i="10" s="1"/>
  <c r="M1603" i="10" s="1"/>
  <c r="N1603" i="10" s="1"/>
  <c r="O1603" i="10" s="1"/>
  <c r="K1591" i="10"/>
  <c r="L1591" i="10" s="1"/>
  <c r="M1591" i="10" s="1"/>
  <c r="N1591" i="10" s="1"/>
  <c r="O1591" i="10" s="1"/>
  <c r="K1590" i="10"/>
  <c r="L1590" i="10" s="1"/>
  <c r="M1590" i="10" s="1"/>
  <c r="N1590" i="10" s="1"/>
  <c r="O1590" i="10" s="1"/>
  <c r="K1589" i="10"/>
  <c r="L1589" i="10" s="1"/>
  <c r="M1589" i="10" s="1"/>
  <c r="N1589" i="10" s="1"/>
  <c r="O1589" i="10" s="1"/>
  <c r="K1588" i="10"/>
  <c r="L1588" i="10" s="1"/>
  <c r="M1588" i="10" s="1"/>
  <c r="N1588" i="10" s="1"/>
  <c r="O1588" i="10" s="1"/>
  <c r="K1587" i="10"/>
  <c r="L1587" i="10" s="1"/>
  <c r="M1587" i="10" s="1"/>
  <c r="N1587" i="10" s="1"/>
  <c r="O1587" i="10" s="1"/>
  <c r="K1586" i="10"/>
  <c r="L1586" i="10" s="1"/>
  <c r="M1586" i="10" s="1"/>
  <c r="N1586" i="10" s="1"/>
  <c r="O1586" i="10" s="1"/>
  <c r="K1579" i="10"/>
  <c r="L1579" i="10" s="1"/>
  <c r="M1579" i="10" s="1"/>
  <c r="N1579" i="10" s="1"/>
  <c r="O1579" i="10" s="1"/>
  <c r="K1578" i="10"/>
  <c r="L1578" i="10" s="1"/>
  <c r="M1578" i="10" s="1"/>
  <c r="N1578" i="10" s="1"/>
  <c r="O1578" i="10" s="1"/>
  <c r="K1577" i="10"/>
  <c r="L1577" i="10" s="1"/>
  <c r="M1577" i="10" s="1"/>
  <c r="N1577" i="10" s="1"/>
  <c r="O1577" i="10" s="1"/>
  <c r="K1576" i="10"/>
  <c r="L1576" i="10" s="1"/>
  <c r="M1576" i="10" s="1"/>
  <c r="N1576" i="10" s="1"/>
  <c r="O1576" i="10" s="1"/>
  <c r="K1575" i="10"/>
  <c r="L1575" i="10" s="1"/>
  <c r="M1575" i="10" s="1"/>
  <c r="N1575" i="10" s="1"/>
  <c r="O1575" i="10" s="1"/>
  <c r="K1574" i="10"/>
  <c r="L1574" i="10" s="1"/>
  <c r="M1574" i="10" s="1"/>
  <c r="N1574" i="10" s="1"/>
  <c r="O1574" i="10" s="1"/>
  <c r="K1573" i="10"/>
  <c r="L1573" i="10" s="1"/>
  <c r="M1573" i="10" s="1"/>
  <c r="N1573" i="10" s="1"/>
  <c r="O1573" i="10" s="1"/>
  <c r="K1572" i="10"/>
  <c r="L1572" i="10" s="1"/>
  <c r="M1572" i="10" s="1"/>
  <c r="N1572" i="10" s="1"/>
  <c r="O1572" i="10" s="1"/>
  <c r="K1569" i="10"/>
  <c r="L1569" i="10" s="1"/>
  <c r="M1569" i="10" s="1"/>
  <c r="N1569" i="10" s="1"/>
  <c r="O1569" i="10" s="1"/>
  <c r="K1568" i="10"/>
  <c r="L1568" i="10" s="1"/>
  <c r="M1568" i="10" s="1"/>
  <c r="N1568" i="10" s="1"/>
  <c r="O1568" i="10" s="1"/>
  <c r="K1567" i="10"/>
  <c r="L1567" i="10" s="1"/>
  <c r="M1567" i="10" s="1"/>
  <c r="N1567" i="10" s="1"/>
  <c r="O1567" i="10" s="1"/>
  <c r="K1566" i="10"/>
  <c r="L1566" i="10" s="1"/>
  <c r="M1566" i="10" s="1"/>
  <c r="N1566" i="10" s="1"/>
  <c r="O1566" i="10" s="1"/>
  <c r="K1565" i="10"/>
  <c r="L1565" i="10" s="1"/>
  <c r="M1565" i="10" s="1"/>
  <c r="N1565" i="10" s="1"/>
  <c r="O1565" i="10" s="1"/>
  <c r="K1564" i="10"/>
  <c r="L1564" i="10" s="1"/>
  <c r="M1564" i="10" s="1"/>
  <c r="N1564" i="10" s="1"/>
  <c r="O1564" i="10" s="1"/>
  <c r="K1563" i="10"/>
  <c r="L1563" i="10" s="1"/>
  <c r="M1563" i="10" s="1"/>
  <c r="N1563" i="10" s="1"/>
  <c r="O1563" i="10" s="1"/>
  <c r="K1562" i="10"/>
  <c r="L1562" i="10" s="1"/>
  <c r="M1562" i="10" s="1"/>
  <c r="N1562" i="10" s="1"/>
  <c r="O1562" i="10" s="1"/>
  <c r="K1561" i="10"/>
  <c r="L1561" i="10" s="1"/>
  <c r="M1561" i="10" s="1"/>
  <c r="N1561" i="10" s="1"/>
  <c r="O1561" i="10" s="1"/>
  <c r="K1560" i="10"/>
  <c r="L1560" i="10" s="1"/>
  <c r="M1560" i="10" s="1"/>
  <c r="N1560" i="10" s="1"/>
  <c r="O1560" i="10" s="1"/>
  <c r="K1559" i="10"/>
  <c r="L1559" i="10" s="1"/>
  <c r="M1559" i="10" s="1"/>
  <c r="N1559" i="10" s="1"/>
  <c r="O1559" i="10" s="1"/>
  <c r="K1558" i="10"/>
  <c r="L1558" i="10" s="1"/>
  <c r="M1558" i="10" s="1"/>
  <c r="N1558" i="10" s="1"/>
  <c r="O1558" i="10" s="1"/>
  <c r="K1557" i="10"/>
  <c r="L1557" i="10" s="1"/>
  <c r="M1557" i="10" s="1"/>
  <c r="N1557" i="10" s="1"/>
  <c r="O1557" i="10" s="1"/>
  <c r="K1552" i="10"/>
  <c r="L1552" i="10" s="1"/>
  <c r="M1552" i="10" s="1"/>
  <c r="N1552" i="10" s="1"/>
  <c r="O1552" i="10" s="1"/>
  <c r="K1547" i="10"/>
  <c r="L1547" i="10" s="1"/>
  <c r="M1547" i="10" s="1"/>
  <c r="N1547" i="10" s="1"/>
  <c r="O1547" i="10" s="1"/>
  <c r="K1539" i="10"/>
  <c r="L1539" i="10" s="1"/>
  <c r="M1539" i="10" s="1"/>
  <c r="N1539" i="10" s="1"/>
  <c r="O1539" i="10" s="1"/>
  <c r="K1538" i="10"/>
  <c r="L1538" i="10" s="1"/>
  <c r="M1538" i="10" s="1"/>
  <c r="N1538" i="10" s="1"/>
  <c r="O1538" i="10" s="1"/>
  <c r="K1536" i="10"/>
  <c r="L1536" i="10" s="1"/>
  <c r="M1536" i="10" s="1"/>
  <c r="N1536" i="10" s="1"/>
  <c r="O1536" i="10" s="1"/>
  <c r="K1535" i="10"/>
  <c r="L1535" i="10" s="1"/>
  <c r="M1535" i="10" s="1"/>
  <c r="N1535" i="10" s="1"/>
  <c r="O1535" i="10" s="1"/>
  <c r="K1526" i="10"/>
  <c r="L1526" i="10" s="1"/>
  <c r="M1526" i="10" s="1"/>
  <c r="N1526" i="10" s="1"/>
  <c r="O1526" i="10" s="1"/>
  <c r="K1525" i="10"/>
  <c r="L1525" i="10" s="1"/>
  <c r="M1525" i="10" s="1"/>
  <c r="N1525" i="10" s="1"/>
  <c r="O1525" i="10" s="1"/>
  <c r="K1514" i="10"/>
  <c r="L1514" i="10" s="1"/>
  <c r="M1514" i="10" s="1"/>
  <c r="N1514" i="10" s="1"/>
  <c r="O1514" i="10" s="1"/>
  <c r="K1511" i="10"/>
  <c r="L1511" i="10" s="1"/>
  <c r="M1511" i="10" s="1"/>
  <c r="N1511" i="10" s="1"/>
  <c r="O1511" i="10" s="1"/>
  <c r="K1510" i="10"/>
  <c r="L1510" i="10" s="1"/>
  <c r="M1510" i="10" s="1"/>
  <c r="N1510" i="10" s="1"/>
  <c r="O1510" i="10" s="1"/>
  <c r="K1509" i="10"/>
  <c r="L1509" i="10" s="1"/>
  <c r="M1509" i="10" s="1"/>
  <c r="N1509" i="10" s="1"/>
  <c r="O1509" i="10" s="1"/>
  <c r="K1508" i="10"/>
  <c r="L1508" i="10" s="1"/>
  <c r="M1508" i="10" s="1"/>
  <c r="N1508" i="10" s="1"/>
  <c r="O1508" i="10" s="1"/>
  <c r="K1507" i="10"/>
  <c r="L1507" i="10" s="1"/>
  <c r="M1507" i="10" s="1"/>
  <c r="N1507" i="10" s="1"/>
  <c r="O1507" i="10" s="1"/>
  <c r="K1506" i="10"/>
  <c r="L1506" i="10" s="1"/>
  <c r="M1506" i="10" s="1"/>
  <c r="N1506" i="10" s="1"/>
  <c r="O1506" i="10" s="1"/>
  <c r="K1505" i="10"/>
  <c r="L1505" i="10" s="1"/>
  <c r="M1505" i="10" s="1"/>
  <c r="N1505" i="10" s="1"/>
  <c r="O1505" i="10" s="1"/>
  <c r="K1504" i="10"/>
  <c r="L1504" i="10" s="1"/>
  <c r="M1504" i="10" s="1"/>
  <c r="N1504" i="10" s="1"/>
  <c r="O1504" i="10" s="1"/>
  <c r="K1503" i="10"/>
  <c r="L1503" i="10" s="1"/>
  <c r="M1503" i="10" s="1"/>
  <c r="N1503" i="10" s="1"/>
  <c r="O1503" i="10" s="1"/>
  <c r="K1502" i="10"/>
  <c r="L1502" i="10" s="1"/>
  <c r="M1502" i="10" s="1"/>
  <c r="N1502" i="10" s="1"/>
  <c r="O1502" i="10" s="1"/>
  <c r="K1501" i="10"/>
  <c r="L1501" i="10" s="1"/>
  <c r="M1501" i="10" s="1"/>
  <c r="N1501" i="10" s="1"/>
  <c r="O1501" i="10" s="1"/>
  <c r="K1500" i="10"/>
  <c r="L1500" i="10" s="1"/>
  <c r="M1500" i="10" s="1"/>
  <c r="N1500" i="10" s="1"/>
  <c r="O1500" i="10" s="1"/>
  <c r="K1499" i="10"/>
  <c r="L1499" i="10" s="1"/>
  <c r="M1499" i="10" s="1"/>
  <c r="N1499" i="10" s="1"/>
  <c r="O1499" i="10" s="1"/>
  <c r="K1498" i="10"/>
  <c r="L1498" i="10" s="1"/>
  <c r="M1498" i="10" s="1"/>
  <c r="N1498" i="10" s="1"/>
  <c r="O1498" i="10" s="1"/>
  <c r="K1497" i="10"/>
  <c r="L1497" i="10" s="1"/>
  <c r="M1497" i="10" s="1"/>
  <c r="N1497" i="10" s="1"/>
  <c r="O1497" i="10" s="1"/>
  <c r="K1496" i="10"/>
  <c r="L1496" i="10" s="1"/>
  <c r="M1496" i="10" s="1"/>
  <c r="N1496" i="10" s="1"/>
  <c r="O1496" i="10" s="1"/>
  <c r="K1495" i="10"/>
  <c r="L1495" i="10" s="1"/>
  <c r="M1495" i="10" s="1"/>
  <c r="N1495" i="10" s="1"/>
  <c r="O1495" i="10" s="1"/>
  <c r="K1494" i="10"/>
  <c r="L1494" i="10" s="1"/>
  <c r="M1494" i="10" s="1"/>
  <c r="N1494" i="10" s="1"/>
  <c r="O1494" i="10" s="1"/>
  <c r="K1493" i="10"/>
  <c r="L1493" i="10" s="1"/>
  <c r="M1493" i="10" s="1"/>
  <c r="N1493" i="10" s="1"/>
  <c r="O1493" i="10" s="1"/>
  <c r="K1492" i="10"/>
  <c r="L1492" i="10" s="1"/>
  <c r="M1492" i="10" s="1"/>
  <c r="N1492" i="10" s="1"/>
  <c r="O1492" i="10" s="1"/>
  <c r="K1491" i="10"/>
  <c r="L1491" i="10" s="1"/>
  <c r="M1491" i="10" s="1"/>
  <c r="N1491" i="10" s="1"/>
  <c r="O1491" i="10" s="1"/>
  <c r="K1490" i="10"/>
  <c r="L1490" i="10" s="1"/>
  <c r="M1490" i="10" s="1"/>
  <c r="N1490" i="10" s="1"/>
  <c r="O1490" i="10" s="1"/>
  <c r="K1489" i="10"/>
  <c r="L1489" i="10" s="1"/>
  <c r="M1489" i="10" s="1"/>
  <c r="N1489" i="10" s="1"/>
  <c r="O1489" i="10" s="1"/>
  <c r="K1488" i="10"/>
  <c r="L1488" i="10" s="1"/>
  <c r="M1488" i="10" s="1"/>
  <c r="N1488" i="10" s="1"/>
  <c r="O1488" i="10" s="1"/>
  <c r="K1487" i="10"/>
  <c r="L1487" i="10" s="1"/>
  <c r="M1487" i="10" s="1"/>
  <c r="N1487" i="10" s="1"/>
  <c r="O1487" i="10" s="1"/>
  <c r="K1486" i="10"/>
  <c r="L1486" i="10" s="1"/>
  <c r="M1486" i="10" s="1"/>
  <c r="N1486" i="10" s="1"/>
  <c r="O1486" i="10" s="1"/>
  <c r="K1485" i="10"/>
  <c r="L1485" i="10" s="1"/>
  <c r="M1485" i="10" s="1"/>
  <c r="N1485" i="10" s="1"/>
  <c r="O1485" i="10" s="1"/>
  <c r="K1484" i="10"/>
  <c r="L1484" i="10" s="1"/>
  <c r="M1484" i="10" s="1"/>
  <c r="N1484" i="10" s="1"/>
  <c r="O1484" i="10" s="1"/>
  <c r="K1483" i="10"/>
  <c r="L1483" i="10" s="1"/>
  <c r="M1483" i="10" s="1"/>
  <c r="N1483" i="10" s="1"/>
  <c r="O1483" i="10" s="1"/>
  <c r="K1482" i="10"/>
  <c r="L1482" i="10" s="1"/>
  <c r="M1482" i="10" s="1"/>
  <c r="N1482" i="10" s="1"/>
  <c r="O1482" i="10" s="1"/>
  <c r="K1481" i="10"/>
  <c r="L1481" i="10" s="1"/>
  <c r="M1481" i="10" s="1"/>
  <c r="N1481" i="10" s="1"/>
  <c r="O1481" i="10" s="1"/>
  <c r="K1480" i="10"/>
  <c r="L1480" i="10" s="1"/>
  <c r="M1480" i="10" s="1"/>
  <c r="N1480" i="10" s="1"/>
  <c r="O1480" i="10" s="1"/>
  <c r="K1479" i="10"/>
  <c r="L1479" i="10" s="1"/>
  <c r="M1479" i="10" s="1"/>
  <c r="N1479" i="10" s="1"/>
  <c r="O1479" i="10" s="1"/>
  <c r="K1478" i="10"/>
  <c r="L1478" i="10" s="1"/>
  <c r="M1478" i="10" s="1"/>
  <c r="N1478" i="10" s="1"/>
  <c r="O1478" i="10" s="1"/>
  <c r="K1477" i="10"/>
  <c r="L1477" i="10" s="1"/>
  <c r="M1477" i="10" s="1"/>
  <c r="N1477" i="10" s="1"/>
  <c r="O1477" i="10" s="1"/>
  <c r="K1476" i="10"/>
  <c r="L1476" i="10" s="1"/>
  <c r="M1476" i="10" s="1"/>
  <c r="N1476" i="10" s="1"/>
  <c r="O1476" i="10" s="1"/>
  <c r="K1475" i="10"/>
  <c r="L1475" i="10" s="1"/>
  <c r="M1475" i="10" s="1"/>
  <c r="N1475" i="10" s="1"/>
  <c r="O1475" i="10" s="1"/>
  <c r="K1474" i="10"/>
  <c r="L1474" i="10" s="1"/>
  <c r="M1474" i="10" s="1"/>
  <c r="N1474" i="10" s="1"/>
  <c r="O1474" i="10" s="1"/>
  <c r="K1473" i="10"/>
  <c r="L1473" i="10" s="1"/>
  <c r="M1473" i="10" s="1"/>
  <c r="N1473" i="10" s="1"/>
  <c r="O1473" i="10" s="1"/>
  <c r="K1472" i="10"/>
  <c r="L1472" i="10" s="1"/>
  <c r="M1472" i="10" s="1"/>
  <c r="N1472" i="10" s="1"/>
  <c r="O1472" i="10" s="1"/>
  <c r="K1471" i="10"/>
  <c r="L1471" i="10" s="1"/>
  <c r="M1471" i="10" s="1"/>
  <c r="N1471" i="10" s="1"/>
  <c r="O1471" i="10" s="1"/>
  <c r="K1470" i="10"/>
  <c r="L1470" i="10" s="1"/>
  <c r="M1470" i="10" s="1"/>
  <c r="N1470" i="10" s="1"/>
  <c r="O1470" i="10" s="1"/>
  <c r="K1443" i="10"/>
  <c r="L1443" i="10" s="1"/>
  <c r="M1443" i="10" s="1"/>
  <c r="N1443" i="10" s="1"/>
  <c r="O1443" i="10" s="1"/>
  <c r="K1427" i="10"/>
  <c r="L1427" i="10" s="1"/>
  <c r="M1427" i="10" s="1"/>
  <c r="N1427" i="10" s="1"/>
  <c r="O1427" i="10" s="1"/>
  <c r="K1426" i="10"/>
  <c r="L1426" i="10" s="1"/>
  <c r="M1426" i="10" s="1"/>
  <c r="N1426" i="10" s="1"/>
  <c r="O1426" i="10" s="1"/>
  <c r="K1425" i="10"/>
  <c r="L1425" i="10" s="1"/>
  <c r="M1425" i="10" s="1"/>
  <c r="N1425" i="10" s="1"/>
  <c r="O1425" i="10" s="1"/>
  <c r="K1424" i="10"/>
  <c r="L1424" i="10" s="1"/>
  <c r="M1424" i="10" s="1"/>
  <c r="N1424" i="10" s="1"/>
  <c r="O1424" i="10" s="1"/>
  <c r="K1423" i="10"/>
  <c r="L1423" i="10" s="1"/>
  <c r="M1423" i="10" s="1"/>
  <c r="N1423" i="10" s="1"/>
  <c r="O1423" i="10" s="1"/>
  <c r="K1422" i="10"/>
  <c r="L1422" i="10" s="1"/>
  <c r="M1422" i="10" s="1"/>
  <c r="N1422" i="10" s="1"/>
  <c r="O1422" i="10" s="1"/>
  <c r="K1413" i="10"/>
  <c r="L1413" i="10" s="1"/>
  <c r="M1413" i="10" s="1"/>
  <c r="N1413" i="10" s="1"/>
  <c r="O1413" i="10" s="1"/>
  <c r="K1412" i="10"/>
  <c r="L1412" i="10" s="1"/>
  <c r="M1412" i="10" s="1"/>
  <c r="N1412" i="10" s="1"/>
  <c r="O1412" i="10" s="1"/>
  <c r="K1411" i="10"/>
  <c r="L1411" i="10" s="1"/>
  <c r="M1411" i="10" s="1"/>
  <c r="N1411" i="10" s="1"/>
  <c r="O1411" i="10" s="1"/>
  <c r="K1410" i="10"/>
  <c r="L1410" i="10" s="1"/>
  <c r="M1410" i="10" s="1"/>
  <c r="N1410" i="10" s="1"/>
  <c r="O1410" i="10" s="1"/>
  <c r="K1409" i="10"/>
  <c r="L1409" i="10" s="1"/>
  <c r="M1409" i="10" s="1"/>
  <c r="N1409" i="10" s="1"/>
  <c r="O1409" i="10" s="1"/>
  <c r="K1408" i="10"/>
  <c r="L1408" i="10" s="1"/>
  <c r="M1408" i="10" s="1"/>
  <c r="N1408" i="10" s="1"/>
  <c r="O1408" i="10" s="1"/>
  <c r="K1407" i="10"/>
  <c r="L1407" i="10" s="1"/>
  <c r="M1407" i="10" s="1"/>
  <c r="N1407" i="10" s="1"/>
  <c r="O1407" i="10" s="1"/>
  <c r="K1406" i="10"/>
  <c r="L1406" i="10" s="1"/>
  <c r="M1406" i="10" s="1"/>
  <c r="N1406" i="10" s="1"/>
  <c r="O1406" i="10" s="1"/>
  <c r="K1405" i="10"/>
  <c r="L1405" i="10" s="1"/>
  <c r="M1405" i="10" s="1"/>
  <c r="N1405" i="10" s="1"/>
  <c r="O1405" i="10" s="1"/>
  <c r="K1404" i="10"/>
  <c r="L1404" i="10" s="1"/>
  <c r="M1404" i="10" s="1"/>
  <c r="N1404" i="10" s="1"/>
  <c r="O1404" i="10" s="1"/>
  <c r="K1403" i="10"/>
  <c r="L1403" i="10" s="1"/>
  <c r="M1403" i="10" s="1"/>
  <c r="N1403" i="10" s="1"/>
  <c r="O1403" i="10" s="1"/>
  <c r="K1402" i="10"/>
  <c r="L1402" i="10" s="1"/>
  <c r="M1402" i="10" s="1"/>
  <c r="N1402" i="10" s="1"/>
  <c r="O1402" i="10" s="1"/>
  <c r="K1401" i="10"/>
  <c r="L1401" i="10" s="1"/>
  <c r="M1401" i="10" s="1"/>
  <c r="N1401" i="10" s="1"/>
  <c r="O1401" i="10" s="1"/>
  <c r="K1400" i="10"/>
  <c r="L1400" i="10" s="1"/>
  <c r="M1400" i="10" s="1"/>
  <c r="N1400" i="10" s="1"/>
  <c r="O1400" i="10" s="1"/>
  <c r="K1399" i="10"/>
  <c r="L1399" i="10" s="1"/>
  <c r="M1399" i="10" s="1"/>
  <c r="N1399" i="10" s="1"/>
  <c r="O1399" i="10" s="1"/>
  <c r="K1398" i="10"/>
  <c r="L1398" i="10" s="1"/>
  <c r="M1398" i="10" s="1"/>
  <c r="N1398" i="10" s="1"/>
  <c r="O1398" i="10" s="1"/>
  <c r="K1397" i="10"/>
  <c r="L1397" i="10" s="1"/>
  <c r="M1397" i="10" s="1"/>
  <c r="N1397" i="10" s="1"/>
  <c r="O1397" i="10" s="1"/>
  <c r="K1396" i="10"/>
  <c r="L1396" i="10" s="1"/>
  <c r="M1396" i="10" s="1"/>
  <c r="N1396" i="10" s="1"/>
  <c r="O1396" i="10" s="1"/>
  <c r="K1395" i="10"/>
  <c r="L1395" i="10" s="1"/>
  <c r="M1395" i="10" s="1"/>
  <c r="N1395" i="10" s="1"/>
  <c r="O1395" i="10" s="1"/>
  <c r="K1394" i="10"/>
  <c r="L1394" i="10" s="1"/>
  <c r="M1394" i="10" s="1"/>
  <c r="N1394" i="10" s="1"/>
  <c r="O1394" i="10" s="1"/>
  <c r="K1393" i="10"/>
  <c r="L1393" i="10" s="1"/>
  <c r="M1393" i="10" s="1"/>
  <c r="N1393" i="10" s="1"/>
  <c r="O1393" i="10" s="1"/>
  <c r="K1392" i="10"/>
  <c r="L1392" i="10" s="1"/>
  <c r="M1392" i="10" s="1"/>
  <c r="N1392" i="10" s="1"/>
  <c r="O1392" i="10" s="1"/>
  <c r="K1391" i="10"/>
  <c r="L1391" i="10" s="1"/>
  <c r="M1391" i="10" s="1"/>
  <c r="N1391" i="10" s="1"/>
  <c r="O1391" i="10" s="1"/>
  <c r="K1390" i="10"/>
  <c r="L1390" i="10" s="1"/>
  <c r="M1390" i="10" s="1"/>
  <c r="N1390" i="10" s="1"/>
  <c r="O1390" i="10" s="1"/>
  <c r="K1389" i="10"/>
  <c r="L1389" i="10" s="1"/>
  <c r="M1389" i="10" s="1"/>
  <c r="N1389" i="10" s="1"/>
  <c r="O1389" i="10" s="1"/>
  <c r="K1388" i="10"/>
  <c r="L1388" i="10" s="1"/>
  <c r="M1388" i="10" s="1"/>
  <c r="N1388" i="10" s="1"/>
  <c r="O1388" i="10" s="1"/>
  <c r="K1387" i="10"/>
  <c r="L1387" i="10" s="1"/>
  <c r="M1387" i="10" s="1"/>
  <c r="N1387" i="10" s="1"/>
  <c r="O1387" i="10" s="1"/>
  <c r="K1386" i="10"/>
  <c r="L1386" i="10" s="1"/>
  <c r="M1386" i="10" s="1"/>
  <c r="N1386" i="10" s="1"/>
  <c r="O1386" i="10" s="1"/>
  <c r="K1385" i="10"/>
  <c r="L1385" i="10" s="1"/>
  <c r="M1385" i="10" s="1"/>
  <c r="N1385" i="10" s="1"/>
  <c r="O1385" i="10" s="1"/>
  <c r="K1384" i="10"/>
  <c r="L1384" i="10" s="1"/>
  <c r="M1384" i="10" s="1"/>
  <c r="N1384" i="10" s="1"/>
  <c r="O1384" i="10" s="1"/>
  <c r="K1383" i="10"/>
  <c r="L1383" i="10" s="1"/>
  <c r="M1383" i="10" s="1"/>
  <c r="N1383" i="10" s="1"/>
  <c r="O1383" i="10" s="1"/>
  <c r="K1382" i="10"/>
  <c r="L1382" i="10" s="1"/>
  <c r="M1382" i="10" s="1"/>
  <c r="N1382" i="10" s="1"/>
  <c r="O1382" i="10" s="1"/>
  <c r="K1381" i="10"/>
  <c r="L1381" i="10" s="1"/>
  <c r="M1381" i="10" s="1"/>
  <c r="N1381" i="10" s="1"/>
  <c r="O1381" i="10" s="1"/>
  <c r="K1380" i="10"/>
  <c r="L1380" i="10" s="1"/>
  <c r="M1380" i="10" s="1"/>
  <c r="N1380" i="10" s="1"/>
  <c r="O1380" i="10" s="1"/>
  <c r="K1343" i="10"/>
  <c r="L1343" i="10" s="1"/>
  <c r="M1343" i="10" s="1"/>
  <c r="N1343" i="10" s="1"/>
  <c r="O1343" i="10" s="1"/>
  <c r="K1342" i="10"/>
  <c r="L1342" i="10" s="1"/>
  <c r="M1342" i="10" s="1"/>
  <c r="N1342" i="10" s="1"/>
  <c r="O1342" i="10" s="1"/>
  <c r="K1341" i="10"/>
  <c r="L1341" i="10" s="1"/>
  <c r="M1341" i="10" s="1"/>
  <c r="N1341" i="10" s="1"/>
  <c r="O1341" i="10" s="1"/>
  <c r="K1340" i="10"/>
  <c r="L1340" i="10" s="1"/>
  <c r="M1340" i="10" s="1"/>
  <c r="N1340" i="10" s="1"/>
  <c r="O1340" i="10" s="1"/>
  <c r="K1339" i="10"/>
  <c r="L1339" i="10" s="1"/>
  <c r="M1339" i="10" s="1"/>
  <c r="N1339" i="10" s="1"/>
  <c r="O1339" i="10" s="1"/>
  <c r="K1338" i="10"/>
  <c r="L1338" i="10" s="1"/>
  <c r="M1338" i="10" s="1"/>
  <c r="N1338" i="10" s="1"/>
  <c r="O1338" i="10" s="1"/>
  <c r="K1337" i="10"/>
  <c r="L1337" i="10" s="1"/>
  <c r="M1337" i="10" s="1"/>
  <c r="N1337" i="10" s="1"/>
  <c r="O1337" i="10" s="1"/>
  <c r="K1336" i="10"/>
  <c r="L1336" i="10" s="1"/>
  <c r="M1336" i="10" s="1"/>
  <c r="N1336" i="10" s="1"/>
  <c r="O1336" i="10" s="1"/>
  <c r="K1335" i="10"/>
  <c r="L1335" i="10" s="1"/>
  <c r="M1335" i="10" s="1"/>
  <c r="N1335" i="10" s="1"/>
  <c r="O1335" i="10" s="1"/>
  <c r="K1334" i="10"/>
  <c r="L1334" i="10" s="1"/>
  <c r="M1334" i="10" s="1"/>
  <c r="N1334" i="10" s="1"/>
  <c r="O1334" i="10" s="1"/>
  <c r="K1333" i="10"/>
  <c r="L1333" i="10" s="1"/>
  <c r="M1333" i="10" s="1"/>
  <c r="N1333" i="10" s="1"/>
  <c r="O1333" i="10" s="1"/>
  <c r="K1332" i="10"/>
  <c r="L1332" i="10" s="1"/>
  <c r="M1332" i="10" s="1"/>
  <c r="N1332" i="10" s="1"/>
  <c r="O1332" i="10" s="1"/>
  <c r="K1331" i="10"/>
  <c r="L1331" i="10" s="1"/>
  <c r="M1331" i="10" s="1"/>
  <c r="N1331" i="10" s="1"/>
  <c r="O1331" i="10" s="1"/>
  <c r="K1330" i="10"/>
  <c r="L1330" i="10" s="1"/>
  <c r="M1330" i="10" s="1"/>
  <c r="N1330" i="10" s="1"/>
  <c r="O1330" i="10" s="1"/>
  <c r="K1329" i="10"/>
  <c r="L1329" i="10" s="1"/>
  <c r="M1329" i="10" s="1"/>
  <c r="N1329" i="10" s="1"/>
  <c r="O1329" i="10" s="1"/>
  <c r="K1328" i="10"/>
  <c r="L1328" i="10" s="1"/>
  <c r="M1328" i="10" s="1"/>
  <c r="N1328" i="10" s="1"/>
  <c r="O1328" i="10" s="1"/>
  <c r="K1317" i="10"/>
  <c r="L1317" i="10" s="1"/>
  <c r="M1317" i="10" s="1"/>
  <c r="N1317" i="10" s="1"/>
  <c r="O1317" i="10" s="1"/>
  <c r="K1316" i="10"/>
  <c r="L1316" i="10" s="1"/>
  <c r="M1316" i="10" s="1"/>
  <c r="N1316" i="10" s="1"/>
  <c r="O1316" i="10" s="1"/>
  <c r="K1315" i="10"/>
  <c r="L1315" i="10" s="1"/>
  <c r="M1315" i="10" s="1"/>
  <c r="N1315" i="10" s="1"/>
  <c r="O1315" i="10" s="1"/>
  <c r="K1314" i="10"/>
  <c r="L1314" i="10" s="1"/>
  <c r="M1314" i="10" s="1"/>
  <c r="N1314" i="10" s="1"/>
  <c r="O1314" i="10" s="1"/>
  <c r="K1310" i="10"/>
  <c r="L1310" i="10" s="1"/>
  <c r="M1310" i="10" s="1"/>
  <c r="N1310" i="10" s="1"/>
  <c r="O1310" i="10" s="1"/>
  <c r="K1309" i="10"/>
  <c r="L1309" i="10" s="1"/>
  <c r="M1309" i="10" s="1"/>
  <c r="N1309" i="10" s="1"/>
  <c r="O1309" i="10" s="1"/>
  <c r="K1308" i="10"/>
  <c r="L1308" i="10" s="1"/>
  <c r="M1308" i="10" s="1"/>
  <c r="N1308" i="10" s="1"/>
  <c r="O1308" i="10" s="1"/>
  <c r="K1307" i="10"/>
  <c r="L1307" i="10" s="1"/>
  <c r="M1307" i="10" s="1"/>
  <c r="N1307" i="10" s="1"/>
  <c r="O1307" i="10" s="1"/>
  <c r="K1306" i="10"/>
  <c r="L1306" i="10" s="1"/>
  <c r="M1306" i="10" s="1"/>
  <c r="N1306" i="10" s="1"/>
  <c r="O1306" i="10" s="1"/>
  <c r="K1305" i="10"/>
  <c r="L1305" i="10" s="1"/>
  <c r="M1305" i="10" s="1"/>
  <c r="N1305" i="10" s="1"/>
  <c r="O1305" i="10" s="1"/>
  <c r="K1304" i="10"/>
  <c r="L1304" i="10" s="1"/>
  <c r="M1304" i="10" s="1"/>
  <c r="N1304" i="10" s="1"/>
  <c r="O1304" i="10" s="1"/>
  <c r="K1303" i="10"/>
  <c r="L1303" i="10" s="1"/>
  <c r="M1303" i="10" s="1"/>
  <c r="N1303" i="10" s="1"/>
  <c r="O1303" i="10" s="1"/>
  <c r="K1302" i="10"/>
  <c r="L1302" i="10" s="1"/>
  <c r="M1302" i="10" s="1"/>
  <c r="N1302" i="10" s="1"/>
  <c r="O1302" i="10" s="1"/>
  <c r="K1301" i="10"/>
  <c r="L1301" i="10" s="1"/>
  <c r="M1301" i="10" s="1"/>
  <c r="N1301" i="10" s="1"/>
  <c r="O1301" i="10" s="1"/>
  <c r="K1300" i="10"/>
  <c r="L1300" i="10" s="1"/>
  <c r="M1300" i="10" s="1"/>
  <c r="N1300" i="10" s="1"/>
  <c r="O1300" i="10" s="1"/>
  <c r="K1299" i="10"/>
  <c r="L1299" i="10" s="1"/>
  <c r="M1299" i="10" s="1"/>
  <c r="N1299" i="10" s="1"/>
  <c r="O1299" i="10" s="1"/>
  <c r="K1298" i="10"/>
  <c r="L1298" i="10" s="1"/>
  <c r="M1298" i="10" s="1"/>
  <c r="N1298" i="10" s="1"/>
  <c r="O1298" i="10" s="1"/>
  <c r="K1297" i="10"/>
  <c r="L1297" i="10" s="1"/>
  <c r="M1297" i="10" s="1"/>
  <c r="N1297" i="10" s="1"/>
  <c r="O1297" i="10" s="1"/>
  <c r="K1296" i="10"/>
  <c r="L1296" i="10" s="1"/>
  <c r="M1296" i="10" s="1"/>
  <c r="N1296" i="10" s="1"/>
  <c r="O1296" i="10" s="1"/>
  <c r="K1295" i="10"/>
  <c r="L1295" i="10" s="1"/>
  <c r="M1295" i="10" s="1"/>
  <c r="N1295" i="10" s="1"/>
  <c r="O1295" i="10" s="1"/>
  <c r="K1294" i="10"/>
  <c r="L1294" i="10" s="1"/>
  <c r="M1294" i="10" s="1"/>
  <c r="N1294" i="10" s="1"/>
  <c r="O1294" i="10" s="1"/>
  <c r="K1293" i="10"/>
  <c r="L1293" i="10" s="1"/>
  <c r="M1293" i="10" s="1"/>
  <c r="N1293" i="10" s="1"/>
  <c r="O1293" i="10" s="1"/>
  <c r="K1292" i="10"/>
  <c r="L1292" i="10" s="1"/>
  <c r="M1292" i="10" s="1"/>
  <c r="N1292" i="10" s="1"/>
  <c r="O1292" i="10" s="1"/>
  <c r="K1291" i="10"/>
  <c r="L1291" i="10" s="1"/>
  <c r="M1291" i="10" s="1"/>
  <c r="N1291" i="10" s="1"/>
  <c r="O1291" i="10" s="1"/>
  <c r="K1290" i="10"/>
  <c r="L1290" i="10" s="1"/>
  <c r="M1290" i="10" s="1"/>
  <c r="N1290" i="10" s="1"/>
  <c r="O1290" i="10" s="1"/>
  <c r="K1289" i="10"/>
  <c r="L1289" i="10" s="1"/>
  <c r="M1289" i="10" s="1"/>
  <c r="N1289" i="10" s="1"/>
  <c r="O1289" i="10" s="1"/>
  <c r="K1288" i="10"/>
  <c r="L1288" i="10" s="1"/>
  <c r="M1288" i="10" s="1"/>
  <c r="N1288" i="10" s="1"/>
  <c r="O1288" i="10" s="1"/>
  <c r="K1287" i="10"/>
  <c r="L1287" i="10" s="1"/>
  <c r="M1287" i="10" s="1"/>
  <c r="N1287" i="10" s="1"/>
  <c r="O1287" i="10" s="1"/>
  <c r="K1286" i="10"/>
  <c r="L1286" i="10" s="1"/>
  <c r="M1286" i="10" s="1"/>
  <c r="N1286" i="10" s="1"/>
  <c r="O1286" i="10" s="1"/>
  <c r="K1285" i="10"/>
  <c r="L1285" i="10" s="1"/>
  <c r="M1285" i="10" s="1"/>
  <c r="N1285" i="10" s="1"/>
  <c r="O1285" i="10" s="1"/>
  <c r="K1284" i="10"/>
  <c r="L1284" i="10" s="1"/>
  <c r="M1284" i="10" s="1"/>
  <c r="N1284" i="10" s="1"/>
  <c r="O1284" i="10" s="1"/>
  <c r="K1283" i="10"/>
  <c r="L1283" i="10" s="1"/>
  <c r="M1283" i="10" s="1"/>
  <c r="N1283" i="10" s="1"/>
  <c r="O1283" i="10" s="1"/>
  <c r="K1282" i="10"/>
  <c r="L1282" i="10" s="1"/>
  <c r="M1282" i="10" s="1"/>
  <c r="N1282" i="10" s="1"/>
  <c r="O1282" i="10" s="1"/>
  <c r="K1281" i="10"/>
  <c r="L1281" i="10" s="1"/>
  <c r="M1281" i="10" s="1"/>
  <c r="N1281" i="10" s="1"/>
  <c r="O1281" i="10" s="1"/>
  <c r="K1280" i="10"/>
  <c r="L1280" i="10" s="1"/>
  <c r="M1280" i="10" s="1"/>
  <c r="N1280" i="10" s="1"/>
  <c r="O1280" i="10" s="1"/>
  <c r="K1279" i="10"/>
  <c r="L1279" i="10" s="1"/>
  <c r="M1279" i="10" s="1"/>
  <c r="N1279" i="10" s="1"/>
  <c r="O1279" i="10" s="1"/>
  <c r="K1275" i="10"/>
  <c r="L1275" i="10" s="1"/>
  <c r="M1275" i="10" s="1"/>
  <c r="N1275" i="10" s="1"/>
  <c r="O1275" i="10" s="1"/>
  <c r="K1274" i="10"/>
  <c r="L1274" i="10" s="1"/>
  <c r="M1274" i="10" s="1"/>
  <c r="N1274" i="10" s="1"/>
  <c r="O1274" i="10" s="1"/>
  <c r="O1271" i="10"/>
  <c r="O1270" i="10"/>
  <c r="K1269" i="10"/>
  <c r="L1269" i="10" s="1"/>
  <c r="M1269" i="10" s="1"/>
  <c r="N1269" i="10" s="1"/>
  <c r="O1269" i="10" s="1"/>
  <c r="O1268" i="10"/>
  <c r="O1267" i="10"/>
  <c r="K1266" i="10"/>
  <c r="L1266" i="10" s="1"/>
  <c r="M1266" i="10" s="1"/>
  <c r="N1266" i="10" s="1"/>
  <c r="O1266" i="10" s="1"/>
  <c r="K1265" i="10"/>
  <c r="L1265" i="10" s="1"/>
  <c r="M1265" i="10" s="1"/>
  <c r="N1265" i="10" s="1"/>
  <c r="O1265" i="10" s="1"/>
  <c r="K1264" i="10"/>
  <c r="L1264" i="10" s="1"/>
  <c r="M1264" i="10" s="1"/>
  <c r="N1264" i="10" s="1"/>
  <c r="O1264" i="10" s="1"/>
  <c r="K1263" i="10"/>
  <c r="L1263" i="10" s="1"/>
  <c r="M1263" i="10" s="1"/>
  <c r="N1263" i="10" s="1"/>
  <c r="O1263" i="10" s="1"/>
  <c r="K1262" i="10"/>
  <c r="L1262" i="10" s="1"/>
  <c r="M1262" i="10" s="1"/>
  <c r="N1262" i="10" s="1"/>
  <c r="O1262" i="10" s="1"/>
  <c r="K1261" i="10"/>
  <c r="L1261" i="10" s="1"/>
  <c r="M1261" i="10" s="1"/>
  <c r="N1261" i="10" s="1"/>
  <c r="O1261" i="10" s="1"/>
  <c r="K1260" i="10"/>
  <c r="L1260" i="10" s="1"/>
  <c r="M1260" i="10" s="1"/>
  <c r="N1260" i="10" s="1"/>
  <c r="O1260" i="10" s="1"/>
  <c r="K1259" i="10"/>
  <c r="L1259" i="10" s="1"/>
  <c r="M1259" i="10" s="1"/>
  <c r="N1259" i="10" s="1"/>
  <c r="O1259" i="10" s="1"/>
  <c r="K1255" i="10"/>
  <c r="L1255" i="10" s="1"/>
  <c r="M1255" i="10" s="1"/>
  <c r="N1255" i="10" s="1"/>
  <c r="O1255" i="10" s="1"/>
  <c r="K1254" i="10"/>
  <c r="L1254" i="10" s="1"/>
  <c r="M1254" i="10" s="1"/>
  <c r="N1254" i="10" s="1"/>
  <c r="O1254" i="10" s="1"/>
  <c r="K1253" i="10"/>
  <c r="L1253" i="10" s="1"/>
  <c r="M1253" i="10" s="1"/>
  <c r="N1253" i="10" s="1"/>
  <c r="O1253" i="10" s="1"/>
  <c r="K1251" i="10"/>
  <c r="L1251" i="10" s="1"/>
  <c r="M1251" i="10" s="1"/>
  <c r="N1251" i="10" s="1"/>
  <c r="O1251" i="10" s="1"/>
  <c r="K1250" i="10"/>
  <c r="L1250" i="10" s="1"/>
  <c r="M1250" i="10" s="1"/>
  <c r="N1250" i="10" s="1"/>
  <c r="O1250" i="10" s="1"/>
  <c r="K1249" i="10"/>
  <c r="L1249" i="10" s="1"/>
  <c r="M1249" i="10" s="1"/>
  <c r="N1249" i="10" s="1"/>
  <c r="O1249" i="10" s="1"/>
  <c r="K1248" i="10"/>
  <c r="L1248" i="10" s="1"/>
  <c r="M1248" i="10" s="1"/>
  <c r="N1248" i="10" s="1"/>
  <c r="O1248" i="10" s="1"/>
  <c r="O1239" i="10"/>
  <c r="O1238" i="10"/>
  <c r="K1237" i="10"/>
  <c r="L1237" i="10" s="1"/>
  <c r="M1237" i="10" s="1"/>
  <c r="N1237" i="10" s="1"/>
  <c r="O1237" i="10" s="1"/>
  <c r="K1233" i="10"/>
  <c r="L1233" i="10" s="1"/>
  <c r="M1233" i="10" s="1"/>
  <c r="N1233" i="10" s="1"/>
  <c r="O1233" i="10" s="1"/>
  <c r="K1230" i="10"/>
  <c r="L1230" i="10" s="1"/>
  <c r="M1230" i="10" s="1"/>
  <c r="N1230" i="10" s="1"/>
  <c r="O1230" i="10" s="1"/>
  <c r="K1226" i="10"/>
  <c r="L1226" i="10" s="1"/>
  <c r="M1226" i="10" s="1"/>
  <c r="N1226" i="10" s="1"/>
  <c r="O1226" i="10" s="1"/>
  <c r="K1225" i="10"/>
  <c r="L1225" i="10" s="1"/>
  <c r="M1225" i="10" s="1"/>
  <c r="N1225" i="10" s="1"/>
  <c r="O1225" i="10" s="1"/>
  <c r="K1224" i="10"/>
  <c r="L1224" i="10" s="1"/>
  <c r="M1224" i="10" s="1"/>
  <c r="N1224" i="10" s="1"/>
  <c r="O1224" i="10" s="1"/>
  <c r="K1220" i="10"/>
  <c r="L1220" i="10" s="1"/>
  <c r="M1220" i="10" s="1"/>
  <c r="N1220" i="10" s="1"/>
  <c r="O1220" i="10" s="1"/>
  <c r="K1217" i="10"/>
  <c r="L1217" i="10" s="1"/>
  <c r="M1217" i="10" s="1"/>
  <c r="N1217" i="10" s="1"/>
  <c r="O1217" i="10" s="1"/>
  <c r="K1213" i="10"/>
  <c r="L1213" i="10" s="1"/>
  <c r="M1213" i="10" s="1"/>
  <c r="N1213" i="10" s="1"/>
  <c r="O1213" i="10" s="1"/>
  <c r="K1212" i="10"/>
  <c r="L1212" i="10" s="1"/>
  <c r="M1212" i="10" s="1"/>
  <c r="N1212" i="10" s="1"/>
  <c r="O1212" i="10" s="1"/>
  <c r="O1211" i="10"/>
  <c r="O1210" i="10"/>
  <c r="K1209" i="10"/>
  <c r="L1209" i="10" s="1"/>
  <c r="M1209" i="10" s="1"/>
  <c r="N1209" i="10" s="1"/>
  <c r="O1209" i="10" s="1"/>
  <c r="K1208" i="10"/>
  <c r="L1208" i="10" s="1"/>
  <c r="M1208" i="10" s="1"/>
  <c r="N1208" i="10" s="1"/>
  <c r="O1208" i="10" s="1"/>
  <c r="K1207" i="10"/>
  <c r="L1207" i="10" s="1"/>
  <c r="M1207" i="10" s="1"/>
  <c r="N1207" i="10" s="1"/>
  <c r="O1207" i="10" s="1"/>
  <c r="K1206" i="10"/>
  <c r="L1206" i="10" s="1"/>
  <c r="M1206" i="10" s="1"/>
  <c r="N1206" i="10" s="1"/>
  <c r="O1206" i="10" s="1"/>
  <c r="K1205" i="10"/>
  <c r="L1205" i="10" s="1"/>
  <c r="M1205" i="10" s="1"/>
  <c r="N1205" i="10" s="1"/>
  <c r="O1205" i="10" s="1"/>
  <c r="K1204" i="10"/>
  <c r="L1204" i="10" s="1"/>
  <c r="M1204" i="10" s="1"/>
  <c r="N1204" i="10" s="1"/>
  <c r="O1204" i="10" s="1"/>
  <c r="K1203" i="10"/>
  <c r="L1203" i="10" s="1"/>
  <c r="M1203" i="10" s="1"/>
  <c r="N1203" i="10" s="1"/>
  <c r="O1203" i="10" s="1"/>
  <c r="K1201" i="10"/>
  <c r="L1201" i="10" s="1"/>
  <c r="M1201" i="10" s="1"/>
  <c r="N1201" i="10" s="1"/>
  <c r="O1201" i="10" s="1"/>
  <c r="K1198" i="10"/>
  <c r="L1198" i="10" s="1"/>
  <c r="M1198" i="10" s="1"/>
  <c r="N1198" i="10" s="1"/>
  <c r="O1198" i="10" s="1"/>
  <c r="K1193" i="10"/>
  <c r="L1193" i="10" s="1"/>
  <c r="M1193" i="10" s="1"/>
  <c r="N1193" i="10" s="1"/>
  <c r="O1193" i="10" s="1"/>
  <c r="O1192" i="10"/>
  <c r="O1191" i="10"/>
  <c r="K1190" i="10"/>
  <c r="L1190" i="10" s="1"/>
  <c r="M1190" i="10" s="1"/>
  <c r="N1190" i="10" s="1"/>
  <c r="O1190" i="10" s="1"/>
  <c r="K1188" i="10"/>
  <c r="L1188" i="10" s="1"/>
  <c r="M1188" i="10" s="1"/>
  <c r="N1188" i="10" s="1"/>
  <c r="O1188" i="10" s="1"/>
  <c r="O1181" i="10"/>
  <c r="O1180" i="10"/>
  <c r="O1124" i="10"/>
  <c r="O1123" i="10"/>
  <c r="K1122" i="10"/>
  <c r="L1122" i="10" s="1"/>
  <c r="M1122" i="10" s="1"/>
  <c r="N1122" i="10" s="1"/>
  <c r="O1122" i="10" s="1"/>
  <c r="K1121" i="10"/>
  <c r="L1121" i="10" s="1"/>
  <c r="M1121" i="10" s="1"/>
  <c r="N1121" i="10" s="1"/>
  <c r="O1121" i="10" s="1"/>
  <c r="K1120" i="10"/>
  <c r="L1120" i="10" s="1"/>
  <c r="M1120" i="10" s="1"/>
  <c r="N1120" i="10" s="1"/>
  <c r="O1120" i="10" s="1"/>
  <c r="K1119" i="10"/>
  <c r="L1119" i="10" s="1"/>
  <c r="M1119" i="10" s="1"/>
  <c r="N1119" i="10" s="1"/>
  <c r="O1119" i="10" s="1"/>
  <c r="O1113" i="10"/>
  <c r="O1112" i="10"/>
  <c r="K1111" i="10"/>
  <c r="L1111" i="10" s="1"/>
  <c r="M1111" i="10" s="1"/>
  <c r="N1111" i="10" s="1"/>
  <c r="O1111" i="10" s="1"/>
  <c r="K1109" i="10"/>
  <c r="L1109" i="10" s="1"/>
  <c r="M1109" i="10" s="1"/>
  <c r="N1109" i="10" s="1"/>
  <c r="O1109" i="10" s="1"/>
  <c r="K1108" i="10"/>
  <c r="L1108" i="10" s="1"/>
  <c r="M1108" i="10" s="1"/>
  <c r="N1108" i="10" s="1"/>
  <c r="O1108" i="10" s="1"/>
  <c r="K1104" i="10"/>
  <c r="L1104" i="10" s="1"/>
  <c r="M1104" i="10" s="1"/>
  <c r="N1104" i="10" s="1"/>
  <c r="O1104" i="10" s="1"/>
  <c r="K1100" i="10"/>
  <c r="L1100" i="10" s="1"/>
  <c r="M1100" i="10" s="1"/>
  <c r="N1100" i="10" s="1"/>
  <c r="O1100" i="10" s="1"/>
  <c r="K1096" i="10"/>
  <c r="L1096" i="10" s="1"/>
  <c r="M1096" i="10" s="1"/>
  <c r="N1096" i="10" s="1"/>
  <c r="O1096" i="10" s="1"/>
  <c r="K1095" i="10"/>
  <c r="L1095" i="10" s="1"/>
  <c r="M1095" i="10" s="1"/>
  <c r="N1095" i="10" s="1"/>
  <c r="O1095" i="10" s="1"/>
  <c r="K1094" i="10"/>
  <c r="L1094" i="10" s="1"/>
  <c r="M1094" i="10" s="1"/>
  <c r="N1094" i="10" s="1"/>
  <c r="O1094" i="10" s="1"/>
  <c r="K1092" i="10"/>
  <c r="L1092" i="10" s="1"/>
  <c r="M1092" i="10" s="1"/>
  <c r="N1092" i="10" s="1"/>
  <c r="O1092" i="10" s="1"/>
  <c r="K1090" i="10"/>
  <c r="L1090" i="10" s="1"/>
  <c r="M1090" i="10" s="1"/>
  <c r="N1090" i="10" s="1"/>
  <c r="O1090" i="10" s="1"/>
  <c r="K1089" i="10"/>
  <c r="L1089" i="10" s="1"/>
  <c r="M1089" i="10" s="1"/>
  <c r="N1089" i="10" s="1"/>
  <c r="O1089" i="10" s="1"/>
  <c r="K1088" i="10"/>
  <c r="L1088" i="10" s="1"/>
  <c r="M1088" i="10" s="1"/>
  <c r="N1088" i="10" s="1"/>
  <c r="O1088" i="10" s="1"/>
  <c r="K1085" i="10"/>
  <c r="L1085" i="10" s="1"/>
  <c r="M1085" i="10" s="1"/>
  <c r="N1085" i="10" s="1"/>
  <c r="O1085" i="10" s="1"/>
  <c r="K1065" i="10"/>
  <c r="L1065" i="10" s="1"/>
  <c r="M1065" i="10" s="1"/>
  <c r="N1065" i="10" s="1"/>
  <c r="O1065" i="10" s="1"/>
  <c r="O1055" i="10"/>
  <c r="O1054" i="10"/>
  <c r="K1049" i="10"/>
  <c r="L1049" i="10" s="1"/>
  <c r="M1049" i="10" s="1"/>
  <c r="N1049" i="10" s="1"/>
  <c r="O1049" i="10" s="1"/>
  <c r="K1048" i="10"/>
  <c r="L1048" i="10" s="1"/>
  <c r="M1048" i="10" s="1"/>
  <c r="N1048" i="10" s="1"/>
  <c r="O1048" i="10" s="1"/>
  <c r="K1047" i="10"/>
  <c r="L1047" i="10" s="1"/>
  <c r="M1047" i="10" s="1"/>
  <c r="N1047" i="10" s="1"/>
  <c r="O1047" i="10" s="1"/>
  <c r="K1046" i="10"/>
  <c r="L1046" i="10" s="1"/>
  <c r="M1046" i="10" s="1"/>
  <c r="N1046" i="10" s="1"/>
  <c r="O1046" i="10" s="1"/>
  <c r="K1045" i="10"/>
  <c r="L1045" i="10" s="1"/>
  <c r="M1045" i="10" s="1"/>
  <c r="N1045" i="10" s="1"/>
  <c r="O1045" i="10" s="1"/>
  <c r="K1044" i="10"/>
  <c r="L1044" i="10" s="1"/>
  <c r="M1044" i="10" s="1"/>
  <c r="N1044" i="10" s="1"/>
  <c r="O1044" i="10" s="1"/>
  <c r="O1041" i="10"/>
  <c r="O1040" i="10"/>
  <c r="O1034" i="10"/>
  <c r="O1033" i="10"/>
  <c r="K1031" i="10"/>
  <c r="L1031" i="10" s="1"/>
  <c r="M1031" i="10" s="1"/>
  <c r="N1031" i="10" s="1"/>
  <c r="O1031" i="10" s="1"/>
  <c r="K1030" i="10"/>
  <c r="L1030" i="10" s="1"/>
  <c r="M1030" i="10" s="1"/>
  <c r="N1030" i="10" s="1"/>
  <c r="O1030" i="10" s="1"/>
  <c r="K1029" i="10"/>
  <c r="L1029" i="10" s="1"/>
  <c r="M1029" i="10" s="1"/>
  <c r="N1029" i="10" s="1"/>
  <c r="O1029" i="10" s="1"/>
  <c r="K1028" i="10"/>
  <c r="L1028" i="10" s="1"/>
  <c r="M1028" i="10" s="1"/>
  <c r="N1028" i="10" s="1"/>
  <c r="O1028" i="10" s="1"/>
  <c r="K1027" i="10"/>
  <c r="L1027" i="10" s="1"/>
  <c r="M1027" i="10" s="1"/>
  <c r="N1027" i="10" s="1"/>
  <c r="O1027" i="10" s="1"/>
  <c r="K1026" i="10"/>
  <c r="L1026" i="10" s="1"/>
  <c r="M1026" i="10" s="1"/>
  <c r="N1026" i="10" s="1"/>
  <c r="O1026" i="10" s="1"/>
  <c r="K1025" i="10"/>
  <c r="L1025" i="10" s="1"/>
  <c r="M1025" i="10" s="1"/>
  <c r="N1025" i="10" s="1"/>
  <c r="O1025" i="10" s="1"/>
  <c r="K1024" i="10"/>
  <c r="L1024" i="10" s="1"/>
  <c r="M1024" i="10" s="1"/>
  <c r="N1024" i="10" s="1"/>
  <c r="O1024" i="10" s="1"/>
  <c r="O1012" i="10"/>
  <c r="O1011" i="10"/>
  <c r="K1010" i="10"/>
  <c r="L1010" i="10" s="1"/>
  <c r="M1010" i="10" s="1"/>
  <c r="N1010" i="10" s="1"/>
  <c r="O1010" i="10" s="1"/>
  <c r="K1009" i="10"/>
  <c r="L1009" i="10" s="1"/>
  <c r="M1009" i="10" s="1"/>
  <c r="N1009" i="10" s="1"/>
  <c r="O1009" i="10" s="1"/>
  <c r="K1008" i="10"/>
  <c r="L1008" i="10" s="1"/>
  <c r="M1008" i="10" s="1"/>
  <c r="N1008" i="10" s="1"/>
  <c r="O1008" i="10" s="1"/>
  <c r="K1007" i="10"/>
  <c r="L1007" i="10" s="1"/>
  <c r="M1007" i="10" s="1"/>
  <c r="N1007" i="10" s="1"/>
  <c r="O1007" i="10" s="1"/>
  <c r="K1006" i="10"/>
  <c r="L1006" i="10" s="1"/>
  <c r="M1006" i="10" s="1"/>
  <c r="N1006" i="10" s="1"/>
  <c r="O1006" i="10" s="1"/>
  <c r="O1000" i="10"/>
  <c r="O999" i="10"/>
  <c r="K998" i="10"/>
  <c r="L998" i="10" s="1"/>
  <c r="M998" i="10" s="1"/>
  <c r="N998" i="10" s="1"/>
  <c r="O998" i="10" s="1"/>
  <c r="K997" i="10"/>
  <c r="L997" i="10" s="1"/>
  <c r="M997" i="10" s="1"/>
  <c r="N997" i="10" s="1"/>
  <c r="O997" i="10" s="1"/>
  <c r="K996" i="10"/>
  <c r="L996" i="10" s="1"/>
  <c r="M996" i="10" s="1"/>
  <c r="N996" i="10" s="1"/>
  <c r="O996" i="10" s="1"/>
  <c r="K995" i="10"/>
  <c r="L995" i="10" s="1"/>
  <c r="M995" i="10" s="1"/>
  <c r="N995" i="10" s="1"/>
  <c r="O995" i="10" s="1"/>
  <c r="K994" i="10"/>
  <c r="L994" i="10" s="1"/>
  <c r="M994" i="10" s="1"/>
  <c r="N994" i="10" s="1"/>
  <c r="O994" i="10" s="1"/>
  <c r="K993" i="10"/>
  <c r="L993" i="10" s="1"/>
  <c r="M993" i="10" s="1"/>
  <c r="N993" i="10" s="1"/>
  <c r="O993" i="10" s="1"/>
  <c r="K992" i="10"/>
  <c r="L992" i="10" s="1"/>
  <c r="M992" i="10" s="1"/>
  <c r="N992" i="10" s="1"/>
  <c r="O992" i="10" s="1"/>
  <c r="K991" i="10"/>
  <c r="L991" i="10" s="1"/>
  <c r="M991" i="10" s="1"/>
  <c r="N991" i="10" s="1"/>
  <c r="O991" i="10" s="1"/>
  <c r="K990" i="10"/>
  <c r="L990" i="10" s="1"/>
  <c r="M990" i="10" s="1"/>
  <c r="N990" i="10" s="1"/>
  <c r="O990" i="10" s="1"/>
  <c r="K989" i="10"/>
  <c r="L989" i="10" s="1"/>
  <c r="M989" i="10" s="1"/>
  <c r="N989" i="10" s="1"/>
  <c r="O989" i="10" s="1"/>
  <c r="K988" i="10"/>
  <c r="L988" i="10" s="1"/>
  <c r="M988" i="10" s="1"/>
  <c r="N988" i="10" s="1"/>
  <c r="O988" i="10" s="1"/>
  <c r="K983" i="10"/>
  <c r="L983" i="10" s="1"/>
  <c r="M983" i="10" s="1"/>
  <c r="N983" i="10" s="1"/>
  <c r="O983" i="10" s="1"/>
  <c r="K978" i="10"/>
  <c r="L978" i="10" s="1"/>
  <c r="M978" i="10" s="1"/>
  <c r="N978" i="10" s="1"/>
  <c r="O978" i="10" s="1"/>
  <c r="O970" i="10"/>
  <c r="O969" i="10"/>
  <c r="K968" i="10"/>
  <c r="L968" i="10" s="1"/>
  <c r="M968" i="10" s="1"/>
  <c r="N968" i="10" s="1"/>
  <c r="O968" i="10" s="1"/>
  <c r="K967" i="10"/>
  <c r="L967" i="10" s="1"/>
  <c r="M967" i="10" s="1"/>
  <c r="N967" i="10" s="1"/>
  <c r="O967" i="10" s="1"/>
  <c r="O965" i="10"/>
  <c r="O964" i="10"/>
  <c r="O955" i="10"/>
  <c r="O954" i="10"/>
  <c r="K949" i="10"/>
  <c r="L949" i="10" s="1"/>
  <c r="M949" i="10" s="1"/>
  <c r="N949" i="10" s="1"/>
  <c r="O949" i="10" s="1"/>
  <c r="O939" i="10"/>
  <c r="O938" i="10"/>
  <c r="K937" i="10"/>
  <c r="L937" i="10" s="1"/>
  <c r="M937" i="10" s="1"/>
  <c r="N937" i="10" s="1"/>
  <c r="O937" i="10" s="1"/>
  <c r="K936" i="10"/>
  <c r="L936" i="10" s="1"/>
  <c r="M936" i="10" s="1"/>
  <c r="N936" i="10" s="1"/>
  <c r="O936" i="10" s="1"/>
  <c r="K935" i="10"/>
  <c r="L935" i="10" s="1"/>
  <c r="M935" i="10" s="1"/>
  <c r="N935" i="10" s="1"/>
  <c r="O935" i="10" s="1"/>
  <c r="K934" i="10"/>
  <c r="L934" i="10" s="1"/>
  <c r="M934" i="10" s="1"/>
  <c r="N934" i="10" s="1"/>
  <c r="O934" i="10" s="1"/>
  <c r="K933" i="10"/>
  <c r="L933" i="10" s="1"/>
  <c r="M933" i="10" s="1"/>
  <c r="N933" i="10" s="1"/>
  <c r="O933" i="10" s="1"/>
  <c r="K932" i="10"/>
  <c r="L932" i="10" s="1"/>
  <c r="M932" i="10" s="1"/>
  <c r="N932" i="10" s="1"/>
  <c r="O932" i="10" s="1"/>
  <c r="K931" i="10"/>
  <c r="L931" i="10" s="1"/>
  <c r="M931" i="10" s="1"/>
  <c r="N931" i="10" s="1"/>
  <c r="O931" i="10" s="1"/>
  <c r="K930" i="10"/>
  <c r="L930" i="10" s="1"/>
  <c r="M930" i="10" s="1"/>
  <c r="N930" i="10" s="1"/>
  <c r="O930" i="10" s="1"/>
  <c r="K929" i="10"/>
  <c r="L929" i="10" s="1"/>
  <c r="M929" i="10" s="1"/>
  <c r="N929" i="10" s="1"/>
  <c r="O929" i="10" s="1"/>
  <c r="K928" i="10"/>
  <c r="L928" i="10" s="1"/>
  <c r="M928" i="10" s="1"/>
  <c r="N928" i="10" s="1"/>
  <c r="O928" i="10" s="1"/>
  <c r="K927" i="10"/>
  <c r="L927" i="10" s="1"/>
  <c r="M927" i="10" s="1"/>
  <c r="N927" i="10" s="1"/>
  <c r="O927" i="10" s="1"/>
  <c r="K926" i="10"/>
  <c r="L926" i="10" s="1"/>
  <c r="M926" i="10" s="1"/>
  <c r="N926" i="10" s="1"/>
  <c r="O926" i="10" s="1"/>
  <c r="K925" i="10"/>
  <c r="L925" i="10" s="1"/>
  <c r="M925" i="10" s="1"/>
  <c r="N925" i="10" s="1"/>
  <c r="O925" i="10" s="1"/>
  <c r="K924" i="10"/>
  <c r="L924" i="10" s="1"/>
  <c r="M924" i="10" s="1"/>
  <c r="N924" i="10" s="1"/>
  <c r="O924" i="10" s="1"/>
  <c r="K923" i="10"/>
  <c r="L923" i="10" s="1"/>
  <c r="M923" i="10" s="1"/>
  <c r="N923" i="10" s="1"/>
  <c r="O923" i="10" s="1"/>
  <c r="K922" i="10"/>
  <c r="L922" i="10" s="1"/>
  <c r="M922" i="10" s="1"/>
  <c r="N922" i="10" s="1"/>
  <c r="O922" i="10" s="1"/>
  <c r="K921" i="10"/>
  <c r="L921" i="10" s="1"/>
  <c r="M921" i="10" s="1"/>
  <c r="N921" i="10" s="1"/>
  <c r="O921" i="10" s="1"/>
  <c r="K920" i="10"/>
  <c r="L920" i="10" s="1"/>
  <c r="M920" i="10" s="1"/>
  <c r="N920" i="10" s="1"/>
  <c r="O920" i="10" s="1"/>
  <c r="K919" i="10"/>
  <c r="L919" i="10" s="1"/>
  <c r="M919" i="10" s="1"/>
  <c r="N919" i="10" s="1"/>
  <c r="O919" i="10" s="1"/>
  <c r="K918" i="10"/>
  <c r="L918" i="10" s="1"/>
  <c r="M918" i="10" s="1"/>
  <c r="N918" i="10" s="1"/>
  <c r="O918" i="10" s="1"/>
  <c r="K917" i="10"/>
  <c r="L917" i="10" s="1"/>
  <c r="M917" i="10" s="1"/>
  <c r="N917" i="10" s="1"/>
  <c r="O917" i="10" s="1"/>
  <c r="K916" i="10"/>
  <c r="L916" i="10" s="1"/>
  <c r="M916" i="10" s="1"/>
  <c r="N916" i="10" s="1"/>
  <c r="O916" i="10" s="1"/>
  <c r="K915" i="10"/>
  <c r="L915" i="10" s="1"/>
  <c r="M915" i="10" s="1"/>
  <c r="N915" i="10" s="1"/>
  <c r="O915" i="10" s="1"/>
  <c r="K914" i="10"/>
  <c r="L914" i="10" s="1"/>
  <c r="M914" i="10" s="1"/>
  <c r="N914" i="10" s="1"/>
  <c r="O914" i="10" s="1"/>
  <c r="K913" i="10"/>
  <c r="L913" i="10" s="1"/>
  <c r="M913" i="10" s="1"/>
  <c r="N913" i="10" s="1"/>
  <c r="O913" i="10" s="1"/>
  <c r="K912" i="10"/>
  <c r="L912" i="10" s="1"/>
  <c r="M912" i="10" s="1"/>
  <c r="N912" i="10" s="1"/>
  <c r="O912" i="10" s="1"/>
  <c r="K911" i="10"/>
  <c r="L911" i="10" s="1"/>
  <c r="M911" i="10" s="1"/>
  <c r="N911" i="10" s="1"/>
  <c r="O911" i="10" s="1"/>
  <c r="K910" i="10"/>
  <c r="L910" i="10" s="1"/>
  <c r="M910" i="10" s="1"/>
  <c r="N910" i="10" s="1"/>
  <c r="O910" i="10" s="1"/>
  <c r="K909" i="10"/>
  <c r="L909" i="10" s="1"/>
  <c r="M909" i="10" s="1"/>
  <c r="N909" i="10" s="1"/>
  <c r="O909" i="10" s="1"/>
  <c r="K908" i="10"/>
  <c r="L908" i="10" s="1"/>
  <c r="M908" i="10" s="1"/>
  <c r="N908" i="10" s="1"/>
  <c r="O908" i="10" s="1"/>
  <c r="K907" i="10"/>
  <c r="L907" i="10" s="1"/>
  <c r="M907" i="10" s="1"/>
  <c r="N907" i="10" s="1"/>
  <c r="O907" i="10" s="1"/>
  <c r="K906" i="10"/>
  <c r="L906" i="10" s="1"/>
  <c r="M906" i="10" s="1"/>
  <c r="N906" i="10" s="1"/>
  <c r="O906" i="10" s="1"/>
  <c r="K905" i="10"/>
  <c r="L905" i="10" s="1"/>
  <c r="M905" i="10" s="1"/>
  <c r="N905" i="10" s="1"/>
  <c r="O905" i="10" s="1"/>
  <c r="K904" i="10"/>
  <c r="L904" i="10" s="1"/>
  <c r="M904" i="10" s="1"/>
  <c r="N904" i="10" s="1"/>
  <c r="O904" i="10" s="1"/>
  <c r="K903" i="10"/>
  <c r="L903" i="10" s="1"/>
  <c r="M903" i="10" s="1"/>
  <c r="N903" i="10" s="1"/>
  <c r="O903" i="10" s="1"/>
  <c r="K902" i="10"/>
  <c r="L902" i="10" s="1"/>
  <c r="M902" i="10" s="1"/>
  <c r="N902" i="10" s="1"/>
  <c r="O902" i="10" s="1"/>
  <c r="K901" i="10"/>
  <c r="L901" i="10" s="1"/>
  <c r="M901" i="10" s="1"/>
  <c r="N901" i="10" s="1"/>
  <c r="O901" i="10" s="1"/>
  <c r="K900" i="10"/>
  <c r="L900" i="10" s="1"/>
  <c r="M900" i="10" s="1"/>
  <c r="N900" i="10" s="1"/>
  <c r="O900" i="10" s="1"/>
  <c r="K899" i="10"/>
  <c r="L899" i="10" s="1"/>
  <c r="M899" i="10" s="1"/>
  <c r="N899" i="10" s="1"/>
  <c r="O899" i="10" s="1"/>
  <c r="K898" i="10"/>
  <c r="L898" i="10" s="1"/>
  <c r="M898" i="10" s="1"/>
  <c r="N898" i="10" s="1"/>
  <c r="O898" i="10" s="1"/>
  <c r="K897" i="10"/>
  <c r="L897" i="10" s="1"/>
  <c r="M897" i="10" s="1"/>
  <c r="N897" i="10" s="1"/>
  <c r="O897" i="10" s="1"/>
  <c r="K896" i="10"/>
  <c r="L896" i="10" s="1"/>
  <c r="M896" i="10" s="1"/>
  <c r="N896" i="10" s="1"/>
  <c r="O896" i="10" s="1"/>
  <c r="K895" i="10"/>
  <c r="L895" i="10" s="1"/>
  <c r="M895" i="10" s="1"/>
  <c r="N895" i="10" s="1"/>
  <c r="O895" i="10" s="1"/>
  <c r="K894" i="10"/>
  <c r="L894" i="10" s="1"/>
  <c r="M894" i="10" s="1"/>
  <c r="N894" i="10" s="1"/>
  <c r="O894" i="10" s="1"/>
  <c r="O853" i="10"/>
  <c r="O852" i="10"/>
  <c r="K851" i="10"/>
  <c r="L851" i="10" s="1"/>
  <c r="M851" i="10" s="1"/>
  <c r="N851" i="10" s="1"/>
  <c r="O851" i="10" s="1"/>
  <c r="K850" i="10"/>
  <c r="L850" i="10" s="1"/>
  <c r="M850" i="10" s="1"/>
  <c r="N850" i="10" s="1"/>
  <c r="O850" i="10" s="1"/>
  <c r="K849" i="10"/>
  <c r="L849" i="10" s="1"/>
  <c r="M849" i="10" s="1"/>
  <c r="N849" i="10" s="1"/>
  <c r="O849" i="10" s="1"/>
  <c r="K848" i="10"/>
  <c r="L848" i="10" s="1"/>
  <c r="M848" i="10" s="1"/>
  <c r="N848" i="10" s="1"/>
  <c r="O848" i="10" s="1"/>
  <c r="K847" i="10"/>
  <c r="L847" i="10" s="1"/>
  <c r="M847" i="10" s="1"/>
  <c r="N847" i="10" s="1"/>
  <c r="O847" i="10" s="1"/>
  <c r="K846" i="10"/>
  <c r="L846" i="10" s="1"/>
  <c r="M846" i="10" s="1"/>
  <c r="N846" i="10" s="1"/>
  <c r="O846" i="10" s="1"/>
  <c r="O839" i="10"/>
  <c r="O838" i="10"/>
  <c r="K837" i="10"/>
  <c r="L837" i="10" s="1"/>
  <c r="M837" i="10" s="1"/>
  <c r="N837" i="10" s="1"/>
  <c r="O837" i="10" s="1"/>
  <c r="K836" i="10"/>
  <c r="L836" i="10" s="1"/>
  <c r="M836" i="10" s="1"/>
  <c r="N836" i="10" s="1"/>
  <c r="O836" i="10" s="1"/>
  <c r="K835" i="10"/>
  <c r="L835" i="10" s="1"/>
  <c r="M835" i="10" s="1"/>
  <c r="N835" i="10" s="1"/>
  <c r="O835" i="10" s="1"/>
  <c r="K834" i="10"/>
  <c r="L834" i="10" s="1"/>
  <c r="M834" i="10" s="1"/>
  <c r="N834" i="10" s="1"/>
  <c r="O834" i="10" s="1"/>
  <c r="K833" i="10"/>
  <c r="L833" i="10" s="1"/>
  <c r="M833" i="10" s="1"/>
  <c r="N833" i="10" s="1"/>
  <c r="O833" i="10" s="1"/>
  <c r="K832" i="10"/>
  <c r="L832" i="10" s="1"/>
  <c r="M832" i="10" s="1"/>
  <c r="N832" i="10" s="1"/>
  <c r="O832" i="10" s="1"/>
  <c r="K831" i="10"/>
  <c r="L831" i="10" s="1"/>
  <c r="M831" i="10" s="1"/>
  <c r="N831" i="10" s="1"/>
  <c r="O831" i="10" s="1"/>
  <c r="K830" i="10"/>
  <c r="L830" i="10" s="1"/>
  <c r="M830" i="10" s="1"/>
  <c r="N830" i="10" s="1"/>
  <c r="O830" i="10" s="1"/>
  <c r="K829" i="10"/>
  <c r="L829" i="10" s="1"/>
  <c r="M829" i="10" s="1"/>
  <c r="N829" i="10" s="1"/>
  <c r="O829" i="10" s="1"/>
  <c r="K828" i="10"/>
  <c r="L828" i="10" s="1"/>
  <c r="M828" i="10" s="1"/>
  <c r="N828" i="10" s="1"/>
  <c r="O828" i="10" s="1"/>
  <c r="K827" i="10"/>
  <c r="L827" i="10" s="1"/>
  <c r="M827" i="10" s="1"/>
  <c r="N827" i="10" s="1"/>
  <c r="O827" i="10" s="1"/>
  <c r="K826" i="10"/>
  <c r="L826" i="10" s="1"/>
  <c r="M826" i="10" s="1"/>
  <c r="N826" i="10" s="1"/>
  <c r="O826" i="10" s="1"/>
  <c r="K825" i="10"/>
  <c r="L825" i="10" s="1"/>
  <c r="M825" i="10" s="1"/>
  <c r="N825" i="10" s="1"/>
  <c r="O825" i="10" s="1"/>
  <c r="K824" i="10"/>
  <c r="L824" i="10" s="1"/>
  <c r="M824" i="10" s="1"/>
  <c r="N824" i="10" s="1"/>
  <c r="O824" i="10" s="1"/>
  <c r="K823" i="10"/>
  <c r="L823" i="10" s="1"/>
  <c r="M823" i="10" s="1"/>
  <c r="N823" i="10" s="1"/>
  <c r="O823" i="10" s="1"/>
  <c r="K822" i="10"/>
  <c r="L822" i="10" s="1"/>
  <c r="M822" i="10" s="1"/>
  <c r="N822" i="10" s="1"/>
  <c r="O822" i="10" s="1"/>
  <c r="K821" i="10"/>
  <c r="L821" i="10" s="1"/>
  <c r="M821" i="10" s="1"/>
  <c r="N821" i="10" s="1"/>
  <c r="O821" i="10" s="1"/>
  <c r="K820" i="10"/>
  <c r="L820" i="10" s="1"/>
  <c r="M820" i="10" s="1"/>
  <c r="N820" i="10" s="1"/>
  <c r="O820" i="10" s="1"/>
  <c r="K819" i="10"/>
  <c r="L819" i="10" s="1"/>
  <c r="M819" i="10" s="1"/>
  <c r="N819" i="10" s="1"/>
  <c r="O819" i="10" s="1"/>
  <c r="K818" i="10"/>
  <c r="L818" i="10" s="1"/>
  <c r="M818" i="10" s="1"/>
  <c r="N818" i="10" s="1"/>
  <c r="O818" i="10" s="1"/>
  <c r="K817" i="10"/>
  <c r="L817" i="10" s="1"/>
  <c r="M817" i="10" s="1"/>
  <c r="N817" i="10" s="1"/>
  <c r="O817" i="10" s="1"/>
  <c r="K816" i="10"/>
  <c r="L816" i="10" s="1"/>
  <c r="M816" i="10" s="1"/>
  <c r="N816" i="10" s="1"/>
  <c r="O816" i="10" s="1"/>
  <c r="K815" i="10"/>
  <c r="L815" i="10" s="1"/>
  <c r="M815" i="10" s="1"/>
  <c r="N815" i="10" s="1"/>
  <c r="O815" i="10" s="1"/>
  <c r="K814" i="10"/>
  <c r="L814" i="10" s="1"/>
  <c r="M814" i="10" s="1"/>
  <c r="N814" i="10" s="1"/>
  <c r="O814" i="10" s="1"/>
  <c r="K813" i="10"/>
  <c r="L813" i="10" s="1"/>
  <c r="M813" i="10" s="1"/>
  <c r="N813" i="10" s="1"/>
  <c r="O813" i="10" s="1"/>
  <c r="K812" i="10"/>
  <c r="L812" i="10" s="1"/>
  <c r="M812" i="10" s="1"/>
  <c r="N812" i="10" s="1"/>
  <c r="O812" i="10" s="1"/>
  <c r="K811" i="10"/>
  <c r="L811" i="10" s="1"/>
  <c r="M811" i="10" s="1"/>
  <c r="N811" i="10" s="1"/>
  <c r="O811" i="10" s="1"/>
  <c r="K810" i="10"/>
  <c r="L810" i="10" s="1"/>
  <c r="M810" i="10" s="1"/>
  <c r="N810" i="10" s="1"/>
  <c r="O810" i="10" s="1"/>
  <c r="K809" i="10"/>
  <c r="L809" i="10" s="1"/>
  <c r="M809" i="10" s="1"/>
  <c r="N809" i="10" s="1"/>
  <c r="O809" i="10" s="1"/>
  <c r="K808" i="10"/>
  <c r="L808" i="10" s="1"/>
  <c r="M808" i="10" s="1"/>
  <c r="N808" i="10" s="1"/>
  <c r="O808" i="10" s="1"/>
  <c r="K807" i="10"/>
  <c r="L807" i="10" s="1"/>
  <c r="M807" i="10" s="1"/>
  <c r="N807" i="10" s="1"/>
  <c r="O807" i="10" s="1"/>
  <c r="K806" i="10"/>
  <c r="L806" i="10" s="1"/>
  <c r="M806" i="10" s="1"/>
  <c r="N806" i="10" s="1"/>
  <c r="O806" i="10" s="1"/>
  <c r="K805" i="10"/>
  <c r="L805" i="10" s="1"/>
  <c r="M805" i="10" s="1"/>
  <c r="N805" i="10" s="1"/>
  <c r="O805" i="10" s="1"/>
  <c r="K804" i="10"/>
  <c r="L804" i="10" s="1"/>
  <c r="M804" i="10" s="1"/>
  <c r="N804" i="10" s="1"/>
  <c r="O804" i="10" s="1"/>
  <c r="K767" i="10"/>
  <c r="L767" i="10" s="1"/>
  <c r="M767" i="10" s="1"/>
  <c r="N767" i="10" s="1"/>
  <c r="O767" i="10" s="1"/>
  <c r="K766" i="10"/>
  <c r="L766" i="10" s="1"/>
  <c r="M766" i="10" s="1"/>
  <c r="N766" i="10" s="1"/>
  <c r="O766" i="10" s="1"/>
  <c r="K765" i="10"/>
  <c r="L765" i="10" s="1"/>
  <c r="M765" i="10" s="1"/>
  <c r="N765" i="10" s="1"/>
  <c r="O765" i="10" s="1"/>
  <c r="K764" i="10"/>
  <c r="L764" i="10" s="1"/>
  <c r="M764" i="10" s="1"/>
  <c r="N764" i="10" s="1"/>
  <c r="O764" i="10" s="1"/>
  <c r="K763" i="10"/>
  <c r="L763" i="10" s="1"/>
  <c r="M763" i="10" s="1"/>
  <c r="N763" i="10" s="1"/>
  <c r="O763" i="10" s="1"/>
  <c r="K762" i="10"/>
  <c r="L762" i="10" s="1"/>
  <c r="M762" i="10" s="1"/>
  <c r="N762" i="10" s="1"/>
  <c r="O762" i="10" s="1"/>
  <c r="K761" i="10"/>
  <c r="L761" i="10" s="1"/>
  <c r="M761" i="10" s="1"/>
  <c r="N761" i="10" s="1"/>
  <c r="O761" i="10" s="1"/>
  <c r="K760" i="10"/>
  <c r="L760" i="10" s="1"/>
  <c r="M760" i="10" s="1"/>
  <c r="N760" i="10" s="1"/>
  <c r="O760" i="10" s="1"/>
  <c r="K759" i="10"/>
  <c r="L759" i="10" s="1"/>
  <c r="M759" i="10" s="1"/>
  <c r="N759" i="10" s="1"/>
  <c r="O759" i="10" s="1"/>
  <c r="K758" i="10"/>
  <c r="L758" i="10" s="1"/>
  <c r="M758" i="10" s="1"/>
  <c r="N758" i="10" s="1"/>
  <c r="O758" i="10" s="1"/>
  <c r="K757" i="10"/>
  <c r="L757" i="10" s="1"/>
  <c r="M757" i="10" s="1"/>
  <c r="N757" i="10" s="1"/>
  <c r="O757" i="10" s="1"/>
  <c r="K756" i="10"/>
  <c r="L756" i="10" s="1"/>
  <c r="M756" i="10" s="1"/>
  <c r="N756" i="10" s="1"/>
  <c r="O756" i="10" s="1"/>
  <c r="K755" i="10"/>
  <c r="L755" i="10" s="1"/>
  <c r="M755" i="10" s="1"/>
  <c r="N755" i="10" s="1"/>
  <c r="O755" i="10" s="1"/>
  <c r="K754" i="10"/>
  <c r="L754" i="10" s="1"/>
  <c r="M754" i="10" s="1"/>
  <c r="N754" i="10" s="1"/>
  <c r="O754" i="10" s="1"/>
  <c r="K753" i="10"/>
  <c r="L753" i="10" s="1"/>
  <c r="M753" i="10" s="1"/>
  <c r="N753" i="10" s="1"/>
  <c r="O753" i="10" s="1"/>
  <c r="K752" i="10"/>
  <c r="L752" i="10" s="1"/>
  <c r="M752" i="10" s="1"/>
  <c r="N752" i="10" s="1"/>
  <c r="O752" i="10" s="1"/>
  <c r="K741" i="10"/>
  <c r="L741" i="10" s="1"/>
  <c r="M741" i="10" s="1"/>
  <c r="N741" i="10" s="1"/>
  <c r="O741" i="10" s="1"/>
  <c r="K740" i="10"/>
  <c r="L740" i="10" s="1"/>
  <c r="M740" i="10" s="1"/>
  <c r="N740" i="10" s="1"/>
  <c r="O740" i="10" s="1"/>
  <c r="K739" i="10"/>
  <c r="L739" i="10" s="1"/>
  <c r="M739" i="10" s="1"/>
  <c r="N739" i="10" s="1"/>
  <c r="O739" i="10" s="1"/>
  <c r="K738" i="10"/>
  <c r="L738" i="10" s="1"/>
  <c r="M738" i="10" s="1"/>
  <c r="N738" i="10" s="1"/>
  <c r="O738" i="10" s="1"/>
  <c r="K735" i="10"/>
  <c r="L735" i="10" s="1"/>
  <c r="M735" i="10" s="1"/>
  <c r="N735" i="10" s="1"/>
  <c r="O735" i="10" s="1"/>
  <c r="K734" i="10"/>
  <c r="L734" i="10" s="1"/>
  <c r="M734" i="10" s="1"/>
  <c r="N734" i="10" s="1"/>
  <c r="O734" i="10" s="1"/>
  <c r="K730" i="10"/>
  <c r="L730" i="10" s="1"/>
  <c r="M730" i="10" s="1"/>
  <c r="N730" i="10" s="1"/>
  <c r="O730" i="10" s="1"/>
  <c r="K729" i="10"/>
  <c r="L729" i="10" s="1"/>
  <c r="M729" i="10" s="1"/>
  <c r="N729" i="10" s="1"/>
  <c r="O729" i="10" s="1"/>
  <c r="K728" i="10"/>
  <c r="L728" i="10" s="1"/>
  <c r="M728" i="10" s="1"/>
  <c r="N728" i="10" s="1"/>
  <c r="O728" i="10" s="1"/>
  <c r="K727" i="10"/>
  <c r="L727" i="10" s="1"/>
  <c r="M727" i="10" s="1"/>
  <c r="N727" i="10" s="1"/>
  <c r="O727" i="10" s="1"/>
  <c r="K726" i="10"/>
  <c r="L726" i="10" s="1"/>
  <c r="M726" i="10" s="1"/>
  <c r="N726" i="10" s="1"/>
  <c r="O726" i="10" s="1"/>
  <c r="K725" i="10"/>
  <c r="L725" i="10" s="1"/>
  <c r="M725" i="10" s="1"/>
  <c r="N725" i="10" s="1"/>
  <c r="O725" i="10" s="1"/>
  <c r="K721" i="10"/>
  <c r="L721" i="10" s="1"/>
  <c r="M721" i="10" s="1"/>
  <c r="N721" i="10" s="1"/>
  <c r="O721" i="10" s="1"/>
  <c r="K720" i="10"/>
  <c r="L720" i="10" s="1"/>
  <c r="M720" i="10" s="1"/>
  <c r="N720" i="10" s="1"/>
  <c r="O720" i="10" s="1"/>
  <c r="K716" i="10"/>
  <c r="L716" i="10" s="1"/>
  <c r="M716" i="10" s="1"/>
  <c r="N716" i="10" s="1"/>
  <c r="O716" i="10" s="1"/>
  <c r="K715" i="10"/>
  <c r="L715" i="10" s="1"/>
  <c r="M715" i="10" s="1"/>
  <c r="N715" i="10" s="1"/>
  <c r="O715" i="10" s="1"/>
  <c r="K711" i="10"/>
  <c r="L711" i="10" s="1"/>
  <c r="M711" i="10" s="1"/>
  <c r="N711" i="10" s="1"/>
  <c r="O711" i="10" s="1"/>
  <c r="K710" i="10"/>
  <c r="L710" i="10" s="1"/>
  <c r="M710" i="10" s="1"/>
  <c r="N710" i="10" s="1"/>
  <c r="O710" i="10" s="1"/>
  <c r="K709" i="10"/>
  <c r="L709" i="10" s="1"/>
  <c r="M709" i="10" s="1"/>
  <c r="N709" i="10" s="1"/>
  <c r="O709" i="10" s="1"/>
  <c r="K708" i="10"/>
  <c r="L708" i="10" s="1"/>
  <c r="M708" i="10" s="1"/>
  <c r="N708" i="10" s="1"/>
  <c r="O708" i="10" s="1"/>
  <c r="K707" i="10"/>
  <c r="L707" i="10" s="1"/>
  <c r="M707" i="10" s="1"/>
  <c r="N707" i="10" s="1"/>
  <c r="O707" i="10" s="1"/>
  <c r="K706" i="10"/>
  <c r="L706" i="10" s="1"/>
  <c r="M706" i="10" s="1"/>
  <c r="N706" i="10" s="1"/>
  <c r="O706" i="10" s="1"/>
  <c r="K705" i="10"/>
  <c r="L705" i="10" s="1"/>
  <c r="M705" i="10" s="1"/>
  <c r="N705" i="10" s="1"/>
  <c r="O705" i="10" s="1"/>
  <c r="K704" i="10"/>
  <c r="L704" i="10" s="1"/>
  <c r="M704" i="10" s="1"/>
  <c r="N704" i="10" s="1"/>
  <c r="O704" i="10" s="1"/>
  <c r="K703" i="10"/>
  <c r="L703" i="10" s="1"/>
  <c r="M703" i="10" s="1"/>
  <c r="N703" i="10" s="1"/>
  <c r="O703" i="10" s="1"/>
  <c r="K702" i="10"/>
  <c r="L702" i="10" s="1"/>
  <c r="M702" i="10" s="1"/>
  <c r="N702" i="10" s="1"/>
  <c r="O702" i="10" s="1"/>
  <c r="K701" i="10"/>
  <c r="L701" i="10" s="1"/>
  <c r="M701" i="10" s="1"/>
  <c r="N701" i="10" s="1"/>
  <c r="O701" i="10" s="1"/>
  <c r="K700" i="10"/>
  <c r="L700" i="10" s="1"/>
  <c r="M700" i="10" s="1"/>
  <c r="N700" i="10" s="1"/>
  <c r="O700" i="10" s="1"/>
  <c r="K699" i="10"/>
  <c r="L699" i="10" s="1"/>
  <c r="M699" i="10" s="1"/>
  <c r="N699" i="10" s="1"/>
  <c r="O699" i="10" s="1"/>
  <c r="K698" i="10"/>
  <c r="L698" i="10" s="1"/>
  <c r="M698" i="10" s="1"/>
  <c r="N698" i="10" s="1"/>
  <c r="O698" i="10" s="1"/>
  <c r="K697" i="10"/>
  <c r="L697" i="10" s="1"/>
  <c r="M697" i="10" s="1"/>
  <c r="N697" i="10" s="1"/>
  <c r="O697" i="10" s="1"/>
  <c r="K696" i="10"/>
  <c r="L696" i="10" s="1"/>
  <c r="M696" i="10" s="1"/>
  <c r="N696" i="10" s="1"/>
  <c r="O696" i="10" s="1"/>
  <c r="K695" i="10"/>
  <c r="L695" i="10" s="1"/>
  <c r="M695" i="10" s="1"/>
  <c r="N695" i="10" s="1"/>
  <c r="O695" i="10" s="1"/>
  <c r="K694" i="10"/>
  <c r="L694" i="10" s="1"/>
  <c r="M694" i="10" s="1"/>
  <c r="N694" i="10" s="1"/>
  <c r="O694" i="10" s="1"/>
  <c r="K693" i="10"/>
  <c r="L693" i="10" s="1"/>
  <c r="M693" i="10" s="1"/>
  <c r="N693" i="10" s="1"/>
  <c r="O693" i="10" s="1"/>
  <c r="K692" i="10"/>
  <c r="L692" i="10" s="1"/>
  <c r="M692" i="10" s="1"/>
  <c r="N692" i="10" s="1"/>
  <c r="O692" i="10" s="1"/>
  <c r="K691" i="10"/>
  <c r="L691" i="10" s="1"/>
  <c r="M691" i="10" s="1"/>
  <c r="N691" i="10" s="1"/>
  <c r="O691" i="10" s="1"/>
  <c r="K690" i="10"/>
  <c r="L690" i="10" s="1"/>
  <c r="M690" i="10" s="1"/>
  <c r="N690" i="10" s="1"/>
  <c r="O690" i="10" s="1"/>
  <c r="K687" i="10"/>
  <c r="L687" i="10" s="1"/>
  <c r="M687" i="10" s="1"/>
  <c r="N687" i="10" s="1"/>
  <c r="O687" i="10" s="1"/>
  <c r="K685" i="10"/>
  <c r="L685" i="10" s="1"/>
  <c r="M685" i="10" s="1"/>
  <c r="N685" i="10" s="1"/>
  <c r="O685" i="10" s="1"/>
  <c r="K684" i="10"/>
  <c r="L684" i="10" s="1"/>
  <c r="M684" i="10" s="1"/>
  <c r="N684" i="10" s="1"/>
  <c r="O684" i="10" s="1"/>
  <c r="K683" i="10"/>
  <c r="L683" i="10" s="1"/>
  <c r="M683" i="10" s="1"/>
  <c r="N683" i="10" s="1"/>
  <c r="O683" i="10" s="1"/>
  <c r="K682" i="10"/>
  <c r="L682" i="10" s="1"/>
  <c r="M682" i="10" s="1"/>
  <c r="N682" i="10" s="1"/>
  <c r="O682" i="10" s="1"/>
  <c r="K681" i="10"/>
  <c r="L681" i="10" s="1"/>
  <c r="M681" i="10" s="1"/>
  <c r="N681" i="10" s="1"/>
  <c r="O681" i="10" s="1"/>
  <c r="K680" i="10"/>
  <c r="L680" i="10" s="1"/>
  <c r="M680" i="10" s="1"/>
  <c r="N680" i="10" s="1"/>
  <c r="O680" i="10" s="1"/>
  <c r="K678" i="10"/>
  <c r="L678" i="10" s="1"/>
  <c r="M678" i="10" s="1"/>
  <c r="N678" i="10" s="1"/>
  <c r="O678" i="10" s="1"/>
  <c r="K676" i="10"/>
  <c r="L676" i="10" s="1"/>
  <c r="M676" i="10" s="1"/>
  <c r="N676" i="10" s="1"/>
  <c r="O676" i="10" s="1"/>
  <c r="K674" i="10"/>
  <c r="L674" i="10" s="1"/>
  <c r="M674" i="10" s="1"/>
  <c r="N674" i="10" s="1"/>
  <c r="O674" i="10" s="1"/>
  <c r="K672" i="10"/>
  <c r="L672" i="10" s="1"/>
  <c r="M672" i="10" s="1"/>
  <c r="N672" i="10" s="1"/>
  <c r="O672" i="10" s="1"/>
  <c r="K671" i="10"/>
  <c r="L671" i="10" s="1"/>
  <c r="M671" i="10" s="1"/>
  <c r="N671" i="10" s="1"/>
  <c r="O671" i="10" s="1"/>
  <c r="K658" i="10"/>
  <c r="L658" i="10" s="1"/>
  <c r="M658" i="10" s="1"/>
  <c r="N658" i="10" s="1"/>
  <c r="O658" i="10" s="1"/>
  <c r="K657" i="10"/>
  <c r="L657" i="10" s="1"/>
  <c r="M657" i="10" s="1"/>
  <c r="N657" i="10" s="1"/>
  <c r="O657" i="10" s="1"/>
  <c r="K656" i="10"/>
  <c r="L656" i="10" s="1"/>
  <c r="M656" i="10" s="1"/>
  <c r="N656" i="10" s="1"/>
  <c r="O656" i="10" s="1"/>
  <c r="K655" i="10"/>
  <c r="L655" i="10" s="1"/>
  <c r="M655" i="10" s="1"/>
  <c r="N655" i="10" s="1"/>
  <c r="O655" i="10" s="1"/>
  <c r="K654" i="10"/>
  <c r="L654" i="10" s="1"/>
  <c r="M654" i="10" s="1"/>
  <c r="N654" i="10" s="1"/>
  <c r="O654" i="10" s="1"/>
  <c r="K653" i="10"/>
  <c r="L653" i="10" s="1"/>
  <c r="M653" i="10" s="1"/>
  <c r="N653" i="10" s="1"/>
  <c r="O653" i="10" s="1"/>
  <c r="K652" i="10"/>
  <c r="L652" i="10" s="1"/>
  <c r="M652" i="10" s="1"/>
  <c r="N652" i="10" s="1"/>
  <c r="O652" i="10" s="1"/>
  <c r="K651" i="10"/>
  <c r="L651" i="10" s="1"/>
  <c r="M651" i="10" s="1"/>
  <c r="N651" i="10" s="1"/>
  <c r="O651" i="10" s="1"/>
  <c r="K650" i="10"/>
  <c r="L650" i="10" s="1"/>
  <c r="M650" i="10" s="1"/>
  <c r="N650" i="10" s="1"/>
  <c r="O650" i="10" s="1"/>
  <c r="K647" i="10"/>
  <c r="L647" i="10" s="1"/>
  <c r="M647" i="10" s="1"/>
  <c r="N647" i="10" s="1"/>
  <c r="O647" i="10" s="1"/>
  <c r="K646" i="10"/>
  <c r="L646" i="10" s="1"/>
  <c r="M646" i="10" s="1"/>
  <c r="N646" i="10" s="1"/>
  <c r="O646" i="10" s="1"/>
  <c r="K645" i="10"/>
  <c r="L645" i="10" s="1"/>
  <c r="M645" i="10" s="1"/>
  <c r="N645" i="10" s="1"/>
  <c r="O645" i="10" s="1"/>
  <c r="K641" i="10"/>
  <c r="L641" i="10" s="1"/>
  <c r="M641" i="10" s="1"/>
  <c r="N641" i="10" s="1"/>
  <c r="O641" i="10" s="1"/>
  <c r="K640" i="10"/>
  <c r="L640" i="10" s="1"/>
  <c r="M640" i="10" s="1"/>
  <c r="N640" i="10" s="1"/>
  <c r="O640" i="10" s="1"/>
  <c r="K638" i="10"/>
  <c r="L638" i="10" s="1"/>
  <c r="M638" i="10" s="1"/>
  <c r="N638" i="10" s="1"/>
  <c r="O638" i="10" s="1"/>
  <c r="K634" i="10"/>
  <c r="L634" i="10" s="1"/>
  <c r="M634" i="10" s="1"/>
  <c r="N634" i="10" s="1"/>
  <c r="O634" i="10" s="1"/>
  <c r="K599" i="10"/>
  <c r="L599" i="10" s="1"/>
  <c r="M599" i="10" s="1"/>
  <c r="N599" i="10" s="1"/>
  <c r="O599" i="10" s="1"/>
  <c r="K576" i="10"/>
  <c r="L576" i="10" s="1"/>
  <c r="M576" i="10" s="1"/>
  <c r="N576" i="10" s="1"/>
  <c r="O576" i="10" s="1"/>
  <c r="K575" i="10"/>
  <c r="L575" i="10" s="1"/>
  <c r="M575" i="10" s="1"/>
  <c r="N575" i="10" s="1"/>
  <c r="O575" i="10" s="1"/>
  <c r="K574" i="10"/>
  <c r="L574" i="10" s="1"/>
  <c r="M574" i="10" s="1"/>
  <c r="N574" i="10" s="1"/>
  <c r="O574" i="10" s="1"/>
  <c r="K573" i="10"/>
  <c r="L573" i="10" s="1"/>
  <c r="M573" i="10" s="1"/>
  <c r="N573" i="10" s="1"/>
  <c r="O573" i="10" s="1"/>
  <c r="K571" i="10"/>
  <c r="L571" i="10" s="1"/>
  <c r="M571" i="10" s="1"/>
  <c r="N571" i="10" s="1"/>
  <c r="O571" i="10" s="1"/>
  <c r="K527" i="10"/>
  <c r="L527" i="10" s="1"/>
  <c r="M527" i="10" s="1"/>
  <c r="N527" i="10" s="1"/>
  <c r="O527" i="10" s="1"/>
  <c r="K526" i="10"/>
  <c r="L526" i="10" s="1"/>
  <c r="M526" i="10" s="1"/>
  <c r="N526" i="10" s="1"/>
  <c r="O526" i="10" s="1"/>
  <c r="K525" i="10"/>
  <c r="L525" i="10" s="1"/>
  <c r="M525" i="10" s="1"/>
  <c r="N525" i="10" s="1"/>
  <c r="O525" i="10" s="1"/>
  <c r="K524" i="10"/>
  <c r="L524" i="10" s="1"/>
  <c r="M524" i="10" s="1"/>
  <c r="N524" i="10" s="1"/>
  <c r="O524" i="10" s="1"/>
  <c r="K519" i="10"/>
  <c r="L519" i="10" s="1"/>
  <c r="M519" i="10" s="1"/>
  <c r="N519" i="10" s="1"/>
  <c r="O519" i="10" s="1"/>
  <c r="K518" i="10"/>
  <c r="L518" i="10" s="1"/>
  <c r="M518" i="10" s="1"/>
  <c r="N518" i="10" s="1"/>
  <c r="O518" i="10" s="1"/>
  <c r="K517" i="10"/>
  <c r="L517" i="10" s="1"/>
  <c r="M517" i="10" s="1"/>
  <c r="N517" i="10" s="1"/>
  <c r="O517" i="10" s="1"/>
  <c r="K516" i="10"/>
  <c r="L516" i="10" s="1"/>
  <c r="M516" i="10" s="1"/>
  <c r="N516" i="10" s="1"/>
  <c r="O516" i="10" s="1"/>
  <c r="K515" i="10"/>
  <c r="L515" i="10" s="1"/>
  <c r="M515" i="10" s="1"/>
  <c r="N515" i="10" s="1"/>
  <c r="O515" i="10" s="1"/>
  <c r="K514" i="10"/>
  <c r="L514" i="10" s="1"/>
  <c r="M514" i="10" s="1"/>
  <c r="N514" i="10" s="1"/>
  <c r="O514" i="10" s="1"/>
  <c r="K502" i="10"/>
  <c r="L502" i="10" s="1"/>
  <c r="M502" i="10" s="1"/>
  <c r="N502" i="10" s="1"/>
  <c r="O502" i="10" s="1"/>
  <c r="K493" i="10"/>
  <c r="L493" i="10" s="1"/>
  <c r="M493" i="10" s="1"/>
  <c r="N493" i="10" s="1"/>
  <c r="O493" i="10" s="1"/>
  <c r="K492" i="10"/>
  <c r="L492" i="10" s="1"/>
  <c r="M492" i="10" s="1"/>
  <c r="N492" i="10" s="1"/>
  <c r="O492" i="10" s="1"/>
  <c r="K470" i="10"/>
  <c r="L470" i="10" s="1"/>
  <c r="M470" i="10" s="1"/>
  <c r="N470" i="10" s="1"/>
  <c r="O470" i="10" s="1"/>
  <c r="K445" i="10"/>
  <c r="L445" i="10" s="1"/>
  <c r="M445" i="10" s="1"/>
  <c r="N445" i="10" s="1"/>
  <c r="O445" i="10" s="1"/>
  <c r="K444" i="10"/>
  <c r="L444" i="10" s="1"/>
  <c r="M444" i="10" s="1"/>
  <c r="N444" i="10" s="1"/>
  <c r="O444" i="10" s="1"/>
  <c r="K443" i="10"/>
  <c r="L443" i="10" s="1"/>
  <c r="M443" i="10" s="1"/>
  <c r="N443" i="10" s="1"/>
  <c r="O443" i="10" s="1"/>
  <c r="K442" i="10"/>
  <c r="L442" i="10" s="1"/>
  <c r="M442" i="10" s="1"/>
  <c r="N442" i="10" s="1"/>
  <c r="O442" i="10" s="1"/>
  <c r="K441" i="10"/>
  <c r="L441" i="10" s="1"/>
  <c r="M441" i="10" s="1"/>
  <c r="N441" i="10" s="1"/>
  <c r="O441" i="10" s="1"/>
  <c r="K440" i="10"/>
  <c r="L440" i="10" s="1"/>
  <c r="M440" i="10" s="1"/>
  <c r="N440" i="10" s="1"/>
  <c r="O440" i="10" s="1"/>
  <c r="K439" i="10"/>
  <c r="L439" i="10" s="1"/>
  <c r="M439" i="10" s="1"/>
  <c r="N439" i="10" s="1"/>
  <c r="O439" i="10" s="1"/>
  <c r="K438" i="10"/>
  <c r="L438" i="10" s="1"/>
  <c r="M438" i="10" s="1"/>
  <c r="N438" i="10" s="1"/>
  <c r="O438" i="10" s="1"/>
  <c r="K437" i="10"/>
  <c r="L437" i="10" s="1"/>
  <c r="M437" i="10" s="1"/>
  <c r="N437" i="10" s="1"/>
  <c r="O437" i="10" s="1"/>
  <c r="K436" i="10"/>
  <c r="L436" i="10" s="1"/>
  <c r="M436" i="10" s="1"/>
  <c r="N436" i="10" s="1"/>
  <c r="O436" i="10" s="1"/>
  <c r="K435" i="10"/>
  <c r="L435" i="10" s="1"/>
  <c r="M435" i="10" s="1"/>
  <c r="N435" i="10" s="1"/>
  <c r="O435" i="10" s="1"/>
  <c r="K431" i="10"/>
  <c r="L431" i="10" s="1"/>
  <c r="M431" i="10" s="1"/>
  <c r="N431" i="10" s="1"/>
  <c r="O431" i="10" s="1"/>
  <c r="K420" i="10"/>
  <c r="L420" i="10" s="1"/>
  <c r="M420" i="10" s="1"/>
  <c r="N420" i="10" s="1"/>
  <c r="O420" i="10" s="1"/>
  <c r="K415" i="10"/>
  <c r="L415" i="10" s="1"/>
  <c r="M415" i="10" s="1"/>
  <c r="N415" i="10" s="1"/>
  <c r="O415" i="10" s="1"/>
  <c r="K414" i="10"/>
  <c r="L414" i="10" s="1"/>
  <c r="M414" i="10" s="1"/>
  <c r="N414" i="10" s="1"/>
  <c r="O414" i="10" s="1"/>
  <c r="K394" i="10"/>
  <c r="L394" i="10" s="1"/>
  <c r="M394" i="10" s="1"/>
  <c r="N394" i="10" s="1"/>
  <c r="O394" i="10" s="1"/>
  <c r="K391" i="10"/>
  <c r="L391" i="10" s="1"/>
  <c r="M391" i="10" s="1"/>
  <c r="N391" i="10" s="1"/>
  <c r="O391" i="10" s="1"/>
  <c r="K390" i="10"/>
  <c r="L390" i="10" s="1"/>
  <c r="M390" i="10" s="1"/>
  <c r="N390" i="10" s="1"/>
  <c r="O390" i="10" s="1"/>
  <c r="K384" i="10"/>
  <c r="L384" i="10" s="1"/>
  <c r="M384" i="10" s="1"/>
  <c r="N384" i="10" s="1"/>
  <c r="O384" i="10" s="1"/>
  <c r="K370" i="10"/>
  <c r="L370" i="10" s="1"/>
  <c r="M370" i="10" s="1"/>
  <c r="N370" i="10" s="1"/>
  <c r="O370" i="10" s="1"/>
  <c r="K369" i="10"/>
  <c r="L369" i="10" s="1"/>
  <c r="M369" i="10" s="1"/>
  <c r="N369" i="10" s="1"/>
  <c r="O369" i="10" s="1"/>
  <c r="K368" i="10"/>
  <c r="L368" i="10" s="1"/>
  <c r="M368" i="10" s="1"/>
  <c r="N368" i="10" s="1"/>
  <c r="O368" i="10" s="1"/>
  <c r="K365" i="10"/>
  <c r="L365" i="10" s="1"/>
  <c r="M365" i="10" s="1"/>
  <c r="N365" i="10" s="1"/>
  <c r="O365" i="10" s="1"/>
  <c r="K362" i="10"/>
  <c r="L362" i="10" s="1"/>
  <c r="M362" i="10" s="1"/>
  <c r="N362" i="10" s="1"/>
  <c r="O362" i="10" s="1"/>
  <c r="K361" i="10"/>
  <c r="L361" i="10" s="1"/>
  <c r="M361" i="10" s="1"/>
  <c r="N361" i="10" s="1"/>
  <c r="O361" i="10" s="1"/>
  <c r="K360" i="10"/>
  <c r="L360" i="10" s="1"/>
  <c r="M360" i="10" s="1"/>
  <c r="N360" i="10" s="1"/>
  <c r="O360" i="10" s="1"/>
  <c r="K359" i="10"/>
  <c r="L359" i="10" s="1"/>
  <c r="M359" i="10" s="1"/>
  <c r="N359" i="10" s="1"/>
  <c r="O359" i="10" s="1"/>
  <c r="K358" i="10"/>
  <c r="L358" i="10" s="1"/>
  <c r="M358" i="10" s="1"/>
  <c r="N358" i="10" s="1"/>
  <c r="O358" i="10" s="1"/>
  <c r="K357" i="10"/>
  <c r="L357" i="10" s="1"/>
  <c r="M357" i="10" s="1"/>
  <c r="N357" i="10" s="1"/>
  <c r="O357" i="10" s="1"/>
  <c r="K356" i="10"/>
  <c r="L356" i="10" s="1"/>
  <c r="M356" i="10" s="1"/>
  <c r="N356" i="10" s="1"/>
  <c r="O356" i="10" s="1"/>
  <c r="K355" i="10"/>
  <c r="L355" i="10" s="1"/>
  <c r="M355" i="10" s="1"/>
  <c r="N355" i="10" s="1"/>
  <c r="O355" i="10" s="1"/>
  <c r="K342" i="10"/>
  <c r="L342" i="10" s="1"/>
  <c r="M342" i="10" s="1"/>
  <c r="N342" i="10" s="1"/>
  <c r="O342" i="10" s="1"/>
  <c r="K340" i="10"/>
  <c r="L340" i="10" s="1"/>
  <c r="M340" i="10" s="1"/>
  <c r="N340" i="10" s="1"/>
  <c r="O340" i="10" s="1"/>
  <c r="K335" i="10"/>
  <c r="L335" i="10" s="1"/>
  <c r="M335" i="10" s="1"/>
  <c r="N335" i="10" s="1"/>
  <c r="O335" i="10" s="1"/>
  <c r="K306" i="10"/>
  <c r="L306" i="10" s="1"/>
  <c r="M306" i="10" s="1"/>
  <c r="N306" i="10" s="1"/>
  <c r="O306" i="10" s="1"/>
  <c r="K287" i="10"/>
  <c r="L287" i="10" s="1"/>
  <c r="M287" i="10" s="1"/>
  <c r="N287" i="10" s="1"/>
  <c r="O287" i="10" s="1"/>
  <c r="K286" i="10"/>
  <c r="L286" i="10" s="1"/>
  <c r="M286" i="10" s="1"/>
  <c r="N286" i="10" s="1"/>
  <c r="O286" i="10" s="1"/>
  <c r="K285" i="10"/>
  <c r="L285" i="10" s="1"/>
  <c r="M285" i="10" s="1"/>
  <c r="N285" i="10" s="1"/>
  <c r="O285" i="10" s="1"/>
  <c r="K284" i="10"/>
  <c r="L284" i="10" s="1"/>
  <c r="M284" i="10" s="1"/>
  <c r="N284" i="10" s="1"/>
  <c r="O284" i="10" s="1"/>
  <c r="K283" i="10"/>
  <c r="L283" i="10" s="1"/>
  <c r="M283" i="10" s="1"/>
  <c r="N283" i="10" s="1"/>
  <c r="O283" i="10" s="1"/>
  <c r="K282" i="10"/>
  <c r="L282" i="10" s="1"/>
  <c r="M282" i="10" s="1"/>
  <c r="N282" i="10" s="1"/>
  <c r="O282" i="10" s="1"/>
  <c r="K281" i="10"/>
  <c r="L281" i="10" s="1"/>
  <c r="M281" i="10" s="1"/>
  <c r="N281" i="10" s="1"/>
  <c r="O281" i="10" s="1"/>
  <c r="K280" i="10"/>
  <c r="L280" i="10" s="1"/>
  <c r="M280" i="10" s="1"/>
  <c r="N280" i="10" s="1"/>
  <c r="O280" i="10" s="1"/>
  <c r="K277" i="10"/>
  <c r="L277" i="10" s="1"/>
  <c r="M277" i="10" s="1"/>
  <c r="N277" i="10" s="1"/>
  <c r="O277" i="10" s="1"/>
  <c r="K276" i="10"/>
  <c r="L276" i="10" s="1"/>
  <c r="M276" i="10" s="1"/>
  <c r="N276" i="10" s="1"/>
  <c r="O276" i="10" s="1"/>
  <c r="K268" i="10"/>
  <c r="L268" i="10" s="1"/>
  <c r="M268" i="10" s="1"/>
  <c r="N268" i="10" s="1"/>
  <c r="O268" i="10" s="1"/>
  <c r="K267" i="10"/>
  <c r="L267" i="10" s="1"/>
  <c r="M267" i="10" s="1"/>
  <c r="N267" i="10" s="1"/>
  <c r="O267" i="10" s="1"/>
  <c r="K266" i="10"/>
  <c r="L266" i="10" s="1"/>
  <c r="M266" i="10" s="1"/>
  <c r="N266" i="10" s="1"/>
  <c r="O266" i="10" s="1"/>
  <c r="K264" i="10"/>
  <c r="L264" i="10" s="1"/>
  <c r="M264" i="10" s="1"/>
  <c r="N264" i="10" s="1"/>
  <c r="O264" i="10" s="1"/>
  <c r="K263" i="10"/>
  <c r="L263" i="10" s="1"/>
  <c r="M263" i="10" s="1"/>
  <c r="N263" i="10" s="1"/>
  <c r="O263" i="10" s="1"/>
  <c r="K262" i="10"/>
  <c r="L262" i="10" s="1"/>
  <c r="M262" i="10" s="1"/>
  <c r="N262" i="10" s="1"/>
  <c r="O262" i="10" s="1"/>
  <c r="K261" i="10"/>
  <c r="L261" i="10" s="1"/>
  <c r="M261" i="10" s="1"/>
  <c r="N261" i="10" s="1"/>
  <c r="O261" i="10" s="1"/>
  <c r="K260" i="10"/>
  <c r="L260" i="10" s="1"/>
  <c r="M260" i="10" s="1"/>
  <c r="N260" i="10" s="1"/>
  <c r="O260" i="10" s="1"/>
  <c r="K258" i="10"/>
  <c r="L258" i="10" s="1"/>
  <c r="M258" i="10" s="1"/>
  <c r="N258" i="10" s="1"/>
  <c r="O258" i="10" s="1"/>
  <c r="K257" i="10"/>
  <c r="L257" i="10" s="1"/>
  <c r="M257" i="10" s="1"/>
  <c r="N257" i="10" s="1"/>
  <c r="O257" i="10" s="1"/>
  <c r="K255" i="10"/>
  <c r="L255" i="10" s="1"/>
  <c r="M255" i="10" s="1"/>
  <c r="N255" i="10" s="1"/>
  <c r="O255" i="10" s="1"/>
  <c r="K254" i="10"/>
  <c r="L254" i="10" s="1"/>
  <c r="M254" i="10" s="1"/>
  <c r="N254" i="10" s="1"/>
  <c r="O254" i="10" s="1"/>
  <c r="K236" i="10"/>
  <c r="L236" i="10" s="1"/>
  <c r="M236" i="10" s="1"/>
  <c r="N236" i="10" s="1"/>
  <c r="O236" i="10" s="1"/>
  <c r="K235" i="10"/>
  <c r="L235" i="10" s="1"/>
  <c r="M235" i="10" s="1"/>
  <c r="N235" i="10" s="1"/>
  <c r="O235" i="10" s="1"/>
  <c r="K234" i="10"/>
  <c r="L234" i="10" s="1"/>
  <c r="M234" i="10" s="1"/>
  <c r="N234" i="10" s="1"/>
  <c r="O234" i="10" s="1"/>
  <c r="K231" i="10"/>
  <c r="L231" i="10" s="1"/>
  <c r="M231" i="10" s="1"/>
  <c r="N231" i="10" s="1"/>
  <c r="O231" i="10" s="1"/>
  <c r="K230" i="10"/>
  <c r="L230" i="10" s="1"/>
  <c r="M230" i="10" s="1"/>
  <c r="N230" i="10" s="1"/>
  <c r="O230" i="10" s="1"/>
  <c r="K228" i="10"/>
  <c r="L228" i="10" s="1"/>
  <c r="M228" i="10" s="1"/>
  <c r="N228" i="10" s="1"/>
  <c r="O228" i="10" s="1"/>
  <c r="K225" i="10"/>
  <c r="L225" i="10" s="1"/>
  <c r="M225" i="10" s="1"/>
  <c r="N225" i="10" s="1"/>
  <c r="O225" i="10" s="1"/>
  <c r="K223" i="10"/>
  <c r="L223" i="10" s="1"/>
  <c r="M223" i="10" s="1"/>
  <c r="N223" i="10" s="1"/>
  <c r="O223" i="10" s="1"/>
  <c r="K219" i="10"/>
  <c r="L219" i="10" s="1"/>
  <c r="M219" i="10" s="1"/>
  <c r="N219" i="10" s="1"/>
  <c r="O219" i="10" s="1"/>
  <c r="K218" i="10"/>
  <c r="L218" i="10" s="1"/>
  <c r="M218" i="10" s="1"/>
  <c r="N218" i="10" s="1"/>
  <c r="O218" i="10" s="1"/>
  <c r="K206" i="10"/>
  <c r="L206" i="10" s="1"/>
  <c r="M206" i="10" s="1"/>
  <c r="N206" i="10" s="1"/>
  <c r="O206" i="10" s="1"/>
  <c r="K205" i="10"/>
  <c r="L205" i="10" s="1"/>
  <c r="M205" i="10" s="1"/>
  <c r="N205" i="10" s="1"/>
  <c r="O205" i="10" s="1"/>
  <c r="K191" i="10"/>
  <c r="L191" i="10" s="1"/>
  <c r="M191" i="10" s="1"/>
  <c r="N191" i="10" s="1"/>
  <c r="O191" i="10" s="1"/>
  <c r="K190" i="10"/>
  <c r="L190" i="10" s="1"/>
  <c r="M190" i="10" s="1"/>
  <c r="N190" i="10" s="1"/>
  <c r="O190" i="10" s="1"/>
  <c r="K189" i="10"/>
  <c r="L189" i="10" s="1"/>
  <c r="M189" i="10" s="1"/>
  <c r="N189" i="10" s="1"/>
  <c r="O189" i="10" s="1"/>
  <c r="K188" i="10"/>
  <c r="L188" i="10" s="1"/>
  <c r="M188" i="10" s="1"/>
  <c r="N188" i="10" s="1"/>
  <c r="O188" i="10" s="1"/>
  <c r="K187" i="10"/>
  <c r="L187" i="10" s="1"/>
  <c r="M187" i="10" s="1"/>
  <c r="N187" i="10" s="1"/>
  <c r="O187" i="10" s="1"/>
  <c r="K186" i="10"/>
  <c r="L186" i="10" s="1"/>
  <c r="M186" i="10" s="1"/>
  <c r="N186" i="10" s="1"/>
  <c r="O186" i="10" s="1"/>
  <c r="K185" i="10"/>
  <c r="L185" i="10" s="1"/>
  <c r="M185" i="10" s="1"/>
  <c r="N185" i="10" s="1"/>
  <c r="O185" i="10" s="1"/>
  <c r="K184" i="10"/>
  <c r="L184" i="10" s="1"/>
  <c r="M184" i="10" s="1"/>
  <c r="N184" i="10" s="1"/>
  <c r="O184" i="10" s="1"/>
  <c r="K183" i="10"/>
  <c r="L183" i="10" s="1"/>
  <c r="M183" i="10" s="1"/>
  <c r="N183" i="10" s="1"/>
  <c r="O183" i="10" s="1"/>
  <c r="K182" i="10"/>
  <c r="L182" i="10" s="1"/>
  <c r="M182" i="10" s="1"/>
  <c r="N182" i="10" s="1"/>
  <c r="O182" i="10" s="1"/>
  <c r="K181" i="10"/>
  <c r="L181" i="10" s="1"/>
  <c r="M181" i="10" s="1"/>
  <c r="N181" i="10" s="1"/>
  <c r="O181" i="10" s="1"/>
  <c r="K180" i="10"/>
  <c r="L180" i="10" s="1"/>
  <c r="M180" i="10" s="1"/>
  <c r="N180" i="10" s="1"/>
  <c r="O180" i="10" s="1"/>
  <c r="K179" i="10"/>
  <c r="L179" i="10" s="1"/>
  <c r="M179" i="10" s="1"/>
  <c r="N179" i="10" s="1"/>
  <c r="O179" i="10" s="1"/>
  <c r="K178" i="10"/>
  <c r="L178" i="10" s="1"/>
  <c r="M178" i="10" s="1"/>
  <c r="N178" i="10" s="1"/>
  <c r="O178" i="10" s="1"/>
  <c r="K177" i="10"/>
  <c r="L177" i="10" s="1"/>
  <c r="M177" i="10" s="1"/>
  <c r="N177" i="10" s="1"/>
  <c r="O177" i="10" s="1"/>
  <c r="K176" i="10"/>
  <c r="L176" i="10" s="1"/>
  <c r="M176" i="10" s="1"/>
  <c r="N176" i="10" s="1"/>
  <c r="O176" i="10" s="1"/>
  <c r="K168" i="10"/>
  <c r="L168" i="10" s="1"/>
  <c r="M168" i="10" s="1"/>
  <c r="N168" i="10" s="1"/>
  <c r="O168" i="10" s="1"/>
  <c r="K157" i="10"/>
  <c r="L157" i="10" s="1"/>
  <c r="M157" i="10" s="1"/>
  <c r="N157" i="10" s="1"/>
  <c r="O157" i="10" s="1"/>
  <c r="K156" i="10"/>
  <c r="L156" i="10" s="1"/>
  <c r="M156" i="10" s="1"/>
  <c r="N156" i="10" s="1"/>
  <c r="O156" i="10" s="1"/>
  <c r="K148" i="10"/>
  <c r="L148" i="10" s="1"/>
  <c r="M148" i="10" s="1"/>
  <c r="N148" i="10" s="1"/>
  <c r="O148" i="10" s="1"/>
  <c r="K147" i="10"/>
  <c r="L147" i="10" s="1"/>
  <c r="M147" i="10" s="1"/>
  <c r="N147" i="10" s="1"/>
  <c r="O147" i="10" s="1"/>
  <c r="K146" i="10"/>
  <c r="L146" i="10" s="1"/>
  <c r="M146" i="10" s="1"/>
  <c r="N146" i="10" s="1"/>
  <c r="O146" i="10" s="1"/>
  <c r="K145" i="10"/>
  <c r="L145" i="10" s="1"/>
  <c r="M145" i="10" s="1"/>
  <c r="N145" i="10" s="1"/>
  <c r="O145" i="10" s="1"/>
  <c r="K138" i="10"/>
  <c r="L138" i="10" s="1"/>
  <c r="M138" i="10" s="1"/>
  <c r="N138" i="10" s="1"/>
  <c r="O138" i="10" s="1"/>
  <c r="K137" i="10"/>
  <c r="L137" i="10" s="1"/>
  <c r="M137" i="10" s="1"/>
  <c r="N137" i="10" s="1"/>
  <c r="O137" i="10" s="1"/>
  <c r="K136" i="10"/>
  <c r="L136" i="10" s="1"/>
  <c r="M136" i="10" s="1"/>
  <c r="N136" i="10" s="1"/>
  <c r="O136" i="10" s="1"/>
  <c r="K131" i="10"/>
  <c r="L131" i="10" s="1"/>
  <c r="M131" i="10" s="1"/>
  <c r="N131" i="10" s="1"/>
  <c r="O131" i="10" s="1"/>
  <c r="K130" i="10"/>
  <c r="L130" i="10" s="1"/>
  <c r="M130" i="10" s="1"/>
  <c r="N130" i="10" s="1"/>
  <c r="O130" i="10" s="1"/>
  <c r="K117" i="10"/>
  <c r="L117" i="10" s="1"/>
  <c r="M117" i="10" s="1"/>
  <c r="N117" i="10" s="1"/>
  <c r="O117" i="10" s="1"/>
  <c r="K116" i="10"/>
  <c r="L116" i="10" s="1"/>
  <c r="M116" i="10" s="1"/>
  <c r="N116" i="10" s="1"/>
  <c r="O116" i="10" s="1"/>
  <c r="K115" i="10"/>
  <c r="L115" i="10" s="1"/>
  <c r="M115" i="10" s="1"/>
  <c r="N115" i="10" s="1"/>
  <c r="O115" i="10" s="1"/>
  <c r="K114" i="10"/>
  <c r="L114" i="10" s="1"/>
  <c r="M114" i="10" s="1"/>
  <c r="N114" i="10" s="1"/>
  <c r="O114" i="10" s="1"/>
  <c r="K112" i="10"/>
  <c r="L112" i="10" s="1"/>
  <c r="M112" i="10" s="1"/>
  <c r="N112" i="10" s="1"/>
  <c r="O112" i="10" s="1"/>
  <c r="K111" i="10"/>
  <c r="L111" i="10" s="1"/>
  <c r="M111" i="10" s="1"/>
  <c r="N111" i="10" s="1"/>
  <c r="O111" i="10" s="1"/>
  <c r="K110" i="10"/>
  <c r="L110" i="10" s="1"/>
  <c r="M110" i="10" s="1"/>
  <c r="N110" i="10" s="1"/>
  <c r="O110" i="10" s="1"/>
  <c r="K92" i="10"/>
  <c r="L92" i="10" s="1"/>
  <c r="M92" i="10" s="1"/>
  <c r="N92" i="10" s="1"/>
  <c r="O92" i="10" s="1"/>
  <c r="K91" i="10"/>
  <c r="L91" i="10" s="1"/>
  <c r="M91" i="10" s="1"/>
  <c r="N91" i="10" s="1"/>
  <c r="O91" i="10" s="1"/>
  <c r="K90" i="10"/>
  <c r="L90" i="10" s="1"/>
  <c r="M90" i="10" s="1"/>
  <c r="N90" i="10" s="1"/>
  <c r="O90" i="10" s="1"/>
  <c r="K52" i="10"/>
  <c r="L52" i="10" s="1"/>
  <c r="M52" i="10" s="1"/>
  <c r="N52" i="10" s="1"/>
  <c r="O52" i="10" s="1"/>
  <c r="K34" i="10"/>
  <c r="L34" i="10" s="1"/>
  <c r="M34" i="10" s="1"/>
  <c r="N34" i="10" s="1"/>
  <c r="O34" i="10" s="1"/>
  <c r="K33" i="10"/>
  <c r="L33" i="10" s="1"/>
  <c r="M33" i="10" s="1"/>
  <c r="N33" i="10" s="1"/>
  <c r="O33" i="10" s="1"/>
  <c r="J1883" i="10"/>
  <c r="K1883" i="10" s="1"/>
  <c r="L1883" i="10" s="1"/>
  <c r="M1883" i="10" s="1"/>
  <c r="N1883" i="10" s="1"/>
  <c r="O1883" i="10" s="1"/>
  <c r="J1882" i="10"/>
  <c r="K1882" i="10" s="1"/>
  <c r="L1882" i="10" s="1"/>
  <c r="M1882" i="10" s="1"/>
  <c r="N1882" i="10" s="1"/>
  <c r="O1882" i="10" s="1"/>
  <c r="J1881" i="10"/>
  <c r="J1840" i="10"/>
  <c r="K1840" i="10" s="1"/>
  <c r="L1840" i="10" s="1"/>
  <c r="M1840" i="10" s="1"/>
  <c r="N1840" i="10" s="1"/>
  <c r="O1840" i="10" s="1"/>
  <c r="J1837" i="10"/>
  <c r="J1836" i="10"/>
  <c r="K1836" i="10" s="1"/>
  <c r="L1836" i="10" s="1"/>
  <c r="M1836" i="10" s="1"/>
  <c r="N1836" i="10" s="1"/>
  <c r="O1836" i="10" s="1"/>
  <c r="J1807" i="10"/>
  <c r="J1806" i="10"/>
  <c r="J1805" i="10"/>
  <c r="J1804" i="10"/>
  <c r="J1803" i="10"/>
  <c r="K1803" i="10" s="1"/>
  <c r="L1803" i="10" s="1"/>
  <c r="M1803" i="10" s="1"/>
  <c r="N1803" i="10" s="1"/>
  <c r="O1803" i="10" s="1"/>
  <c r="J1802" i="10"/>
  <c r="J1801" i="10"/>
  <c r="K1801" i="10" s="1"/>
  <c r="L1801" i="10" s="1"/>
  <c r="M1801" i="10" s="1"/>
  <c r="N1801" i="10" s="1"/>
  <c r="O1801" i="10" s="1"/>
  <c r="J1784" i="10"/>
  <c r="K1784" i="10" s="1"/>
  <c r="L1784" i="10" s="1"/>
  <c r="M1784" i="10" s="1"/>
  <c r="N1784" i="10" s="1"/>
  <c r="O1784" i="10" s="1"/>
  <c r="J1783" i="10"/>
  <c r="J1782" i="10"/>
  <c r="K1782" i="10" s="1"/>
  <c r="L1782" i="10" s="1"/>
  <c r="M1782" i="10" s="1"/>
  <c r="N1782" i="10" s="1"/>
  <c r="O1782" i="10" s="1"/>
  <c r="J1780" i="10"/>
  <c r="K1780" i="10" s="1"/>
  <c r="L1780" i="10" s="1"/>
  <c r="M1780" i="10" s="1"/>
  <c r="N1780" i="10" s="1"/>
  <c r="O1780" i="10" s="1"/>
  <c r="J1779" i="10"/>
  <c r="K1779" i="10" s="1"/>
  <c r="L1779" i="10" s="1"/>
  <c r="M1779" i="10" s="1"/>
  <c r="N1779" i="10" s="1"/>
  <c r="O1779" i="10" s="1"/>
  <c r="J1777" i="10"/>
  <c r="K1777" i="10" s="1"/>
  <c r="L1777" i="10" s="1"/>
  <c r="M1777" i="10" s="1"/>
  <c r="N1777" i="10" s="1"/>
  <c r="O1777" i="10" s="1"/>
  <c r="J1776" i="10"/>
  <c r="J1775" i="10"/>
  <c r="K1775" i="10" s="1"/>
  <c r="J1763" i="10"/>
  <c r="K1763" i="10" s="1"/>
  <c r="L1763" i="10" s="1"/>
  <c r="M1763" i="10" s="1"/>
  <c r="N1763" i="10" s="1"/>
  <c r="O1763" i="10" s="1"/>
  <c r="J1762" i="10"/>
  <c r="J1761" i="10"/>
  <c r="K1761" i="10" s="1"/>
  <c r="L1761" i="10" s="1"/>
  <c r="M1761" i="10" s="1"/>
  <c r="N1761" i="10" s="1"/>
  <c r="O1761" i="10" s="1"/>
  <c r="J1759" i="10"/>
  <c r="J1758" i="10"/>
  <c r="J1757" i="10"/>
  <c r="J1756" i="10"/>
  <c r="J1682" i="10"/>
  <c r="J1681" i="10"/>
  <c r="K1681" i="10" s="1"/>
  <c r="J1680" i="10"/>
  <c r="K1680" i="10" s="1"/>
  <c r="L1680" i="10" s="1"/>
  <c r="M1680" i="10" s="1"/>
  <c r="N1680" i="10" s="1"/>
  <c r="O1680" i="10" s="1"/>
  <c r="J1679" i="10"/>
  <c r="K1679" i="10" s="1"/>
  <c r="L1679" i="10" s="1"/>
  <c r="M1679" i="10" s="1"/>
  <c r="N1679" i="10" s="1"/>
  <c r="O1679" i="10" s="1"/>
  <c r="J1678" i="10"/>
  <c r="K1678" i="10" s="1"/>
  <c r="L1678" i="10" s="1"/>
  <c r="M1678" i="10" s="1"/>
  <c r="N1678" i="10" s="1"/>
  <c r="O1678" i="10" s="1"/>
  <c r="J1675" i="10"/>
  <c r="J1672" i="10"/>
  <c r="K1672" i="10" s="1"/>
  <c r="J1671" i="10"/>
  <c r="J1670" i="10"/>
  <c r="K1670" i="10" s="1"/>
  <c r="L1670" i="10" s="1"/>
  <c r="M1670" i="10" s="1"/>
  <c r="N1670" i="10" s="1"/>
  <c r="O1670" i="10" s="1"/>
  <c r="J1668" i="10"/>
  <c r="K1668" i="10" s="1"/>
  <c r="L1668" i="10" s="1"/>
  <c r="M1668" i="10" s="1"/>
  <c r="N1668" i="10" s="1"/>
  <c r="O1668" i="10" s="1"/>
  <c r="J1667" i="10"/>
  <c r="J1666" i="10"/>
  <c r="J1664" i="10"/>
  <c r="J1663" i="10"/>
  <c r="J1662" i="10"/>
  <c r="K1662" i="10" s="1"/>
  <c r="L1662" i="10" s="1"/>
  <c r="M1662" i="10" s="1"/>
  <c r="N1662" i="10" s="1"/>
  <c r="O1662" i="10" s="1"/>
  <c r="J1658" i="10"/>
  <c r="J1656" i="10"/>
  <c r="K1656" i="10" s="1"/>
  <c r="L1656" i="10" s="1"/>
  <c r="M1656" i="10" s="1"/>
  <c r="N1656" i="10" s="1"/>
  <c r="O1656" i="10" s="1"/>
  <c r="J1652" i="10"/>
  <c r="K1652" i="10" s="1"/>
  <c r="L1652" i="10" s="1"/>
  <c r="M1652" i="10" s="1"/>
  <c r="N1652" i="10" s="1"/>
  <c r="O1652" i="10" s="1"/>
  <c r="J1651" i="10"/>
  <c r="J1649" i="10"/>
  <c r="J1648" i="10"/>
  <c r="K1648" i="10" s="1"/>
  <c r="L1648" i="10" s="1"/>
  <c r="M1648" i="10" s="1"/>
  <c r="N1648" i="10" s="1"/>
  <c r="O1648" i="10" s="1"/>
  <c r="J1647" i="10"/>
  <c r="J1646" i="10"/>
  <c r="K1646" i="10" s="1"/>
  <c r="L1646" i="10" s="1"/>
  <c r="M1646" i="10" s="1"/>
  <c r="N1646" i="10" s="1"/>
  <c r="O1646" i="10" s="1"/>
  <c r="J1645" i="10"/>
  <c r="K1645" i="10" s="1"/>
  <c r="L1645" i="10" s="1"/>
  <c r="M1645" i="10" s="1"/>
  <c r="N1645" i="10" s="1"/>
  <c r="O1645" i="10" s="1"/>
  <c r="J1644" i="10"/>
  <c r="K1644" i="10" s="1"/>
  <c r="L1644" i="10" s="1"/>
  <c r="M1644" i="10" s="1"/>
  <c r="N1644" i="10" s="1"/>
  <c r="O1644" i="10" s="1"/>
  <c r="J1643" i="10"/>
  <c r="K1643" i="10" s="1"/>
  <c r="L1643" i="10" s="1"/>
  <c r="M1643" i="10" s="1"/>
  <c r="N1643" i="10" s="1"/>
  <c r="O1643" i="10" s="1"/>
  <c r="J1642" i="10"/>
  <c r="J1641" i="10"/>
  <c r="K1641" i="10" s="1"/>
  <c r="L1641" i="10" s="1"/>
  <c r="M1641" i="10" s="1"/>
  <c r="N1641" i="10" s="1"/>
  <c r="O1641" i="10" s="1"/>
  <c r="J1640" i="10"/>
  <c r="K1640" i="10" s="1"/>
  <c r="L1640" i="10" s="1"/>
  <c r="M1640" i="10" s="1"/>
  <c r="N1640" i="10" s="1"/>
  <c r="O1640" i="10" s="1"/>
  <c r="J1639" i="10"/>
  <c r="J1638" i="10"/>
  <c r="J1637" i="10"/>
  <c r="K1637" i="10" s="1"/>
  <c r="L1637" i="10" s="1"/>
  <c r="M1637" i="10" s="1"/>
  <c r="N1637" i="10" s="1"/>
  <c r="O1637" i="10" s="1"/>
  <c r="J1636" i="10"/>
  <c r="J1635" i="10"/>
  <c r="J1634" i="10"/>
  <c r="J1633" i="10"/>
  <c r="J1632" i="10"/>
  <c r="K1632" i="10" s="1"/>
  <c r="L1632" i="10" s="1"/>
  <c r="M1632" i="10" s="1"/>
  <c r="N1632" i="10" s="1"/>
  <c r="O1632" i="10" s="1"/>
  <c r="J1631" i="10"/>
  <c r="K1631" i="10" s="1"/>
  <c r="L1631" i="10" s="1"/>
  <c r="M1631" i="10" s="1"/>
  <c r="N1631" i="10" s="1"/>
  <c r="O1631" i="10" s="1"/>
  <c r="J1629" i="10"/>
  <c r="K1629" i="10" s="1"/>
  <c r="L1629" i="10" s="1"/>
  <c r="M1629" i="10" s="1"/>
  <c r="N1629" i="10" s="1"/>
  <c r="O1629" i="10" s="1"/>
  <c r="J1628" i="10"/>
  <c r="K1628" i="10" s="1"/>
  <c r="L1628" i="10" s="1"/>
  <c r="M1628" i="10" s="1"/>
  <c r="N1628" i="10" s="1"/>
  <c r="O1628" i="10" s="1"/>
  <c r="J1627" i="10"/>
  <c r="J1626" i="10"/>
  <c r="J1625" i="10"/>
  <c r="K1625" i="10" s="1"/>
  <c r="L1625" i="10" s="1"/>
  <c r="M1625" i="10" s="1"/>
  <c r="N1625" i="10" s="1"/>
  <c r="O1625" i="10" s="1"/>
  <c r="J1624" i="10"/>
  <c r="J1623" i="10"/>
  <c r="K1623" i="10" s="1"/>
  <c r="L1623" i="10" s="1"/>
  <c r="M1623" i="10" s="1"/>
  <c r="N1623" i="10" s="1"/>
  <c r="O1623" i="10" s="1"/>
  <c r="J1622" i="10"/>
  <c r="K1622" i="10" s="1"/>
  <c r="L1622" i="10" s="1"/>
  <c r="J1621" i="10"/>
  <c r="J1618" i="10"/>
  <c r="J1617" i="10"/>
  <c r="J1616" i="10"/>
  <c r="J1615" i="10"/>
  <c r="J1614" i="10"/>
  <c r="K1614" i="10" s="1"/>
  <c r="L1614" i="10" s="1"/>
  <c r="M1614" i="10" s="1"/>
  <c r="N1614" i="10" s="1"/>
  <c r="O1614" i="10" s="1"/>
  <c r="J1611" i="10"/>
  <c r="J1602" i="10"/>
  <c r="K1602" i="10" s="1"/>
  <c r="J1601" i="10"/>
  <c r="K1601" i="10" s="1"/>
  <c r="L1601" i="10" s="1"/>
  <c r="M1601" i="10" s="1"/>
  <c r="N1601" i="10" s="1"/>
  <c r="O1601" i="10" s="1"/>
  <c r="J1600" i="10"/>
  <c r="K1600" i="10" s="1"/>
  <c r="L1600" i="10" s="1"/>
  <c r="M1600" i="10" s="1"/>
  <c r="N1600" i="10" s="1"/>
  <c r="O1600" i="10" s="1"/>
  <c r="J1599" i="10"/>
  <c r="J1598" i="10"/>
  <c r="J1597" i="10"/>
  <c r="K1597" i="10" s="1"/>
  <c r="L1597" i="10" s="1"/>
  <c r="M1597" i="10" s="1"/>
  <c r="N1597" i="10" s="1"/>
  <c r="O1597" i="10" s="1"/>
  <c r="J1596" i="10"/>
  <c r="K1596" i="10" s="1"/>
  <c r="L1596" i="10" s="1"/>
  <c r="M1596" i="10" s="1"/>
  <c r="N1596" i="10" s="1"/>
  <c r="O1596" i="10" s="1"/>
  <c r="J1595" i="10"/>
  <c r="J1594" i="10"/>
  <c r="J1593" i="10"/>
  <c r="J1592" i="10"/>
  <c r="K1592" i="10" s="1"/>
  <c r="L1592" i="10" s="1"/>
  <c r="M1592" i="10" s="1"/>
  <c r="N1592" i="10" s="1"/>
  <c r="O1592" i="10" s="1"/>
  <c r="J1585" i="10"/>
  <c r="J1584" i="10"/>
  <c r="J1583" i="10"/>
  <c r="K1583" i="10" s="1"/>
  <c r="L1583" i="10" s="1"/>
  <c r="M1583" i="10" s="1"/>
  <c r="N1583" i="10" s="1"/>
  <c r="O1583" i="10" s="1"/>
  <c r="J1582" i="10"/>
  <c r="J1581" i="10"/>
  <c r="J1580" i="10"/>
  <c r="K1580" i="10" s="1"/>
  <c r="L1580" i="10" s="1"/>
  <c r="M1580" i="10" s="1"/>
  <c r="N1580" i="10" s="1"/>
  <c r="O1580" i="10" s="1"/>
  <c r="J1571" i="10"/>
  <c r="J1570" i="10"/>
  <c r="J1556" i="10"/>
  <c r="J1555" i="10"/>
  <c r="J1554" i="10"/>
  <c r="K1554" i="10" s="1"/>
  <c r="L1554" i="10" s="1"/>
  <c r="M1554" i="10" s="1"/>
  <c r="N1554" i="10" s="1"/>
  <c r="O1554" i="10" s="1"/>
  <c r="J1553" i="10"/>
  <c r="K1553" i="10" s="1"/>
  <c r="L1553" i="10" s="1"/>
  <c r="M1553" i="10" s="1"/>
  <c r="N1553" i="10" s="1"/>
  <c r="O1553" i="10" s="1"/>
  <c r="J1551" i="10"/>
  <c r="J1550" i="10"/>
  <c r="K1550" i="10" s="1"/>
  <c r="L1550" i="10" s="1"/>
  <c r="M1550" i="10" s="1"/>
  <c r="N1550" i="10" s="1"/>
  <c r="O1550" i="10" s="1"/>
  <c r="J1549" i="10"/>
  <c r="K1549" i="10" s="1"/>
  <c r="L1549" i="10" s="1"/>
  <c r="M1549" i="10" s="1"/>
  <c r="N1549" i="10" s="1"/>
  <c r="O1549" i="10" s="1"/>
  <c r="J1548" i="10"/>
  <c r="J1546" i="10"/>
  <c r="J1545" i="10"/>
  <c r="J1544" i="10"/>
  <c r="K1544" i="10" s="1"/>
  <c r="L1544" i="10" s="1"/>
  <c r="M1544" i="10" s="1"/>
  <c r="N1544" i="10" s="1"/>
  <c r="O1544" i="10" s="1"/>
  <c r="J1543" i="10"/>
  <c r="J1542" i="10"/>
  <c r="K1542" i="10" s="1"/>
  <c r="L1542" i="10" s="1"/>
  <c r="J1541" i="10"/>
  <c r="J1540" i="10"/>
  <c r="J1537" i="10"/>
  <c r="J1534" i="10"/>
  <c r="K1534" i="10" s="1"/>
  <c r="L1534" i="10" s="1"/>
  <c r="M1534" i="10" s="1"/>
  <c r="N1534" i="10" s="1"/>
  <c r="O1534" i="10" s="1"/>
  <c r="J1533" i="10"/>
  <c r="J1532" i="10"/>
  <c r="J1531" i="10"/>
  <c r="K1531" i="10" s="1"/>
  <c r="J1530" i="10"/>
  <c r="K1530" i="10" s="1"/>
  <c r="L1530" i="10" s="1"/>
  <c r="M1530" i="10" s="1"/>
  <c r="J1529" i="10"/>
  <c r="J1528" i="10"/>
  <c r="K1528" i="10" s="1"/>
  <c r="L1528" i="10" s="1"/>
  <c r="M1528" i="10" s="1"/>
  <c r="N1528" i="10" s="1"/>
  <c r="O1528" i="10" s="1"/>
  <c r="J1527" i="10"/>
  <c r="J1524" i="10"/>
  <c r="J1523" i="10"/>
  <c r="J1522" i="10"/>
  <c r="J1521" i="10"/>
  <c r="K1521" i="10" s="1"/>
  <c r="L1521" i="10" s="1"/>
  <c r="M1521" i="10" s="1"/>
  <c r="J1520" i="10"/>
  <c r="K1520" i="10" s="1"/>
  <c r="L1520" i="10" s="1"/>
  <c r="M1520" i="10" s="1"/>
  <c r="N1520" i="10" s="1"/>
  <c r="O1520" i="10" s="1"/>
  <c r="J1519" i="10"/>
  <c r="J1518" i="10"/>
  <c r="K1518" i="10" s="1"/>
  <c r="L1518" i="10" s="1"/>
  <c r="J1517" i="10"/>
  <c r="J1516" i="10"/>
  <c r="J1515" i="10"/>
  <c r="J1513" i="10"/>
  <c r="K1513" i="10" s="1"/>
  <c r="L1513" i="10" s="1"/>
  <c r="M1513" i="10" s="1"/>
  <c r="J1512" i="10"/>
  <c r="K1512" i="10" s="1"/>
  <c r="L1512" i="10" s="1"/>
  <c r="M1512" i="10" s="1"/>
  <c r="N1512" i="10" s="1"/>
  <c r="O1512" i="10" s="1"/>
  <c r="J1469" i="10"/>
  <c r="K1469" i="10" s="1"/>
  <c r="L1469" i="10" s="1"/>
  <c r="M1469" i="10" s="1"/>
  <c r="N1469" i="10" s="1"/>
  <c r="J1468" i="10"/>
  <c r="J1467" i="10"/>
  <c r="J1466" i="10"/>
  <c r="K1466" i="10" s="1"/>
  <c r="L1466" i="10" s="1"/>
  <c r="M1466" i="10" s="1"/>
  <c r="N1466" i="10" s="1"/>
  <c r="O1466" i="10" s="1"/>
  <c r="J1465" i="10"/>
  <c r="K1465" i="10" s="1"/>
  <c r="L1465" i="10" s="1"/>
  <c r="M1465" i="10" s="1"/>
  <c r="N1465" i="10" s="1"/>
  <c r="O1465" i="10" s="1"/>
  <c r="J1464" i="10"/>
  <c r="K1464" i="10" s="1"/>
  <c r="L1464" i="10" s="1"/>
  <c r="M1464" i="10" s="1"/>
  <c r="N1464" i="10" s="1"/>
  <c r="O1464" i="10" s="1"/>
  <c r="J1463" i="10"/>
  <c r="J1462" i="10"/>
  <c r="J1461" i="10"/>
  <c r="J1460" i="10"/>
  <c r="K1460" i="10" s="1"/>
  <c r="J1459" i="10"/>
  <c r="K1459" i="10" s="1"/>
  <c r="L1459" i="10" s="1"/>
  <c r="M1459" i="10" s="1"/>
  <c r="N1459" i="10" s="1"/>
  <c r="O1459" i="10" s="1"/>
  <c r="J1458" i="10"/>
  <c r="K1458" i="10" s="1"/>
  <c r="L1458" i="10" s="1"/>
  <c r="M1458" i="10" s="1"/>
  <c r="N1458" i="10" s="1"/>
  <c r="O1458" i="10" s="1"/>
  <c r="J1457" i="10"/>
  <c r="K1457" i="10" s="1"/>
  <c r="L1457" i="10" s="1"/>
  <c r="M1457" i="10" s="1"/>
  <c r="N1457" i="10" s="1"/>
  <c r="O1457" i="10" s="1"/>
  <c r="J1456" i="10"/>
  <c r="K1456" i="10" s="1"/>
  <c r="L1456" i="10" s="1"/>
  <c r="M1456" i="10" s="1"/>
  <c r="N1456" i="10" s="1"/>
  <c r="O1456" i="10" s="1"/>
  <c r="J1455" i="10"/>
  <c r="K1455" i="10" s="1"/>
  <c r="L1455" i="10" s="1"/>
  <c r="M1455" i="10" s="1"/>
  <c r="N1455" i="10" s="1"/>
  <c r="O1455" i="10" s="1"/>
  <c r="J1454" i="10"/>
  <c r="J1453" i="10"/>
  <c r="J1452" i="10"/>
  <c r="J1451" i="10"/>
  <c r="J1450" i="10"/>
  <c r="K1450" i="10" s="1"/>
  <c r="L1450" i="10" s="1"/>
  <c r="M1450" i="10" s="1"/>
  <c r="N1450" i="10" s="1"/>
  <c r="O1450" i="10" s="1"/>
  <c r="J1449" i="10"/>
  <c r="K1449" i="10" s="1"/>
  <c r="L1449" i="10" s="1"/>
  <c r="M1449" i="10" s="1"/>
  <c r="N1449" i="10" s="1"/>
  <c r="O1449" i="10" s="1"/>
  <c r="J1448" i="10"/>
  <c r="K1448" i="10" s="1"/>
  <c r="L1448" i="10" s="1"/>
  <c r="M1448" i="10" s="1"/>
  <c r="N1448" i="10" s="1"/>
  <c r="O1448" i="10" s="1"/>
  <c r="J1447" i="10"/>
  <c r="K1447" i="10" s="1"/>
  <c r="L1447" i="10" s="1"/>
  <c r="M1447" i="10" s="1"/>
  <c r="N1447" i="10" s="1"/>
  <c r="O1447" i="10" s="1"/>
  <c r="J1446" i="10"/>
  <c r="K1446" i="10" s="1"/>
  <c r="L1446" i="10" s="1"/>
  <c r="J1445" i="10"/>
  <c r="J1444" i="10"/>
  <c r="J1442" i="10"/>
  <c r="K1442" i="10" s="1"/>
  <c r="L1442" i="10" s="1"/>
  <c r="M1442" i="10" s="1"/>
  <c r="N1442" i="10" s="1"/>
  <c r="O1442" i="10" s="1"/>
  <c r="J1441" i="10"/>
  <c r="K1441" i="10" s="1"/>
  <c r="L1441" i="10" s="1"/>
  <c r="M1441" i="10" s="1"/>
  <c r="N1441" i="10" s="1"/>
  <c r="O1441" i="10" s="1"/>
  <c r="J1440" i="10"/>
  <c r="K1440" i="10" s="1"/>
  <c r="L1440" i="10" s="1"/>
  <c r="M1440" i="10" s="1"/>
  <c r="N1440" i="10" s="1"/>
  <c r="O1440" i="10" s="1"/>
  <c r="J1439" i="10"/>
  <c r="K1439" i="10" s="1"/>
  <c r="L1439" i="10" s="1"/>
  <c r="M1439" i="10" s="1"/>
  <c r="N1439" i="10" s="1"/>
  <c r="O1439" i="10" s="1"/>
  <c r="J1438" i="10"/>
  <c r="J1437" i="10"/>
  <c r="K1437" i="10" s="1"/>
  <c r="L1437" i="10" s="1"/>
  <c r="M1437" i="10" s="1"/>
  <c r="N1437" i="10" s="1"/>
  <c r="O1437" i="10" s="1"/>
  <c r="J1436" i="10"/>
  <c r="J1435" i="10"/>
  <c r="J1434" i="10"/>
  <c r="K1434" i="10" s="1"/>
  <c r="L1434" i="10" s="1"/>
  <c r="M1434" i="10" s="1"/>
  <c r="N1434" i="10" s="1"/>
  <c r="O1434" i="10" s="1"/>
  <c r="J1433" i="10"/>
  <c r="K1433" i="10" s="1"/>
  <c r="L1433" i="10" s="1"/>
  <c r="M1433" i="10" s="1"/>
  <c r="N1433" i="10" s="1"/>
  <c r="O1433" i="10" s="1"/>
  <c r="J1432" i="10"/>
  <c r="K1432" i="10" s="1"/>
  <c r="L1432" i="10" s="1"/>
  <c r="M1432" i="10" s="1"/>
  <c r="N1432" i="10" s="1"/>
  <c r="O1432" i="10" s="1"/>
  <c r="J1431" i="10"/>
  <c r="K1431" i="10" s="1"/>
  <c r="L1431" i="10" s="1"/>
  <c r="M1431" i="10" s="1"/>
  <c r="N1431" i="10" s="1"/>
  <c r="O1431" i="10" s="1"/>
  <c r="J1430" i="10"/>
  <c r="J1421" i="10"/>
  <c r="J1420" i="10"/>
  <c r="J1419" i="10"/>
  <c r="J1418" i="10"/>
  <c r="K1418" i="10" s="1"/>
  <c r="L1418" i="10" s="1"/>
  <c r="M1418" i="10" s="1"/>
  <c r="N1418" i="10" s="1"/>
  <c r="O1418" i="10" s="1"/>
  <c r="J1417" i="10"/>
  <c r="K1417" i="10" s="1"/>
  <c r="L1417" i="10" s="1"/>
  <c r="M1417" i="10" s="1"/>
  <c r="N1417" i="10" s="1"/>
  <c r="O1417" i="10" s="1"/>
  <c r="J1416" i="10"/>
  <c r="K1416" i="10" s="1"/>
  <c r="L1416" i="10" s="1"/>
  <c r="M1416" i="10" s="1"/>
  <c r="N1416" i="10" s="1"/>
  <c r="O1416" i="10" s="1"/>
  <c r="J1379" i="10"/>
  <c r="J1378" i="10"/>
  <c r="K1378" i="10" s="1"/>
  <c r="L1378" i="10" s="1"/>
  <c r="M1378" i="10" s="1"/>
  <c r="J1377" i="10"/>
  <c r="J1376" i="10"/>
  <c r="K1376" i="10" s="1"/>
  <c r="L1376" i="10" s="1"/>
  <c r="M1376" i="10" s="1"/>
  <c r="N1376" i="10" s="1"/>
  <c r="O1376" i="10" s="1"/>
  <c r="J1375" i="10"/>
  <c r="J1374" i="10"/>
  <c r="K1374" i="10" s="1"/>
  <c r="L1374" i="10" s="1"/>
  <c r="M1374" i="10" s="1"/>
  <c r="N1374" i="10" s="1"/>
  <c r="O1374" i="10" s="1"/>
  <c r="J1373" i="10"/>
  <c r="K1373" i="10" s="1"/>
  <c r="L1373" i="10" s="1"/>
  <c r="M1373" i="10" s="1"/>
  <c r="N1373" i="10" s="1"/>
  <c r="O1373" i="10" s="1"/>
  <c r="J1372" i="10"/>
  <c r="J1371" i="10"/>
  <c r="K1371" i="10" s="1"/>
  <c r="L1371" i="10" s="1"/>
  <c r="M1371" i="10" s="1"/>
  <c r="N1371" i="10" s="1"/>
  <c r="O1371" i="10" s="1"/>
  <c r="J1370" i="10"/>
  <c r="J1369" i="10"/>
  <c r="J1368" i="10"/>
  <c r="K1368" i="10" s="1"/>
  <c r="L1368" i="10" s="1"/>
  <c r="M1368" i="10" s="1"/>
  <c r="N1368" i="10" s="1"/>
  <c r="O1368" i="10" s="1"/>
  <c r="J1367" i="10"/>
  <c r="J1366" i="10"/>
  <c r="J1365" i="10"/>
  <c r="K1365" i="10" s="1"/>
  <c r="L1365" i="10" s="1"/>
  <c r="M1365" i="10" s="1"/>
  <c r="N1365" i="10" s="1"/>
  <c r="O1365" i="10" s="1"/>
  <c r="J1364" i="10"/>
  <c r="J1363" i="10"/>
  <c r="J1362" i="10"/>
  <c r="K1362" i="10" s="1"/>
  <c r="L1362" i="10" s="1"/>
  <c r="M1362" i="10" s="1"/>
  <c r="N1362" i="10" s="1"/>
  <c r="O1362" i="10" s="1"/>
  <c r="J1361" i="10"/>
  <c r="K1361" i="10" s="1"/>
  <c r="L1361" i="10" s="1"/>
  <c r="M1361" i="10" s="1"/>
  <c r="J1360" i="10"/>
  <c r="K1360" i="10" s="1"/>
  <c r="L1360" i="10" s="1"/>
  <c r="M1360" i="10" s="1"/>
  <c r="N1360" i="10" s="1"/>
  <c r="O1360" i="10" s="1"/>
  <c r="J1359" i="10"/>
  <c r="J1358" i="10"/>
  <c r="J1357" i="10"/>
  <c r="K1357" i="10" s="1"/>
  <c r="L1357" i="10" s="1"/>
  <c r="M1357" i="10" s="1"/>
  <c r="N1357" i="10" s="1"/>
  <c r="J1356" i="10"/>
  <c r="K1356" i="10" s="1"/>
  <c r="J1355" i="10"/>
  <c r="K1355" i="10" s="1"/>
  <c r="J1354" i="10"/>
  <c r="K1354" i="10" s="1"/>
  <c r="L1354" i="10" s="1"/>
  <c r="M1354" i="10" s="1"/>
  <c r="N1354" i="10" s="1"/>
  <c r="O1354" i="10" s="1"/>
  <c r="J1353" i="10"/>
  <c r="K1353" i="10" s="1"/>
  <c r="L1353" i="10" s="1"/>
  <c r="M1353" i="10" s="1"/>
  <c r="J1352" i="10"/>
  <c r="K1352" i="10" s="1"/>
  <c r="L1352" i="10" s="1"/>
  <c r="M1352" i="10" s="1"/>
  <c r="N1352" i="10" s="1"/>
  <c r="O1352" i="10" s="1"/>
  <c r="J1351" i="10"/>
  <c r="J1350" i="10"/>
  <c r="J1349" i="10"/>
  <c r="J1348" i="10"/>
  <c r="K1348" i="10" s="1"/>
  <c r="L1348" i="10" s="1"/>
  <c r="M1348" i="10" s="1"/>
  <c r="N1348" i="10" s="1"/>
  <c r="O1348" i="10" s="1"/>
  <c r="J1347" i="10"/>
  <c r="J1346" i="10"/>
  <c r="K1346" i="10" s="1"/>
  <c r="L1346" i="10" s="1"/>
  <c r="M1346" i="10" s="1"/>
  <c r="N1346" i="10" s="1"/>
  <c r="O1346" i="10" s="1"/>
  <c r="J1327" i="10"/>
  <c r="J1326" i="10"/>
  <c r="K1326" i="10" s="1"/>
  <c r="L1326" i="10" s="1"/>
  <c r="J1325" i="10"/>
  <c r="J1324" i="10"/>
  <c r="J1323" i="10"/>
  <c r="J1322" i="10"/>
  <c r="K1322" i="10" s="1"/>
  <c r="J1321" i="10"/>
  <c r="K1321" i="10" s="1"/>
  <c r="L1321" i="10" s="1"/>
  <c r="M1321" i="10" s="1"/>
  <c r="N1321" i="10" s="1"/>
  <c r="O1321" i="10" s="1"/>
  <c r="J1320" i="10"/>
  <c r="K1320" i="10" s="1"/>
  <c r="L1320" i="10" s="1"/>
  <c r="M1320" i="10" s="1"/>
  <c r="N1320" i="10" s="1"/>
  <c r="O1320" i="10" s="1"/>
  <c r="J1319" i="10"/>
  <c r="K1319" i="10" s="1"/>
  <c r="L1319" i="10" s="1"/>
  <c r="M1319" i="10" s="1"/>
  <c r="N1319" i="10" s="1"/>
  <c r="O1319" i="10" s="1"/>
  <c r="J1318" i="10"/>
  <c r="K1318" i="10" s="1"/>
  <c r="L1318" i="10" s="1"/>
  <c r="M1318" i="10" s="1"/>
  <c r="N1318" i="10" s="1"/>
  <c r="O1318" i="10" s="1"/>
  <c r="J1276" i="10"/>
  <c r="K1276" i="10" s="1"/>
  <c r="L1276" i="10" s="1"/>
  <c r="M1276" i="10" s="1"/>
  <c r="N1276" i="10" s="1"/>
  <c r="O1276" i="10" s="1"/>
  <c r="J1258" i="10"/>
  <c r="K1258" i="10" s="1"/>
  <c r="L1258" i="10" s="1"/>
  <c r="J1257" i="10"/>
  <c r="J1256" i="10"/>
  <c r="J1252" i="10"/>
  <c r="J1247" i="10"/>
  <c r="J1246" i="10"/>
  <c r="K1246" i="10" s="1"/>
  <c r="L1246" i="10" s="1"/>
  <c r="J1245" i="10"/>
  <c r="J1244" i="10"/>
  <c r="K1244" i="10" s="1"/>
  <c r="L1244" i="10" s="1"/>
  <c r="M1244" i="10" s="1"/>
  <c r="N1244" i="10" s="1"/>
  <c r="O1244" i="10" s="1"/>
  <c r="J1243" i="10"/>
  <c r="J1242" i="10"/>
  <c r="K1242" i="10" s="1"/>
  <c r="L1242" i="10" s="1"/>
  <c r="J1236" i="10"/>
  <c r="K1236" i="10" s="1"/>
  <c r="L1236" i="10" s="1"/>
  <c r="M1236" i="10" s="1"/>
  <c r="N1236" i="10" s="1"/>
  <c r="O1236" i="10" s="1"/>
  <c r="J1235" i="10"/>
  <c r="J1234" i="10"/>
  <c r="J1232" i="10"/>
  <c r="K1232" i="10" s="1"/>
  <c r="L1232" i="10" s="1"/>
  <c r="M1232" i="10" s="1"/>
  <c r="N1232" i="10" s="1"/>
  <c r="O1232" i="10" s="1"/>
  <c r="J1231" i="10"/>
  <c r="K1231" i="10" s="1"/>
  <c r="J1229" i="10"/>
  <c r="J1228" i="10"/>
  <c r="K1228" i="10" s="1"/>
  <c r="L1228" i="10" s="1"/>
  <c r="M1228" i="10" s="1"/>
  <c r="N1228" i="10" s="1"/>
  <c r="O1228" i="10" s="1"/>
  <c r="J1227" i="10"/>
  <c r="J1223" i="10"/>
  <c r="J1222" i="10"/>
  <c r="J1221" i="10"/>
  <c r="J1219" i="10"/>
  <c r="J1218" i="10"/>
  <c r="J1216" i="10"/>
  <c r="J1215" i="10"/>
  <c r="K1215" i="10" s="1"/>
  <c r="L1215" i="10" s="1"/>
  <c r="M1215" i="10" s="1"/>
  <c r="N1215" i="10" s="1"/>
  <c r="O1215" i="10" s="1"/>
  <c r="J1214" i="10"/>
  <c r="J1202" i="10"/>
  <c r="J1200" i="10"/>
  <c r="K1200" i="10" s="1"/>
  <c r="L1200" i="10" s="1"/>
  <c r="M1200" i="10" s="1"/>
  <c r="N1200" i="10" s="1"/>
  <c r="O1200" i="10" s="1"/>
  <c r="J1199" i="10"/>
  <c r="J1197" i="10"/>
  <c r="K1197" i="10" s="1"/>
  <c r="J1196" i="10"/>
  <c r="K1196" i="10" s="1"/>
  <c r="L1196" i="10" s="1"/>
  <c r="M1196" i="10" s="1"/>
  <c r="N1196" i="10" s="1"/>
  <c r="O1196" i="10" s="1"/>
  <c r="J1195" i="10"/>
  <c r="K1195" i="10" s="1"/>
  <c r="J1194" i="10"/>
  <c r="K1194" i="10" s="1"/>
  <c r="L1194" i="10" s="1"/>
  <c r="M1194" i="10" s="1"/>
  <c r="N1194" i="10" s="1"/>
  <c r="O1194" i="10" s="1"/>
  <c r="J1118" i="10"/>
  <c r="J1117" i="10"/>
  <c r="J1116" i="10"/>
  <c r="J1115" i="10"/>
  <c r="J1114" i="10"/>
  <c r="K1114" i="10" s="1"/>
  <c r="L1114" i="10" s="1"/>
  <c r="M1114" i="10" s="1"/>
  <c r="N1114" i="10" s="1"/>
  <c r="O1114" i="10" s="1"/>
  <c r="J1110" i="10"/>
  <c r="J1107" i="10"/>
  <c r="J1106" i="10"/>
  <c r="J1105" i="10"/>
  <c r="K1105" i="10" s="1"/>
  <c r="L1105" i="10" s="1"/>
  <c r="M1105" i="10" s="1"/>
  <c r="N1105" i="10" s="1"/>
  <c r="O1105" i="10" s="1"/>
  <c r="J1103" i="10"/>
  <c r="J1102" i="10"/>
  <c r="J1101" i="10"/>
  <c r="J1099" i="10"/>
  <c r="K1099" i="10" s="1"/>
  <c r="J1098" i="10"/>
  <c r="J1097" i="10"/>
  <c r="K1097" i="10" s="1"/>
  <c r="L1097" i="10" s="1"/>
  <c r="M1097" i="10" s="1"/>
  <c r="N1097" i="10" s="1"/>
  <c r="O1097" i="10" s="1"/>
  <c r="J1093" i="10"/>
  <c r="J1091" i="10"/>
  <c r="K1091" i="10" s="1"/>
  <c r="L1091" i="10" s="1"/>
  <c r="M1091" i="10" s="1"/>
  <c r="N1091" i="10" s="1"/>
  <c r="O1091" i="10" s="1"/>
  <c r="J1087" i="10"/>
  <c r="J1086" i="10"/>
  <c r="K1086" i="10" s="1"/>
  <c r="L1086" i="10" s="1"/>
  <c r="J1084" i="10"/>
  <c r="J1083" i="10"/>
  <c r="K1083" i="10" s="1"/>
  <c r="L1083" i="10" s="1"/>
  <c r="M1083" i="10" s="1"/>
  <c r="N1083" i="10" s="1"/>
  <c r="O1083" i="10" s="1"/>
  <c r="J1082" i="10"/>
  <c r="J1081" i="10"/>
  <c r="J1080" i="10"/>
  <c r="K1080" i="10" s="1"/>
  <c r="L1080" i="10" s="1"/>
  <c r="M1080" i="10" s="1"/>
  <c r="N1080" i="10" s="1"/>
  <c r="O1080" i="10" s="1"/>
  <c r="J1079" i="10"/>
  <c r="K1079" i="10" s="1"/>
  <c r="J1078" i="10"/>
  <c r="J1077" i="10"/>
  <c r="J1076" i="10"/>
  <c r="K1076" i="10" s="1"/>
  <c r="J1075" i="10"/>
  <c r="J1074" i="10"/>
  <c r="J1073" i="10"/>
  <c r="K1073" i="10" s="1"/>
  <c r="L1073" i="10" s="1"/>
  <c r="M1073" i="10" s="1"/>
  <c r="J1072" i="10"/>
  <c r="K1072" i="10" s="1"/>
  <c r="L1072" i="10" s="1"/>
  <c r="M1072" i="10" s="1"/>
  <c r="N1072" i="10" s="1"/>
  <c r="O1072" i="10" s="1"/>
  <c r="J1071" i="10"/>
  <c r="J1070" i="10"/>
  <c r="J1069" i="10"/>
  <c r="J1068" i="10"/>
  <c r="J1067" i="10"/>
  <c r="K1067" i="10" s="1"/>
  <c r="J1066" i="10"/>
  <c r="J1064" i="10"/>
  <c r="K1064" i="10" s="1"/>
  <c r="L1064" i="10" s="1"/>
  <c r="M1064" i="10" s="1"/>
  <c r="N1064" i="10" s="1"/>
  <c r="O1064" i="10" s="1"/>
  <c r="J1063" i="10"/>
  <c r="J1062" i="10"/>
  <c r="J1061" i="10"/>
  <c r="J1060" i="10"/>
  <c r="J1059" i="10"/>
  <c r="J1058" i="10"/>
  <c r="K1058" i="10" s="1"/>
  <c r="J1057" i="10"/>
  <c r="K1057" i="10" s="1"/>
  <c r="L1057" i="10" s="1"/>
  <c r="M1057" i="10" s="1"/>
  <c r="N1057" i="10" s="1"/>
  <c r="O1057" i="10" s="1"/>
  <c r="J1056" i="10"/>
  <c r="J1053" i="10"/>
  <c r="K1053" i="10" s="1"/>
  <c r="J1052" i="10"/>
  <c r="J1051" i="10"/>
  <c r="K1051" i="10" s="1"/>
  <c r="J1050" i="10"/>
  <c r="J1043" i="10"/>
  <c r="J1042" i="10"/>
  <c r="K1042" i="10" s="1"/>
  <c r="L1042" i="10" s="1"/>
  <c r="M1042" i="10" s="1"/>
  <c r="N1042" i="10" s="1"/>
  <c r="O1042" i="10" s="1"/>
  <c r="J1039" i="10"/>
  <c r="J1038" i="10"/>
  <c r="K1038" i="10" s="1"/>
  <c r="J1037" i="10"/>
  <c r="K1037" i="10" s="1"/>
  <c r="J1036" i="10"/>
  <c r="J1035" i="10"/>
  <c r="J1032" i="10"/>
  <c r="K1032" i="10" s="1"/>
  <c r="L1032" i="10" s="1"/>
  <c r="M1032" i="10" s="1"/>
  <c r="N1032" i="10" s="1"/>
  <c r="O1032" i="10" s="1"/>
  <c r="J1023" i="10"/>
  <c r="K1023" i="10" s="1"/>
  <c r="L1023" i="10" s="1"/>
  <c r="M1023" i="10" s="1"/>
  <c r="N1023" i="10" s="1"/>
  <c r="O1023" i="10" s="1"/>
  <c r="J1022" i="10"/>
  <c r="K1022" i="10" s="1"/>
  <c r="J1021" i="10"/>
  <c r="K1021" i="10" s="1"/>
  <c r="L1021" i="10" s="1"/>
  <c r="M1021" i="10" s="1"/>
  <c r="N1021" i="10" s="1"/>
  <c r="O1021" i="10" s="1"/>
  <c r="J1020" i="10"/>
  <c r="J1019" i="10"/>
  <c r="J1018" i="10"/>
  <c r="J1017" i="10"/>
  <c r="K1017" i="10" s="1"/>
  <c r="L1017" i="10" s="1"/>
  <c r="M1017" i="10" s="1"/>
  <c r="N1017" i="10" s="1"/>
  <c r="O1017" i="10" s="1"/>
  <c r="J1016" i="10"/>
  <c r="K1016" i="10" s="1"/>
  <c r="L1016" i="10" s="1"/>
  <c r="M1016" i="10" s="1"/>
  <c r="N1016" i="10" s="1"/>
  <c r="O1016" i="10" s="1"/>
  <c r="J1015" i="10"/>
  <c r="K1015" i="10" s="1"/>
  <c r="L1015" i="10" s="1"/>
  <c r="M1015" i="10" s="1"/>
  <c r="N1015" i="10" s="1"/>
  <c r="O1015" i="10" s="1"/>
  <c r="J1014" i="10"/>
  <c r="K1014" i="10" s="1"/>
  <c r="J1013" i="10"/>
  <c r="J1005" i="10"/>
  <c r="K1005" i="10" s="1"/>
  <c r="J1004" i="10"/>
  <c r="J1003" i="10"/>
  <c r="J1002" i="10"/>
  <c r="J1001" i="10"/>
  <c r="K1001" i="10" s="1"/>
  <c r="L1001" i="10" s="1"/>
  <c r="M1001" i="10" s="1"/>
  <c r="N1001" i="10" s="1"/>
  <c r="O1001" i="10" s="1"/>
  <c r="J987" i="10"/>
  <c r="K987" i="10" s="1"/>
  <c r="L987" i="10" s="1"/>
  <c r="M987" i="10" s="1"/>
  <c r="N987" i="10" s="1"/>
  <c r="O987" i="10" s="1"/>
  <c r="J986" i="10"/>
  <c r="K986" i="10" s="1"/>
  <c r="L986" i="10" s="1"/>
  <c r="M986" i="10" s="1"/>
  <c r="N986" i="10" s="1"/>
  <c r="O986" i="10" s="1"/>
  <c r="J985" i="10"/>
  <c r="K985" i="10" s="1"/>
  <c r="J984" i="10"/>
  <c r="K984" i="10" s="1"/>
  <c r="L984" i="10" s="1"/>
  <c r="M984" i="10" s="1"/>
  <c r="N984" i="10" s="1"/>
  <c r="O984" i="10" s="1"/>
  <c r="J982" i="10"/>
  <c r="K982" i="10" s="1"/>
  <c r="L982" i="10" s="1"/>
  <c r="M982" i="10" s="1"/>
  <c r="N982" i="10" s="1"/>
  <c r="O982" i="10" s="1"/>
  <c r="J981" i="10"/>
  <c r="K981" i="10" s="1"/>
  <c r="J980" i="10"/>
  <c r="J979" i="10"/>
  <c r="J977" i="10"/>
  <c r="J976" i="10"/>
  <c r="J975" i="10"/>
  <c r="K975" i="10" s="1"/>
  <c r="L975" i="10" s="1"/>
  <c r="M975" i="10" s="1"/>
  <c r="N975" i="10" s="1"/>
  <c r="J974" i="10"/>
  <c r="K974" i="10" s="1"/>
  <c r="J973" i="10"/>
  <c r="J972" i="10"/>
  <c r="K972" i="10" s="1"/>
  <c r="L972" i="10" s="1"/>
  <c r="M972" i="10" s="1"/>
  <c r="N972" i="10" s="1"/>
  <c r="O972" i="10" s="1"/>
  <c r="J971" i="10"/>
  <c r="J966" i="10"/>
  <c r="K966" i="10" s="1"/>
  <c r="L966" i="10" s="1"/>
  <c r="M966" i="10" s="1"/>
  <c r="N966" i="10" s="1"/>
  <c r="O966" i="10" s="1"/>
  <c r="J963" i="10"/>
  <c r="J962" i="10"/>
  <c r="K962" i="10" s="1"/>
  <c r="L962" i="10" s="1"/>
  <c r="M962" i="10" s="1"/>
  <c r="N962" i="10" s="1"/>
  <c r="J961" i="10"/>
  <c r="K961" i="10" s="1"/>
  <c r="J960" i="10"/>
  <c r="K960" i="10" s="1"/>
  <c r="L960" i="10" s="1"/>
  <c r="M960" i="10" s="1"/>
  <c r="N960" i="10" s="1"/>
  <c r="O960" i="10" s="1"/>
  <c r="J959" i="10"/>
  <c r="J958" i="10"/>
  <c r="J957" i="10"/>
  <c r="J956" i="10"/>
  <c r="J953" i="10"/>
  <c r="J952" i="10"/>
  <c r="K952" i="10" s="1"/>
  <c r="L952" i="10" s="1"/>
  <c r="M952" i="10" s="1"/>
  <c r="N952" i="10" s="1"/>
  <c r="O952" i="10" s="1"/>
  <c r="J951" i="10"/>
  <c r="J950" i="10"/>
  <c r="K950" i="10" s="1"/>
  <c r="L950" i="10" s="1"/>
  <c r="M950" i="10" s="1"/>
  <c r="N950" i="10" s="1"/>
  <c r="J948" i="10"/>
  <c r="K948" i="10" s="1"/>
  <c r="L948" i="10" s="1"/>
  <c r="J947" i="10"/>
  <c r="K947" i="10" s="1"/>
  <c r="L947" i="10" s="1"/>
  <c r="J946" i="10"/>
  <c r="J945" i="10"/>
  <c r="J944" i="10"/>
  <c r="J943" i="10"/>
  <c r="J942" i="10"/>
  <c r="K942" i="10" s="1"/>
  <c r="L942" i="10" s="1"/>
  <c r="M942" i="10" s="1"/>
  <c r="N942" i="10" s="1"/>
  <c r="O942" i="10" s="1"/>
  <c r="J941" i="10"/>
  <c r="K941" i="10" s="1"/>
  <c r="L941" i="10" s="1"/>
  <c r="M941" i="10" s="1"/>
  <c r="N941" i="10" s="1"/>
  <c r="O941" i="10" s="1"/>
  <c r="J940" i="10"/>
  <c r="J893" i="10"/>
  <c r="J892" i="10"/>
  <c r="J891" i="10"/>
  <c r="K891" i="10" s="1"/>
  <c r="L891" i="10" s="1"/>
  <c r="M891" i="10" s="1"/>
  <c r="N891" i="10" s="1"/>
  <c r="O891" i="10" s="1"/>
  <c r="J890" i="10"/>
  <c r="K890" i="10" s="1"/>
  <c r="L890" i="10" s="1"/>
  <c r="M890" i="10" s="1"/>
  <c r="N890" i="10" s="1"/>
  <c r="O890" i="10" s="1"/>
  <c r="J889" i="10"/>
  <c r="J888" i="10"/>
  <c r="J887" i="10"/>
  <c r="K887" i="10" s="1"/>
  <c r="L887" i="10" s="1"/>
  <c r="M887" i="10" s="1"/>
  <c r="N887" i="10" s="1"/>
  <c r="O887" i="10" s="1"/>
  <c r="J886" i="10"/>
  <c r="K886" i="10" s="1"/>
  <c r="L886" i="10" s="1"/>
  <c r="M886" i="10" s="1"/>
  <c r="J885" i="10"/>
  <c r="K885" i="10" s="1"/>
  <c r="L885" i="10" s="1"/>
  <c r="M885" i="10" s="1"/>
  <c r="N885" i="10" s="1"/>
  <c r="O885" i="10" s="1"/>
  <c r="J884" i="10"/>
  <c r="J883" i="10"/>
  <c r="K883" i="10" s="1"/>
  <c r="L883" i="10" s="1"/>
  <c r="J882" i="10"/>
  <c r="K882" i="10" s="1"/>
  <c r="J881" i="10"/>
  <c r="J880" i="10"/>
  <c r="K880" i="10" s="1"/>
  <c r="J879" i="10"/>
  <c r="K879" i="10" s="1"/>
  <c r="L879" i="10" s="1"/>
  <c r="M879" i="10" s="1"/>
  <c r="N879" i="10" s="1"/>
  <c r="O879" i="10" s="1"/>
  <c r="J878" i="10"/>
  <c r="K878" i="10" s="1"/>
  <c r="J877" i="10"/>
  <c r="K877" i="10" s="1"/>
  <c r="L877" i="10" s="1"/>
  <c r="M877" i="10" s="1"/>
  <c r="N877" i="10" s="1"/>
  <c r="O877" i="10" s="1"/>
  <c r="J876" i="10"/>
  <c r="J875" i="10"/>
  <c r="K875" i="10" s="1"/>
  <c r="L875" i="10" s="1"/>
  <c r="M875" i="10" s="1"/>
  <c r="N875" i="10" s="1"/>
  <c r="O875" i="10" s="1"/>
  <c r="J874" i="10"/>
  <c r="J873" i="10"/>
  <c r="K873" i="10" s="1"/>
  <c r="L873" i="10" s="1"/>
  <c r="M873" i="10" s="1"/>
  <c r="N873" i="10" s="1"/>
  <c r="O873" i="10" s="1"/>
  <c r="J872" i="10"/>
  <c r="J871" i="10"/>
  <c r="J870" i="10"/>
  <c r="K870" i="10" s="1"/>
  <c r="L870" i="10" s="1"/>
  <c r="M870" i="10" s="1"/>
  <c r="N870" i="10" s="1"/>
  <c r="O870" i="10" s="1"/>
  <c r="J869" i="10"/>
  <c r="K869" i="10" s="1"/>
  <c r="L869" i="10" s="1"/>
  <c r="M869" i="10" s="1"/>
  <c r="N869" i="10" s="1"/>
  <c r="O869" i="10" s="1"/>
  <c r="J868" i="10"/>
  <c r="J867" i="10"/>
  <c r="J866" i="10"/>
  <c r="K866" i="10" s="1"/>
  <c r="L866" i="10" s="1"/>
  <c r="M866" i="10" s="1"/>
  <c r="N866" i="10" s="1"/>
  <c r="O866" i="10" s="1"/>
  <c r="J865" i="10"/>
  <c r="K865" i="10" s="1"/>
  <c r="J864" i="10"/>
  <c r="J863" i="10"/>
  <c r="K863" i="10" s="1"/>
  <c r="L863" i="10" s="1"/>
  <c r="M863" i="10" s="1"/>
  <c r="N863" i="10" s="1"/>
  <c r="O863" i="10" s="1"/>
  <c r="J862" i="10"/>
  <c r="K862" i="10" s="1"/>
  <c r="J861" i="10"/>
  <c r="J860" i="10"/>
  <c r="K860" i="10" s="1"/>
  <c r="J859" i="10"/>
  <c r="J858" i="10"/>
  <c r="J857" i="10"/>
  <c r="K857" i="10" s="1"/>
  <c r="L857" i="10" s="1"/>
  <c r="J856" i="10"/>
  <c r="K856" i="10" s="1"/>
  <c r="J855" i="10"/>
  <c r="J854" i="10"/>
  <c r="K854" i="10" s="1"/>
  <c r="J845" i="10"/>
  <c r="J844" i="10"/>
  <c r="K844" i="10" s="1"/>
  <c r="J843" i="10"/>
  <c r="K843" i="10" s="1"/>
  <c r="L843" i="10" s="1"/>
  <c r="M843" i="10" s="1"/>
  <c r="N843" i="10" s="1"/>
  <c r="O843" i="10" s="1"/>
  <c r="J842" i="10"/>
  <c r="K842" i="10" s="1"/>
  <c r="J841" i="10"/>
  <c r="K841" i="10" s="1"/>
  <c r="J840" i="10"/>
  <c r="K840" i="10" s="1"/>
  <c r="J803" i="10"/>
  <c r="J802" i="10"/>
  <c r="K802" i="10" s="1"/>
  <c r="J801" i="10"/>
  <c r="K801" i="10" s="1"/>
  <c r="L801" i="10" s="1"/>
  <c r="M801" i="10" s="1"/>
  <c r="N801" i="10" s="1"/>
  <c r="O801" i="10" s="1"/>
  <c r="J800" i="10"/>
  <c r="K800" i="10" s="1"/>
  <c r="J799" i="10"/>
  <c r="K799" i="10" s="1"/>
  <c r="L799" i="10" s="1"/>
  <c r="M799" i="10" s="1"/>
  <c r="N799" i="10" s="1"/>
  <c r="O799" i="10" s="1"/>
  <c r="J798" i="10"/>
  <c r="K798" i="10" s="1"/>
  <c r="L798" i="10" s="1"/>
  <c r="M798" i="10" s="1"/>
  <c r="J797" i="10"/>
  <c r="J796" i="10"/>
  <c r="J795" i="10"/>
  <c r="K795" i="10" s="1"/>
  <c r="L795" i="10" s="1"/>
  <c r="J794" i="10"/>
  <c r="K794" i="10" s="1"/>
  <c r="L794" i="10" s="1"/>
  <c r="M794" i="10" s="1"/>
  <c r="N794" i="10" s="1"/>
  <c r="O794" i="10" s="1"/>
  <c r="J793" i="10"/>
  <c r="K793" i="10" s="1"/>
  <c r="L793" i="10" s="1"/>
  <c r="M793" i="10" s="1"/>
  <c r="N793" i="10" s="1"/>
  <c r="O793" i="10" s="1"/>
  <c r="J792" i="10"/>
  <c r="J791" i="10"/>
  <c r="K791" i="10" s="1"/>
  <c r="L791" i="10" s="1"/>
  <c r="M791" i="10" s="1"/>
  <c r="N791" i="10" s="1"/>
  <c r="O791" i="10" s="1"/>
  <c r="J790" i="10"/>
  <c r="J789" i="10"/>
  <c r="K789" i="10" s="1"/>
  <c r="J788" i="10"/>
  <c r="K788" i="10" s="1"/>
  <c r="L788" i="10" s="1"/>
  <c r="M788" i="10" s="1"/>
  <c r="N788" i="10" s="1"/>
  <c r="O788" i="10" s="1"/>
  <c r="J787" i="10"/>
  <c r="K787" i="10" s="1"/>
  <c r="L787" i="10" s="1"/>
  <c r="M787" i="10" s="1"/>
  <c r="N787" i="10" s="1"/>
  <c r="O787" i="10" s="1"/>
  <c r="J786" i="10"/>
  <c r="J785" i="10"/>
  <c r="K785" i="10" s="1"/>
  <c r="L785" i="10" s="1"/>
  <c r="M785" i="10" s="1"/>
  <c r="N785" i="10" s="1"/>
  <c r="O785" i="10" s="1"/>
  <c r="J784" i="10"/>
  <c r="J783" i="10"/>
  <c r="K783" i="10" s="1"/>
  <c r="L783" i="10" s="1"/>
  <c r="M783" i="10" s="1"/>
  <c r="N783" i="10" s="1"/>
  <c r="O783" i="10" s="1"/>
  <c r="J782" i="10"/>
  <c r="J781" i="10"/>
  <c r="J780" i="10"/>
  <c r="J779" i="10"/>
  <c r="K779" i="10" s="1"/>
  <c r="L779" i="10" s="1"/>
  <c r="M779" i="10" s="1"/>
  <c r="N779" i="10" s="1"/>
  <c r="O779" i="10" s="1"/>
  <c r="J778" i="10"/>
  <c r="K778" i="10" s="1"/>
  <c r="L778" i="10" s="1"/>
  <c r="M778" i="10" s="1"/>
  <c r="N778" i="10" s="1"/>
  <c r="O778" i="10" s="1"/>
  <c r="J777" i="10"/>
  <c r="K777" i="10" s="1"/>
  <c r="L777" i="10" s="1"/>
  <c r="M777" i="10" s="1"/>
  <c r="N777" i="10" s="1"/>
  <c r="O777" i="10" s="1"/>
  <c r="J776" i="10"/>
  <c r="J775" i="10"/>
  <c r="K775" i="10" s="1"/>
  <c r="L775" i="10" s="1"/>
  <c r="M775" i="10" s="1"/>
  <c r="N775" i="10" s="1"/>
  <c r="O775" i="10" s="1"/>
  <c r="J774" i="10"/>
  <c r="J773" i="10"/>
  <c r="K773" i="10" s="1"/>
  <c r="J772" i="10"/>
  <c r="K772" i="10" s="1"/>
  <c r="L772" i="10" s="1"/>
  <c r="M772" i="10" s="1"/>
  <c r="J771" i="10"/>
  <c r="K771" i="10" s="1"/>
  <c r="L771" i="10" s="1"/>
  <c r="M771" i="10" s="1"/>
  <c r="N771" i="10" s="1"/>
  <c r="O771" i="10" s="1"/>
  <c r="J770" i="10"/>
  <c r="J751" i="10"/>
  <c r="K751" i="10" s="1"/>
  <c r="L751" i="10" s="1"/>
  <c r="M751" i="10" s="1"/>
  <c r="N751" i="10" s="1"/>
  <c r="O751" i="10" s="1"/>
  <c r="J750" i="10"/>
  <c r="J749" i="10"/>
  <c r="K749" i="10" s="1"/>
  <c r="J748" i="10"/>
  <c r="J747" i="10"/>
  <c r="K747" i="10" s="1"/>
  <c r="L747" i="10" s="1"/>
  <c r="J746" i="10"/>
  <c r="K746" i="10" s="1"/>
  <c r="L746" i="10" s="1"/>
  <c r="M746" i="10" s="1"/>
  <c r="N746" i="10" s="1"/>
  <c r="O746" i="10" s="1"/>
  <c r="J745" i="10"/>
  <c r="J744" i="10"/>
  <c r="K744" i="10" s="1"/>
  <c r="J743" i="10"/>
  <c r="K743" i="10" s="1"/>
  <c r="L743" i="10" s="1"/>
  <c r="M743" i="10" s="1"/>
  <c r="N743" i="10" s="1"/>
  <c r="O743" i="10" s="1"/>
  <c r="J742" i="10"/>
  <c r="K742" i="10" s="1"/>
  <c r="L742" i="10" s="1"/>
  <c r="M742" i="10" s="1"/>
  <c r="N742" i="10" s="1"/>
  <c r="O742" i="10" s="1"/>
  <c r="J733" i="10"/>
  <c r="K733" i="10" s="1"/>
  <c r="L733" i="10" s="1"/>
  <c r="M733" i="10" s="1"/>
  <c r="J732" i="10"/>
  <c r="K732" i="10" s="1"/>
  <c r="L732" i="10" s="1"/>
  <c r="M732" i="10" s="1"/>
  <c r="N732" i="10" s="1"/>
  <c r="O732" i="10" s="1"/>
  <c r="J731" i="10"/>
  <c r="K731" i="10" s="1"/>
  <c r="L731" i="10" s="1"/>
  <c r="M731" i="10" s="1"/>
  <c r="N731" i="10" s="1"/>
  <c r="O731" i="10" s="1"/>
  <c r="J724" i="10"/>
  <c r="K724" i="10" s="1"/>
  <c r="J723" i="10"/>
  <c r="K723" i="10" s="1"/>
  <c r="L723" i="10" s="1"/>
  <c r="M723" i="10" s="1"/>
  <c r="N723" i="10" s="1"/>
  <c r="O723" i="10" s="1"/>
  <c r="J722" i="10"/>
  <c r="J686" i="10"/>
  <c r="K686" i="10" s="1"/>
  <c r="J679" i="10"/>
  <c r="J677" i="10"/>
  <c r="J675" i="10"/>
  <c r="K675" i="10" s="1"/>
  <c r="L675" i="10" s="1"/>
  <c r="M675" i="10" s="1"/>
  <c r="N675" i="10" s="1"/>
  <c r="O675" i="10" s="1"/>
  <c r="J673" i="10"/>
  <c r="K673" i="10" s="1"/>
  <c r="L673" i="10" s="1"/>
  <c r="M673" i="10" s="1"/>
  <c r="N673" i="10" s="1"/>
  <c r="O673" i="10" s="1"/>
  <c r="J670" i="10"/>
  <c r="K670" i="10" s="1"/>
  <c r="J669" i="10"/>
  <c r="K669" i="10" s="1"/>
  <c r="L669" i="10" s="1"/>
  <c r="M669" i="10" s="1"/>
  <c r="N669" i="10" s="1"/>
  <c r="J668" i="10"/>
  <c r="K668" i="10" s="1"/>
  <c r="L668" i="10" s="1"/>
  <c r="M668" i="10" s="1"/>
  <c r="N668" i="10" s="1"/>
  <c r="O668" i="10" s="1"/>
  <c r="J667" i="10"/>
  <c r="K667" i="10" s="1"/>
  <c r="L667" i="10" s="1"/>
  <c r="M667" i="10" s="1"/>
  <c r="N667" i="10" s="1"/>
  <c r="O667" i="10" s="1"/>
  <c r="J666" i="10"/>
  <c r="K666" i="10" s="1"/>
  <c r="J665" i="10"/>
  <c r="K665" i="10" s="1"/>
  <c r="L665" i="10" s="1"/>
  <c r="M665" i="10" s="1"/>
  <c r="N665" i="10" s="1"/>
  <c r="O665" i="10" s="1"/>
  <c r="J664" i="10"/>
  <c r="J663" i="10"/>
  <c r="J662" i="10"/>
  <c r="K662" i="10" s="1"/>
  <c r="J661" i="10"/>
  <c r="K661" i="10" s="1"/>
  <c r="L661" i="10" s="1"/>
  <c r="M661" i="10" s="1"/>
  <c r="N661" i="10" s="1"/>
  <c r="O661" i="10" s="1"/>
  <c r="J649" i="10"/>
  <c r="K649" i="10" s="1"/>
  <c r="L649" i="10" s="1"/>
  <c r="M649" i="10" s="1"/>
  <c r="N649" i="10" s="1"/>
  <c r="O649" i="10" s="1"/>
  <c r="J648" i="10"/>
  <c r="J642" i="10"/>
  <c r="J639" i="10"/>
  <c r="J637" i="10"/>
  <c r="K637" i="10" s="1"/>
  <c r="L637" i="10" s="1"/>
  <c r="M637" i="10" s="1"/>
  <c r="N637" i="10" s="1"/>
  <c r="O637" i="10" s="1"/>
  <c r="J636" i="10"/>
  <c r="K636" i="10" s="1"/>
  <c r="L636" i="10" s="1"/>
  <c r="M636" i="10" s="1"/>
  <c r="N636" i="10" s="1"/>
  <c r="O636" i="10" s="1"/>
  <c r="J635" i="10"/>
  <c r="K635" i="10" s="1"/>
  <c r="L635" i="10" s="1"/>
  <c r="M635" i="10" s="1"/>
  <c r="N635" i="10" s="1"/>
  <c r="O635" i="10" s="1"/>
  <c r="J633" i="10"/>
  <c r="K633" i="10" s="1"/>
  <c r="L633" i="10" s="1"/>
  <c r="M633" i="10" s="1"/>
  <c r="N633" i="10" s="1"/>
  <c r="O633" i="10" s="1"/>
  <c r="J632" i="10"/>
  <c r="J631" i="10"/>
  <c r="J630" i="10"/>
  <c r="J629" i="10"/>
  <c r="J628" i="10"/>
  <c r="J627" i="10"/>
  <c r="K627" i="10" s="1"/>
  <c r="L627" i="10" s="1"/>
  <c r="M627" i="10" s="1"/>
  <c r="N627" i="10" s="1"/>
  <c r="O627" i="10" s="1"/>
  <c r="J626" i="10"/>
  <c r="K626" i="10" s="1"/>
  <c r="L626" i="10" s="1"/>
  <c r="M626" i="10" s="1"/>
  <c r="N626" i="10" s="1"/>
  <c r="O626" i="10" s="1"/>
  <c r="J625" i="10"/>
  <c r="K625" i="10" s="1"/>
  <c r="L625" i="10" s="1"/>
  <c r="M625" i="10" s="1"/>
  <c r="N625" i="10" s="1"/>
  <c r="O625" i="10" s="1"/>
  <c r="J624" i="10"/>
  <c r="J623" i="10"/>
  <c r="J622" i="10"/>
  <c r="J621" i="10"/>
  <c r="K621" i="10" s="1"/>
  <c r="L621" i="10" s="1"/>
  <c r="M621" i="10" s="1"/>
  <c r="N621" i="10" s="1"/>
  <c r="O621" i="10" s="1"/>
  <c r="J620" i="10"/>
  <c r="K620" i="10" s="1"/>
  <c r="L620" i="10" s="1"/>
  <c r="M620" i="10" s="1"/>
  <c r="N620" i="10" s="1"/>
  <c r="O620" i="10" s="1"/>
  <c r="J619" i="10"/>
  <c r="K619" i="10" s="1"/>
  <c r="L619" i="10" s="1"/>
  <c r="M619" i="10" s="1"/>
  <c r="N619" i="10" s="1"/>
  <c r="O619" i="10" s="1"/>
  <c r="J618" i="10"/>
  <c r="J617" i="10"/>
  <c r="K617" i="10" s="1"/>
  <c r="L617" i="10" s="1"/>
  <c r="M617" i="10" s="1"/>
  <c r="N617" i="10" s="1"/>
  <c r="O617" i="10" s="1"/>
  <c r="J616" i="10"/>
  <c r="K616" i="10" s="1"/>
  <c r="J615" i="10"/>
  <c r="J614" i="10"/>
  <c r="K614" i="10" s="1"/>
  <c r="J613" i="10"/>
  <c r="K613" i="10" s="1"/>
  <c r="L613" i="10" s="1"/>
  <c r="M613" i="10" s="1"/>
  <c r="J612" i="10"/>
  <c r="J611" i="10"/>
  <c r="K611" i="10" s="1"/>
  <c r="L611" i="10" s="1"/>
  <c r="M611" i="10" s="1"/>
  <c r="N611" i="10" s="1"/>
  <c r="O611" i="10" s="1"/>
  <c r="J610" i="10"/>
  <c r="K610" i="10" s="1"/>
  <c r="L610" i="10" s="1"/>
  <c r="J609" i="10"/>
  <c r="K609" i="10" s="1"/>
  <c r="L609" i="10" s="1"/>
  <c r="M609" i="10" s="1"/>
  <c r="N609" i="10" s="1"/>
  <c r="O609" i="10" s="1"/>
  <c r="J608" i="10"/>
  <c r="J607" i="10"/>
  <c r="J606" i="10"/>
  <c r="K606" i="10" s="1"/>
  <c r="L606" i="10" s="1"/>
  <c r="M606" i="10" s="1"/>
  <c r="N606" i="10" s="1"/>
  <c r="O606" i="10" s="1"/>
  <c r="J605" i="10"/>
  <c r="J604" i="10"/>
  <c r="J601" i="10"/>
  <c r="K601" i="10" s="1"/>
  <c r="L601" i="10" s="1"/>
  <c r="M601" i="10" s="1"/>
  <c r="N601" i="10" s="1"/>
  <c r="O601" i="10" s="1"/>
  <c r="J600" i="10"/>
  <c r="K600" i="10" s="1"/>
  <c r="L600" i="10" s="1"/>
  <c r="M600" i="10" s="1"/>
  <c r="N600" i="10" s="1"/>
  <c r="O600" i="10" s="1"/>
  <c r="J598" i="10"/>
  <c r="J597" i="10"/>
  <c r="K597" i="10" s="1"/>
  <c r="L597" i="10" s="1"/>
  <c r="J596" i="10"/>
  <c r="K596" i="10" s="1"/>
  <c r="J595" i="10"/>
  <c r="K595" i="10" s="1"/>
  <c r="L595" i="10" s="1"/>
  <c r="M595" i="10" s="1"/>
  <c r="N595" i="10" s="1"/>
  <c r="O595" i="10" s="1"/>
  <c r="J594" i="10"/>
  <c r="K594" i="10" s="1"/>
  <c r="L594" i="10" s="1"/>
  <c r="J593" i="10"/>
  <c r="K593" i="10" s="1"/>
  <c r="L593" i="10" s="1"/>
  <c r="M593" i="10" s="1"/>
  <c r="N593" i="10" s="1"/>
  <c r="O593" i="10" s="1"/>
  <c r="J592" i="10"/>
  <c r="J591" i="10"/>
  <c r="K591" i="10" s="1"/>
  <c r="J590" i="10"/>
  <c r="K590" i="10" s="1"/>
  <c r="J589" i="10"/>
  <c r="K589" i="10" s="1"/>
  <c r="J588" i="10"/>
  <c r="J587" i="10"/>
  <c r="K587" i="10" s="1"/>
  <c r="L587" i="10" s="1"/>
  <c r="M587" i="10" s="1"/>
  <c r="N587" i="10" s="1"/>
  <c r="O587" i="10" s="1"/>
  <c r="J586" i="10"/>
  <c r="J585" i="10"/>
  <c r="K585" i="10" s="1"/>
  <c r="L585" i="10" s="1"/>
  <c r="M585" i="10" s="1"/>
  <c r="N585" i="10" s="1"/>
  <c r="O585" i="10" s="1"/>
  <c r="J584" i="10"/>
  <c r="K584" i="10" s="1"/>
  <c r="L584" i="10" s="1"/>
  <c r="M584" i="10" s="1"/>
  <c r="N584" i="10" s="1"/>
  <c r="O584" i="10" s="1"/>
  <c r="J583" i="10"/>
  <c r="K583" i="10" s="1"/>
  <c r="J582" i="10"/>
  <c r="J581" i="10"/>
  <c r="K581" i="10" s="1"/>
  <c r="J580" i="10"/>
  <c r="J579" i="10"/>
  <c r="K579" i="10" s="1"/>
  <c r="L579" i="10" s="1"/>
  <c r="M579" i="10" s="1"/>
  <c r="N579" i="10" s="1"/>
  <c r="O579" i="10" s="1"/>
  <c r="J578" i="10"/>
  <c r="K578" i="10" s="1"/>
  <c r="J577" i="10"/>
  <c r="K577" i="10" s="1"/>
  <c r="L577" i="10" s="1"/>
  <c r="M577" i="10" s="1"/>
  <c r="N577" i="10" s="1"/>
  <c r="O577" i="10" s="1"/>
  <c r="J572" i="10"/>
  <c r="K572" i="10" s="1"/>
  <c r="L572" i="10" s="1"/>
  <c r="M572" i="10" s="1"/>
  <c r="N572" i="10" s="1"/>
  <c r="O572" i="10" s="1"/>
  <c r="J570" i="10"/>
  <c r="J569" i="10"/>
  <c r="K569" i="10" s="1"/>
  <c r="L569" i="10" s="1"/>
  <c r="M569" i="10" s="1"/>
  <c r="N569" i="10" s="1"/>
  <c r="O569" i="10" s="1"/>
  <c r="J568" i="10"/>
  <c r="J567" i="10"/>
  <c r="K567" i="10" s="1"/>
  <c r="J566" i="10"/>
  <c r="J565" i="10"/>
  <c r="J564" i="10"/>
  <c r="J563" i="10"/>
  <c r="K563" i="10" s="1"/>
  <c r="L563" i="10" s="1"/>
  <c r="M563" i="10" s="1"/>
  <c r="N563" i="10" s="1"/>
  <c r="O563" i="10" s="1"/>
  <c r="J562" i="10"/>
  <c r="K562" i="10" s="1"/>
  <c r="L562" i="10" s="1"/>
  <c r="J561" i="10"/>
  <c r="K561" i="10" s="1"/>
  <c r="L561" i="10" s="1"/>
  <c r="M561" i="10" s="1"/>
  <c r="N561" i="10" s="1"/>
  <c r="O561" i="10" s="1"/>
  <c r="J560" i="10"/>
  <c r="J559" i="10"/>
  <c r="J558" i="10"/>
  <c r="K558" i="10" s="1"/>
  <c r="J557" i="10"/>
  <c r="J556" i="10"/>
  <c r="K556" i="10" s="1"/>
  <c r="J555" i="10"/>
  <c r="K555" i="10" s="1"/>
  <c r="L555" i="10" s="1"/>
  <c r="M555" i="10" s="1"/>
  <c r="N555" i="10" s="1"/>
  <c r="O555" i="10" s="1"/>
  <c r="J554" i="10"/>
  <c r="K554" i="10" s="1"/>
  <c r="L554" i="10" s="1"/>
  <c r="M554" i="10" s="1"/>
  <c r="N554" i="10" s="1"/>
  <c r="O554" i="10" s="1"/>
  <c r="J553" i="10"/>
  <c r="K553" i="10" s="1"/>
  <c r="L553" i="10" s="1"/>
  <c r="M553" i="10" s="1"/>
  <c r="N553" i="10" s="1"/>
  <c r="O553" i="10" s="1"/>
  <c r="J552" i="10"/>
  <c r="K552" i="10" s="1"/>
  <c r="L552" i="10" s="1"/>
  <c r="M552" i="10" s="1"/>
  <c r="N552" i="10" s="1"/>
  <c r="J551" i="10"/>
  <c r="K551" i="10" s="1"/>
  <c r="L551" i="10" s="1"/>
  <c r="J550" i="10"/>
  <c r="K550" i="10" s="1"/>
  <c r="J549" i="10"/>
  <c r="J548" i="10"/>
  <c r="J547" i="10"/>
  <c r="K547" i="10" s="1"/>
  <c r="L547" i="10" s="1"/>
  <c r="M547" i="10" s="1"/>
  <c r="N547" i="10" s="1"/>
  <c r="O547" i="10" s="1"/>
  <c r="J546" i="10"/>
  <c r="K546" i="10" s="1"/>
  <c r="L546" i="10" s="1"/>
  <c r="M546" i="10" s="1"/>
  <c r="N546" i="10" s="1"/>
  <c r="O546" i="10" s="1"/>
  <c r="J545" i="10"/>
  <c r="K545" i="10" s="1"/>
  <c r="L545" i="10" s="1"/>
  <c r="M545" i="10" s="1"/>
  <c r="N545" i="10" s="1"/>
  <c r="O545" i="10" s="1"/>
  <c r="J544" i="10"/>
  <c r="J543" i="10"/>
  <c r="J542" i="10"/>
  <c r="K542" i="10" s="1"/>
  <c r="J541" i="10"/>
  <c r="J540" i="10"/>
  <c r="K540" i="10" s="1"/>
  <c r="L540" i="10" s="1"/>
  <c r="M540" i="10" s="1"/>
  <c r="N540" i="10" s="1"/>
  <c r="O540" i="10" s="1"/>
  <c r="J539" i="10"/>
  <c r="K539" i="10" s="1"/>
  <c r="L539" i="10" s="1"/>
  <c r="M539" i="10" s="1"/>
  <c r="N539" i="10" s="1"/>
  <c r="O539" i="10" s="1"/>
  <c r="J538" i="10"/>
  <c r="K538" i="10" s="1"/>
  <c r="J537" i="10"/>
  <c r="K537" i="10" s="1"/>
  <c r="L537" i="10" s="1"/>
  <c r="M537" i="10" s="1"/>
  <c r="N537" i="10" s="1"/>
  <c r="O537" i="10" s="1"/>
  <c r="J536" i="10"/>
  <c r="J535" i="10"/>
  <c r="K535" i="10" s="1"/>
  <c r="L535" i="10" s="1"/>
  <c r="J534" i="10"/>
  <c r="J533" i="10"/>
  <c r="J532" i="10"/>
  <c r="J531" i="10"/>
  <c r="K531" i="10" s="1"/>
  <c r="L531" i="10" s="1"/>
  <c r="M531" i="10" s="1"/>
  <c r="N531" i="10" s="1"/>
  <c r="O531" i="10" s="1"/>
  <c r="J530" i="10"/>
  <c r="K530" i="10" s="1"/>
  <c r="J529" i="10"/>
  <c r="K529" i="10" s="1"/>
  <c r="L529" i="10" s="1"/>
  <c r="M529" i="10" s="1"/>
  <c r="N529" i="10" s="1"/>
  <c r="O529" i="10" s="1"/>
  <c r="J528" i="10"/>
  <c r="K528" i="10" s="1"/>
  <c r="L528" i="10" s="1"/>
  <c r="M528" i="10" s="1"/>
  <c r="N528" i="10" s="1"/>
  <c r="O528" i="10" s="1"/>
  <c r="J523" i="10"/>
  <c r="K523" i="10" s="1"/>
  <c r="L523" i="10" s="1"/>
  <c r="M523" i="10" s="1"/>
  <c r="N523" i="10" s="1"/>
  <c r="O523" i="10" s="1"/>
  <c r="J522" i="10"/>
  <c r="J521" i="10"/>
  <c r="K521" i="10" s="1"/>
  <c r="L521" i="10" s="1"/>
  <c r="M521" i="10" s="1"/>
  <c r="N521" i="10" s="1"/>
  <c r="O521" i="10" s="1"/>
  <c r="J520" i="10"/>
  <c r="K520" i="10" s="1"/>
  <c r="L520" i="10" s="1"/>
  <c r="M520" i="10" s="1"/>
  <c r="N520" i="10" s="1"/>
  <c r="J513" i="10"/>
  <c r="K513" i="10" s="1"/>
  <c r="L513" i="10" s="1"/>
  <c r="M513" i="10" s="1"/>
  <c r="N513" i="10" s="1"/>
  <c r="O513" i="10" s="1"/>
  <c r="J512" i="10"/>
  <c r="K512" i="10" s="1"/>
  <c r="L512" i="10" s="1"/>
  <c r="M512" i="10" s="1"/>
  <c r="N512" i="10" s="1"/>
  <c r="J511" i="10"/>
  <c r="J510" i="10"/>
  <c r="K510" i="10" s="1"/>
  <c r="J509" i="10"/>
  <c r="J508" i="10"/>
  <c r="J507" i="10"/>
  <c r="K507" i="10" s="1"/>
  <c r="L507" i="10" s="1"/>
  <c r="M507" i="10" s="1"/>
  <c r="N507" i="10" s="1"/>
  <c r="O507" i="10" s="1"/>
  <c r="J506" i="10"/>
  <c r="J505" i="10"/>
  <c r="K505" i="10" s="1"/>
  <c r="L505" i="10" s="1"/>
  <c r="M505" i="10" s="1"/>
  <c r="N505" i="10" s="1"/>
  <c r="O505" i="10" s="1"/>
  <c r="J504" i="10"/>
  <c r="K504" i="10" s="1"/>
  <c r="L504" i="10" s="1"/>
  <c r="M504" i="10" s="1"/>
  <c r="N504" i="10" s="1"/>
  <c r="O504" i="10" s="1"/>
  <c r="J503" i="10"/>
  <c r="J501" i="10"/>
  <c r="K501" i="10" s="1"/>
  <c r="J500" i="10"/>
  <c r="J499" i="10"/>
  <c r="K499" i="10" s="1"/>
  <c r="L499" i="10" s="1"/>
  <c r="M499" i="10" s="1"/>
  <c r="N499" i="10" s="1"/>
  <c r="O499" i="10" s="1"/>
  <c r="J498" i="10"/>
  <c r="K498" i="10" s="1"/>
  <c r="J497" i="10"/>
  <c r="K497" i="10" s="1"/>
  <c r="L497" i="10" s="1"/>
  <c r="M497" i="10" s="1"/>
  <c r="N497" i="10" s="1"/>
  <c r="O497" i="10" s="1"/>
  <c r="J496" i="10"/>
  <c r="K496" i="10" s="1"/>
  <c r="L496" i="10" s="1"/>
  <c r="M496" i="10" s="1"/>
  <c r="N496" i="10" s="1"/>
  <c r="O496" i="10" s="1"/>
  <c r="J495" i="10"/>
  <c r="K495" i="10" s="1"/>
  <c r="L495" i="10" s="1"/>
  <c r="J494" i="10"/>
  <c r="J491" i="10"/>
  <c r="K491" i="10" s="1"/>
  <c r="L491" i="10" s="1"/>
  <c r="M491" i="10" s="1"/>
  <c r="N491" i="10" s="1"/>
  <c r="O491" i="10" s="1"/>
  <c r="J490" i="10"/>
  <c r="J489" i="10"/>
  <c r="K489" i="10" s="1"/>
  <c r="L489" i="10" s="1"/>
  <c r="M489" i="10" s="1"/>
  <c r="N489" i="10" s="1"/>
  <c r="O489" i="10" s="1"/>
  <c r="J488" i="10"/>
  <c r="J487" i="10"/>
  <c r="J486" i="10"/>
  <c r="K486" i="10" s="1"/>
  <c r="L486" i="10" s="1"/>
  <c r="M486" i="10" s="1"/>
  <c r="N486" i="10" s="1"/>
  <c r="O486" i="10" s="1"/>
  <c r="J485" i="10"/>
  <c r="K485" i="10" s="1"/>
  <c r="L485" i="10" s="1"/>
  <c r="M485" i="10" s="1"/>
  <c r="J484" i="10"/>
  <c r="K484" i="10" s="1"/>
  <c r="J483" i="10"/>
  <c r="K483" i="10" s="1"/>
  <c r="L483" i="10" s="1"/>
  <c r="M483" i="10" s="1"/>
  <c r="N483" i="10" s="1"/>
  <c r="O483" i="10" s="1"/>
  <c r="J482" i="10"/>
  <c r="J481" i="10"/>
  <c r="K481" i="10" s="1"/>
  <c r="L481" i="10" s="1"/>
  <c r="M481" i="10" s="1"/>
  <c r="N481" i="10" s="1"/>
  <c r="O481" i="10" s="1"/>
  <c r="J480" i="10"/>
  <c r="J479" i="10"/>
  <c r="K479" i="10" s="1"/>
  <c r="J478" i="10"/>
  <c r="K478" i="10" s="1"/>
  <c r="L478" i="10" s="1"/>
  <c r="M478" i="10" s="1"/>
  <c r="N478" i="10" s="1"/>
  <c r="O478" i="10" s="1"/>
  <c r="J477" i="10"/>
  <c r="K477" i="10" s="1"/>
  <c r="L477" i="10" s="1"/>
  <c r="M477" i="10" s="1"/>
  <c r="N477" i="10" s="1"/>
  <c r="O477" i="10" s="1"/>
  <c r="J476" i="10"/>
  <c r="K476" i="10" s="1"/>
  <c r="L476" i="10" s="1"/>
  <c r="M476" i="10" s="1"/>
  <c r="N476" i="10" s="1"/>
  <c r="O476" i="10" s="1"/>
  <c r="J475" i="10"/>
  <c r="K475" i="10" s="1"/>
  <c r="L475" i="10" s="1"/>
  <c r="M475" i="10" s="1"/>
  <c r="N475" i="10" s="1"/>
  <c r="O475" i="10" s="1"/>
  <c r="J474" i="10"/>
  <c r="J473" i="10"/>
  <c r="K473" i="10" s="1"/>
  <c r="L473" i="10" s="1"/>
  <c r="M473" i="10" s="1"/>
  <c r="N473" i="10" s="1"/>
  <c r="O473" i="10" s="1"/>
  <c r="J472" i="10"/>
  <c r="K472" i="10" s="1"/>
  <c r="L472" i="10" s="1"/>
  <c r="M472" i="10" s="1"/>
  <c r="N472" i="10" s="1"/>
  <c r="O472" i="10" s="1"/>
  <c r="J471" i="10"/>
  <c r="J469" i="10"/>
  <c r="J468" i="10"/>
  <c r="K468" i="10" s="1"/>
  <c r="J467" i="10"/>
  <c r="K467" i="10" s="1"/>
  <c r="L467" i="10" s="1"/>
  <c r="M467" i="10" s="1"/>
  <c r="N467" i="10" s="1"/>
  <c r="O467" i="10" s="1"/>
  <c r="J466" i="10"/>
  <c r="J465" i="10"/>
  <c r="K465" i="10" s="1"/>
  <c r="L465" i="10" s="1"/>
  <c r="M465" i="10" s="1"/>
  <c r="N465" i="10" s="1"/>
  <c r="O465" i="10" s="1"/>
  <c r="J464" i="10"/>
  <c r="J463" i="10"/>
  <c r="J462" i="10"/>
  <c r="K462" i="10" s="1"/>
  <c r="J461" i="10"/>
  <c r="K461" i="10" s="1"/>
  <c r="L461" i="10" s="1"/>
  <c r="M461" i="10" s="1"/>
  <c r="N461" i="10" s="1"/>
  <c r="O461" i="10" s="1"/>
  <c r="J460" i="10"/>
  <c r="K460" i="10" s="1"/>
  <c r="L460" i="10" s="1"/>
  <c r="M460" i="10" s="1"/>
  <c r="N460" i="10" s="1"/>
  <c r="O460" i="10" s="1"/>
  <c r="J459" i="10"/>
  <c r="K459" i="10" s="1"/>
  <c r="L459" i="10" s="1"/>
  <c r="M459" i="10" s="1"/>
  <c r="N459" i="10" s="1"/>
  <c r="J458" i="10"/>
  <c r="K458" i="10" s="1"/>
  <c r="L458" i="10" s="1"/>
  <c r="M458" i="10" s="1"/>
  <c r="N458" i="10" s="1"/>
  <c r="O458" i="10" s="1"/>
  <c r="J457" i="10"/>
  <c r="K457" i="10" s="1"/>
  <c r="J456" i="10"/>
  <c r="K456" i="10" s="1"/>
  <c r="J455" i="10"/>
  <c r="K455" i="10" s="1"/>
  <c r="L455" i="10" s="1"/>
  <c r="M455" i="10" s="1"/>
  <c r="N455" i="10" s="1"/>
  <c r="O455" i="10" s="1"/>
  <c r="J454" i="10"/>
  <c r="J453" i="10"/>
  <c r="K453" i="10" s="1"/>
  <c r="L453" i="10" s="1"/>
  <c r="M453" i="10" s="1"/>
  <c r="N453" i="10" s="1"/>
  <c r="O453" i="10" s="1"/>
  <c r="J452" i="10"/>
  <c r="K452" i="10" s="1"/>
  <c r="L452" i="10" s="1"/>
  <c r="M452" i="10" s="1"/>
  <c r="N452" i="10" s="1"/>
  <c r="O452" i="10" s="1"/>
  <c r="J451" i="10"/>
  <c r="J450" i="10"/>
  <c r="K450" i="10" s="1"/>
  <c r="L450" i="10" s="1"/>
  <c r="M450" i="10" s="1"/>
  <c r="N450" i="10" s="1"/>
  <c r="O450" i="10" s="1"/>
  <c r="J449" i="10"/>
  <c r="J448" i="10"/>
  <c r="J447" i="10"/>
  <c r="K447" i="10" s="1"/>
  <c r="L447" i="10" s="1"/>
  <c r="M447" i="10" s="1"/>
  <c r="N447" i="10" s="1"/>
  <c r="O447" i="10" s="1"/>
  <c r="J446" i="10"/>
  <c r="J434" i="10"/>
  <c r="K434" i="10" s="1"/>
  <c r="L434" i="10" s="1"/>
  <c r="M434" i="10" s="1"/>
  <c r="N434" i="10" s="1"/>
  <c r="O434" i="10" s="1"/>
  <c r="J433" i="10"/>
  <c r="K433" i="10" s="1"/>
  <c r="J432" i="10"/>
  <c r="K432" i="10" s="1"/>
  <c r="J430" i="10"/>
  <c r="K430" i="10" s="1"/>
  <c r="J429" i="10"/>
  <c r="K429" i="10" s="1"/>
  <c r="L429" i="10" s="1"/>
  <c r="M429" i="10" s="1"/>
  <c r="N429" i="10" s="1"/>
  <c r="O429" i="10" s="1"/>
  <c r="J428" i="10"/>
  <c r="K428" i="10" s="1"/>
  <c r="L428" i="10" s="1"/>
  <c r="M428" i="10" s="1"/>
  <c r="N428" i="10" s="1"/>
  <c r="O428" i="10" s="1"/>
  <c r="J427" i="10"/>
  <c r="K427" i="10" s="1"/>
  <c r="L427" i="10" s="1"/>
  <c r="M427" i="10" s="1"/>
  <c r="N427" i="10" s="1"/>
  <c r="O427" i="10" s="1"/>
  <c r="J426" i="10"/>
  <c r="J425" i="10"/>
  <c r="J424" i="10"/>
  <c r="K424" i="10" s="1"/>
  <c r="L424" i="10" s="1"/>
  <c r="M424" i="10" s="1"/>
  <c r="N424" i="10" s="1"/>
  <c r="O424" i="10" s="1"/>
  <c r="J423" i="10"/>
  <c r="K423" i="10" s="1"/>
  <c r="L423" i="10" s="1"/>
  <c r="M423" i="10" s="1"/>
  <c r="N423" i="10" s="1"/>
  <c r="O423" i="10" s="1"/>
  <c r="J422" i="10"/>
  <c r="J421" i="10"/>
  <c r="K421" i="10" s="1"/>
  <c r="L421" i="10" s="1"/>
  <c r="M421" i="10" s="1"/>
  <c r="N421" i="10" s="1"/>
  <c r="O421" i="10" s="1"/>
  <c r="J419" i="10"/>
  <c r="K419" i="10" s="1"/>
  <c r="L419" i="10" s="1"/>
  <c r="M419" i="10" s="1"/>
  <c r="N419" i="10" s="1"/>
  <c r="J418" i="10"/>
  <c r="K418" i="10" s="1"/>
  <c r="L418" i="10" s="1"/>
  <c r="M418" i="10" s="1"/>
  <c r="N418" i="10" s="1"/>
  <c r="O418" i="10" s="1"/>
  <c r="J417" i="10"/>
  <c r="J416" i="10"/>
  <c r="K416" i="10" s="1"/>
  <c r="L416" i="10" s="1"/>
  <c r="M416" i="10" s="1"/>
  <c r="N416" i="10" s="1"/>
  <c r="O416" i="10" s="1"/>
  <c r="J413" i="10"/>
  <c r="K413" i="10" s="1"/>
  <c r="L413" i="10" s="1"/>
  <c r="M413" i="10" s="1"/>
  <c r="N413" i="10" s="1"/>
  <c r="O413" i="10" s="1"/>
  <c r="J412" i="10"/>
  <c r="K412" i="10" s="1"/>
  <c r="L412" i="10" s="1"/>
  <c r="M412" i="10" s="1"/>
  <c r="N412" i="10" s="1"/>
  <c r="O412" i="10" s="1"/>
  <c r="J411" i="10"/>
  <c r="K411" i="10" s="1"/>
  <c r="L411" i="10" s="1"/>
  <c r="M411" i="10" s="1"/>
  <c r="N411" i="10" s="1"/>
  <c r="J410" i="10"/>
  <c r="J409" i="10"/>
  <c r="K409" i="10" s="1"/>
  <c r="J408" i="10"/>
  <c r="J407" i="10"/>
  <c r="K407" i="10" s="1"/>
  <c r="L407" i="10" s="1"/>
  <c r="M407" i="10" s="1"/>
  <c r="N407" i="10" s="1"/>
  <c r="O407" i="10" s="1"/>
  <c r="J406" i="10"/>
  <c r="K406" i="10" s="1"/>
  <c r="J405" i="10"/>
  <c r="K405" i="10" s="1"/>
  <c r="L405" i="10" s="1"/>
  <c r="M405" i="10" s="1"/>
  <c r="N405" i="10" s="1"/>
  <c r="O405" i="10" s="1"/>
  <c r="J404" i="10"/>
  <c r="K404" i="10" s="1"/>
  <c r="L404" i="10" s="1"/>
  <c r="M404" i="10" s="1"/>
  <c r="N404" i="10" s="1"/>
  <c r="O404" i="10" s="1"/>
  <c r="J403" i="10"/>
  <c r="J402" i="10"/>
  <c r="K402" i="10" s="1"/>
  <c r="J401" i="10"/>
  <c r="J400" i="10"/>
  <c r="J399" i="10"/>
  <c r="K399" i="10" s="1"/>
  <c r="L399" i="10" s="1"/>
  <c r="M399" i="10" s="1"/>
  <c r="N399" i="10" s="1"/>
  <c r="O399" i="10" s="1"/>
  <c r="J398" i="10"/>
  <c r="K398" i="10" s="1"/>
  <c r="L398" i="10" s="1"/>
  <c r="M398" i="10" s="1"/>
  <c r="N398" i="10" s="1"/>
  <c r="O398" i="10" s="1"/>
  <c r="J397" i="10"/>
  <c r="K397" i="10" s="1"/>
  <c r="L397" i="10" s="1"/>
  <c r="M397" i="10" s="1"/>
  <c r="N397" i="10" s="1"/>
  <c r="O397" i="10" s="1"/>
  <c r="J393" i="10"/>
  <c r="K393" i="10" s="1"/>
  <c r="J392" i="10"/>
  <c r="J389" i="10"/>
  <c r="J388" i="10"/>
  <c r="K388" i="10" s="1"/>
  <c r="J387" i="10"/>
  <c r="K387" i="10" s="1"/>
  <c r="L387" i="10" s="1"/>
  <c r="M387" i="10" s="1"/>
  <c r="N387" i="10" s="1"/>
  <c r="O387" i="10" s="1"/>
  <c r="J386" i="10"/>
  <c r="J385" i="10"/>
  <c r="K385" i="10" s="1"/>
  <c r="L385" i="10" s="1"/>
  <c r="M385" i="10" s="1"/>
  <c r="N385" i="10" s="1"/>
  <c r="O385" i="10" s="1"/>
  <c r="J383" i="10"/>
  <c r="K383" i="10" s="1"/>
  <c r="L383" i="10" s="1"/>
  <c r="M383" i="10" s="1"/>
  <c r="N383" i="10" s="1"/>
  <c r="O383" i="10" s="1"/>
  <c r="J382" i="10"/>
  <c r="K382" i="10" s="1"/>
  <c r="J381" i="10"/>
  <c r="J380" i="10"/>
  <c r="K380" i="10" s="1"/>
  <c r="J379" i="10"/>
  <c r="K379" i="10" s="1"/>
  <c r="L379" i="10" s="1"/>
  <c r="M379" i="10" s="1"/>
  <c r="N379" i="10" s="1"/>
  <c r="O379" i="10" s="1"/>
  <c r="J378" i="10"/>
  <c r="J377" i="10"/>
  <c r="J376" i="10"/>
  <c r="K376" i="10" s="1"/>
  <c r="L376" i="10" s="1"/>
  <c r="M376" i="10" s="1"/>
  <c r="N376" i="10" s="1"/>
  <c r="O376" i="10" s="1"/>
  <c r="J375" i="10"/>
  <c r="K375" i="10" s="1"/>
  <c r="L375" i="10" s="1"/>
  <c r="M375" i="10" s="1"/>
  <c r="N375" i="10" s="1"/>
  <c r="O375" i="10" s="1"/>
  <c r="J374" i="10"/>
  <c r="K374" i="10" s="1"/>
  <c r="J373" i="10"/>
  <c r="K373" i="10" s="1"/>
  <c r="L373" i="10" s="1"/>
  <c r="M373" i="10" s="1"/>
  <c r="N373" i="10" s="1"/>
  <c r="O373" i="10" s="1"/>
  <c r="J372" i="10"/>
  <c r="J371" i="10"/>
  <c r="J367" i="10"/>
  <c r="K367" i="10" s="1"/>
  <c r="L367" i="10" s="1"/>
  <c r="M367" i="10" s="1"/>
  <c r="N367" i="10" s="1"/>
  <c r="O367" i="10" s="1"/>
  <c r="J366" i="10"/>
  <c r="K366" i="10" s="1"/>
  <c r="J364" i="10"/>
  <c r="J363" i="10"/>
  <c r="K363" i="10" s="1"/>
  <c r="L363" i="10" s="1"/>
  <c r="M363" i="10" s="1"/>
  <c r="N363" i="10" s="1"/>
  <c r="O363" i="10" s="1"/>
  <c r="J354" i="10"/>
  <c r="K354" i="10" s="1"/>
  <c r="J353" i="10"/>
  <c r="J352" i="10"/>
  <c r="J351" i="10"/>
  <c r="K351" i="10" s="1"/>
  <c r="L351" i="10" s="1"/>
  <c r="M351" i="10" s="1"/>
  <c r="N351" i="10" s="1"/>
  <c r="O351" i="10" s="1"/>
  <c r="J348" i="10"/>
  <c r="J347" i="10"/>
  <c r="K347" i="10" s="1"/>
  <c r="L347" i="10" s="1"/>
  <c r="M347" i="10" s="1"/>
  <c r="N347" i="10" s="1"/>
  <c r="O347" i="10" s="1"/>
  <c r="J346" i="10"/>
  <c r="K346" i="10" s="1"/>
  <c r="L346" i="10" s="1"/>
  <c r="M346" i="10" s="1"/>
  <c r="N346" i="10" s="1"/>
  <c r="O346" i="10" s="1"/>
  <c r="J345" i="10"/>
  <c r="K345" i="10" s="1"/>
  <c r="L345" i="10" s="1"/>
  <c r="M345" i="10" s="1"/>
  <c r="N345" i="10" s="1"/>
  <c r="O345" i="10" s="1"/>
  <c r="J344" i="10"/>
  <c r="J343" i="10"/>
  <c r="K343" i="10" s="1"/>
  <c r="L343" i="10" s="1"/>
  <c r="M343" i="10" s="1"/>
  <c r="N343" i="10" s="1"/>
  <c r="O343" i="10" s="1"/>
  <c r="J341" i="10"/>
  <c r="K341" i="10" s="1"/>
  <c r="L341" i="10" s="1"/>
  <c r="M341" i="10" s="1"/>
  <c r="N341" i="10" s="1"/>
  <c r="O341" i="10" s="1"/>
  <c r="J339" i="10"/>
  <c r="K339" i="10" s="1"/>
  <c r="L339" i="10" s="1"/>
  <c r="M339" i="10" s="1"/>
  <c r="N339" i="10" s="1"/>
  <c r="J338" i="10"/>
  <c r="J337" i="10"/>
  <c r="J336" i="10"/>
  <c r="K336" i="10" s="1"/>
  <c r="L336" i="10" s="1"/>
  <c r="M336" i="10" s="1"/>
  <c r="N336" i="10" s="1"/>
  <c r="O336" i="10" s="1"/>
  <c r="J334" i="10"/>
  <c r="K334" i="10" s="1"/>
  <c r="L334" i="10" s="1"/>
  <c r="M334" i="10" s="1"/>
  <c r="N334" i="10" s="1"/>
  <c r="O334" i="10" s="1"/>
  <c r="J333" i="10"/>
  <c r="K333" i="10" s="1"/>
  <c r="L333" i="10" s="1"/>
  <c r="M333" i="10" s="1"/>
  <c r="N333" i="10" s="1"/>
  <c r="O333" i="10" s="1"/>
  <c r="J332" i="10"/>
  <c r="K332" i="10" s="1"/>
  <c r="L332" i="10" s="1"/>
  <c r="M332" i="10" s="1"/>
  <c r="J331" i="10"/>
  <c r="K331" i="10" s="1"/>
  <c r="L331" i="10" s="1"/>
  <c r="M331" i="10" s="1"/>
  <c r="N331" i="10" s="1"/>
  <c r="J330" i="10"/>
  <c r="J329" i="10"/>
  <c r="J328" i="10"/>
  <c r="J327" i="10"/>
  <c r="K327" i="10" s="1"/>
  <c r="L327" i="10" s="1"/>
  <c r="M327" i="10" s="1"/>
  <c r="N327" i="10" s="1"/>
  <c r="O327" i="10" s="1"/>
  <c r="J326" i="10"/>
  <c r="K326" i="10" s="1"/>
  <c r="J325" i="10"/>
  <c r="K325" i="10" s="1"/>
  <c r="L325" i="10" s="1"/>
  <c r="J324" i="10"/>
  <c r="K324" i="10" s="1"/>
  <c r="L324" i="10" s="1"/>
  <c r="M324" i="10" s="1"/>
  <c r="N324" i="10" s="1"/>
  <c r="O324" i="10" s="1"/>
  <c r="J323" i="10"/>
  <c r="J322" i="10"/>
  <c r="J321" i="10"/>
  <c r="J320" i="10"/>
  <c r="J319" i="10"/>
  <c r="K319" i="10" s="1"/>
  <c r="L319" i="10" s="1"/>
  <c r="M319" i="10" s="1"/>
  <c r="N319" i="10" s="1"/>
  <c r="O319" i="10" s="1"/>
  <c r="J318" i="10"/>
  <c r="K318" i="10" s="1"/>
  <c r="L318" i="10" s="1"/>
  <c r="M318" i="10" s="1"/>
  <c r="N318" i="10" s="1"/>
  <c r="O318" i="10" s="1"/>
  <c r="J317" i="10"/>
  <c r="K317" i="10" s="1"/>
  <c r="L317" i="10" s="1"/>
  <c r="J316" i="10"/>
  <c r="K316" i="10" s="1"/>
  <c r="L316" i="10" s="1"/>
  <c r="M316" i="10" s="1"/>
  <c r="N316" i="10" s="1"/>
  <c r="O316" i="10" s="1"/>
  <c r="J315" i="10"/>
  <c r="J314" i="10"/>
  <c r="J313" i="10"/>
  <c r="K313" i="10" s="1"/>
  <c r="J312" i="10"/>
  <c r="K312" i="10" s="1"/>
  <c r="J311" i="10"/>
  <c r="K311" i="10" s="1"/>
  <c r="L311" i="10" s="1"/>
  <c r="M311" i="10" s="1"/>
  <c r="N311" i="10" s="1"/>
  <c r="O311" i="10" s="1"/>
  <c r="J310" i="10"/>
  <c r="K310" i="10" s="1"/>
  <c r="L310" i="10" s="1"/>
  <c r="M310" i="10" s="1"/>
  <c r="N310" i="10" s="1"/>
  <c r="O310" i="10" s="1"/>
  <c r="J309" i="10"/>
  <c r="K309" i="10" s="1"/>
  <c r="L309" i="10" s="1"/>
  <c r="M309" i="10" s="1"/>
  <c r="N309" i="10" s="1"/>
  <c r="O309" i="10" s="1"/>
  <c r="J308" i="10"/>
  <c r="K308" i="10" s="1"/>
  <c r="L308" i="10" s="1"/>
  <c r="M308" i="10" s="1"/>
  <c r="N308" i="10" s="1"/>
  <c r="O308" i="10" s="1"/>
  <c r="J307" i="10"/>
  <c r="J305" i="10"/>
  <c r="K305" i="10" s="1"/>
  <c r="J304" i="10"/>
  <c r="K304" i="10" s="1"/>
  <c r="J301" i="10"/>
  <c r="K301" i="10" s="1"/>
  <c r="L301" i="10" s="1"/>
  <c r="M301" i="10" s="1"/>
  <c r="N301" i="10" s="1"/>
  <c r="O301" i="10" s="1"/>
  <c r="J300" i="10"/>
  <c r="K300" i="10" s="1"/>
  <c r="L300" i="10" s="1"/>
  <c r="M300" i="10" s="1"/>
  <c r="N300" i="10" s="1"/>
  <c r="O300" i="10" s="1"/>
  <c r="J299" i="10"/>
  <c r="K299" i="10" s="1"/>
  <c r="L299" i="10" s="1"/>
  <c r="M299" i="10" s="1"/>
  <c r="N299" i="10" s="1"/>
  <c r="O299" i="10" s="1"/>
  <c r="J298" i="10"/>
  <c r="K298" i="10" s="1"/>
  <c r="J297" i="10"/>
  <c r="K297" i="10" s="1"/>
  <c r="L297" i="10" s="1"/>
  <c r="M297" i="10" s="1"/>
  <c r="N297" i="10" s="1"/>
  <c r="O297" i="10" s="1"/>
  <c r="J296" i="10"/>
  <c r="K296" i="10" s="1"/>
  <c r="J295" i="10"/>
  <c r="K295" i="10" s="1"/>
  <c r="L295" i="10" s="1"/>
  <c r="M295" i="10" s="1"/>
  <c r="N295" i="10" s="1"/>
  <c r="O295" i="10" s="1"/>
  <c r="J294" i="10"/>
  <c r="J293" i="10"/>
  <c r="K293" i="10" s="1"/>
  <c r="L293" i="10" s="1"/>
  <c r="J292" i="10"/>
  <c r="K292" i="10" s="1"/>
  <c r="L292" i="10" s="1"/>
  <c r="M292" i="10" s="1"/>
  <c r="N292" i="10" s="1"/>
  <c r="O292" i="10" s="1"/>
  <c r="J291" i="10"/>
  <c r="K291" i="10" s="1"/>
  <c r="L291" i="10" s="1"/>
  <c r="M291" i="10" s="1"/>
  <c r="N291" i="10" s="1"/>
  <c r="O291" i="10" s="1"/>
  <c r="J290" i="10"/>
  <c r="J289" i="10"/>
  <c r="K289" i="10" s="1"/>
  <c r="J288" i="10"/>
  <c r="J279" i="10"/>
  <c r="K279" i="10" s="1"/>
  <c r="L279" i="10" s="1"/>
  <c r="M279" i="10" s="1"/>
  <c r="N279" i="10" s="1"/>
  <c r="O279" i="10" s="1"/>
  <c r="J278" i="10"/>
  <c r="K278" i="10" s="1"/>
  <c r="J275" i="10"/>
  <c r="K275" i="10" s="1"/>
  <c r="L275" i="10" s="1"/>
  <c r="M275" i="10" s="1"/>
  <c r="N275" i="10" s="1"/>
  <c r="O275" i="10" s="1"/>
  <c r="J274" i="10"/>
  <c r="K274" i="10" s="1"/>
  <c r="J273" i="10"/>
  <c r="K273" i="10" s="1"/>
  <c r="L273" i="10" s="1"/>
  <c r="M273" i="10" s="1"/>
  <c r="N273" i="10" s="1"/>
  <c r="O273" i="10" s="1"/>
  <c r="J272" i="10"/>
  <c r="K272" i="10" s="1"/>
  <c r="L272" i="10" s="1"/>
  <c r="M272" i="10" s="1"/>
  <c r="N272" i="10" s="1"/>
  <c r="O272" i="10" s="1"/>
  <c r="J271" i="10"/>
  <c r="K271" i="10" s="1"/>
  <c r="L271" i="10" s="1"/>
  <c r="M271" i="10" s="1"/>
  <c r="N271" i="10" s="1"/>
  <c r="O271" i="10" s="1"/>
  <c r="J270" i="10"/>
  <c r="J269" i="10"/>
  <c r="J265" i="10"/>
  <c r="K265" i="10" s="1"/>
  <c r="L265" i="10" s="1"/>
  <c r="M265" i="10" s="1"/>
  <c r="N265" i="10" s="1"/>
  <c r="O265" i="10" s="1"/>
  <c r="J259" i="10"/>
  <c r="K259" i="10" s="1"/>
  <c r="L259" i="10" s="1"/>
  <c r="M259" i="10" s="1"/>
  <c r="N259" i="10" s="1"/>
  <c r="O259" i="10" s="1"/>
  <c r="J256" i="10"/>
  <c r="K256" i="10" s="1"/>
  <c r="L256" i="10" s="1"/>
  <c r="M256" i="10" s="1"/>
  <c r="N256" i="10" s="1"/>
  <c r="O256" i="10" s="1"/>
  <c r="J253" i="10"/>
  <c r="K253" i="10" s="1"/>
  <c r="L253" i="10" s="1"/>
  <c r="M253" i="10" s="1"/>
  <c r="N253" i="10" s="1"/>
  <c r="O253" i="10" s="1"/>
  <c r="J252" i="10"/>
  <c r="K252" i="10" s="1"/>
  <c r="L252" i="10" s="1"/>
  <c r="M252" i="10" s="1"/>
  <c r="N252" i="10" s="1"/>
  <c r="O252" i="10" s="1"/>
  <c r="J251" i="10"/>
  <c r="K251" i="10" s="1"/>
  <c r="L251" i="10" s="1"/>
  <c r="M251" i="10" s="1"/>
  <c r="N251" i="10" s="1"/>
  <c r="O251" i="10" s="1"/>
  <c r="J250" i="10"/>
  <c r="J249" i="10"/>
  <c r="K249" i="10" s="1"/>
  <c r="L249" i="10" s="1"/>
  <c r="M249" i="10" s="1"/>
  <c r="N249" i="10" s="1"/>
  <c r="O249" i="10" s="1"/>
  <c r="J248" i="10"/>
  <c r="J247" i="10"/>
  <c r="J244" i="10"/>
  <c r="K244" i="10" s="1"/>
  <c r="L244" i="10" s="1"/>
  <c r="M244" i="10" s="1"/>
  <c r="N244" i="10" s="1"/>
  <c r="O244" i="10" s="1"/>
  <c r="J243" i="10"/>
  <c r="K243" i="10" s="1"/>
  <c r="L243" i="10" s="1"/>
  <c r="M243" i="10" s="1"/>
  <c r="N243" i="10" s="1"/>
  <c r="O243" i="10" s="1"/>
  <c r="J242" i="10"/>
  <c r="J241" i="10"/>
  <c r="K241" i="10" s="1"/>
  <c r="L241" i="10" s="1"/>
  <c r="M241" i="10" s="1"/>
  <c r="N241" i="10" s="1"/>
  <c r="O241" i="10" s="1"/>
  <c r="J240" i="10"/>
  <c r="K240" i="10" s="1"/>
  <c r="J239" i="10"/>
  <c r="K239" i="10" s="1"/>
  <c r="L239" i="10" s="1"/>
  <c r="M239" i="10" s="1"/>
  <c r="N239" i="10" s="1"/>
  <c r="O239" i="10" s="1"/>
  <c r="J229" i="10"/>
  <c r="K229" i="10" s="1"/>
  <c r="L229" i="10" s="1"/>
  <c r="M229" i="10" s="1"/>
  <c r="N229" i="10" s="1"/>
  <c r="O229" i="10" s="1"/>
  <c r="J227" i="10"/>
  <c r="K227" i="10" s="1"/>
  <c r="L227" i="10" s="1"/>
  <c r="M227" i="10" s="1"/>
  <c r="N227" i="10" s="1"/>
  <c r="O227" i="10" s="1"/>
  <c r="J226" i="10"/>
  <c r="K226" i="10" s="1"/>
  <c r="L226" i="10" s="1"/>
  <c r="M226" i="10" s="1"/>
  <c r="N226" i="10" s="1"/>
  <c r="O226" i="10" s="1"/>
  <c r="J224" i="10"/>
  <c r="K224" i="10" s="1"/>
  <c r="L224" i="10" s="1"/>
  <c r="M224" i="10" s="1"/>
  <c r="N224" i="10" s="1"/>
  <c r="O224" i="10" s="1"/>
  <c r="J222" i="10"/>
  <c r="K222" i="10" s="1"/>
  <c r="J217" i="10"/>
  <c r="K217" i="10" s="1"/>
  <c r="L217" i="10" s="1"/>
  <c r="M217" i="10" s="1"/>
  <c r="N217" i="10" s="1"/>
  <c r="O217" i="10" s="1"/>
  <c r="J216" i="10"/>
  <c r="J215" i="10"/>
  <c r="K215" i="10" s="1"/>
  <c r="L215" i="10" s="1"/>
  <c r="M215" i="10" s="1"/>
  <c r="N215" i="10" s="1"/>
  <c r="O215" i="10" s="1"/>
  <c r="J214" i="10"/>
  <c r="J213" i="10"/>
  <c r="K213" i="10" s="1"/>
  <c r="L213" i="10" s="1"/>
  <c r="M213" i="10" s="1"/>
  <c r="N213" i="10" s="1"/>
  <c r="O213" i="10" s="1"/>
  <c r="J212" i="10"/>
  <c r="K212" i="10" s="1"/>
  <c r="L212" i="10" s="1"/>
  <c r="M212" i="10" s="1"/>
  <c r="N212" i="10" s="1"/>
  <c r="O212" i="10" s="1"/>
  <c r="J211" i="10"/>
  <c r="K211" i="10" s="1"/>
  <c r="L211" i="10" s="1"/>
  <c r="M211" i="10" s="1"/>
  <c r="N211" i="10" s="1"/>
  <c r="O211" i="10" s="1"/>
  <c r="J210" i="10"/>
  <c r="K210" i="10" s="1"/>
  <c r="L210" i="10" s="1"/>
  <c r="M210" i="10" s="1"/>
  <c r="N210" i="10" s="1"/>
  <c r="O210" i="10" s="1"/>
  <c r="J207" i="10"/>
  <c r="K207" i="10" s="1"/>
  <c r="L207" i="10" s="1"/>
  <c r="M207" i="10" s="1"/>
  <c r="N207" i="10" s="1"/>
  <c r="J204" i="10"/>
  <c r="J203" i="10"/>
  <c r="K203" i="10" s="1"/>
  <c r="L203" i="10" s="1"/>
  <c r="M203" i="10" s="1"/>
  <c r="N203" i="10" s="1"/>
  <c r="O203" i="10" s="1"/>
  <c r="J200" i="10"/>
  <c r="J199" i="10"/>
  <c r="K199" i="10" s="1"/>
  <c r="L199" i="10" s="1"/>
  <c r="M199" i="10" s="1"/>
  <c r="N199" i="10" s="1"/>
  <c r="J198" i="10"/>
  <c r="K198" i="10" s="1"/>
  <c r="J197" i="10"/>
  <c r="K197" i="10" s="1"/>
  <c r="L197" i="10" s="1"/>
  <c r="M197" i="10" s="1"/>
  <c r="N197" i="10" s="1"/>
  <c r="O197" i="10" s="1"/>
  <c r="J196" i="10"/>
  <c r="K196" i="10" s="1"/>
  <c r="L196" i="10" s="1"/>
  <c r="M196" i="10" s="1"/>
  <c r="N196" i="10" s="1"/>
  <c r="O196" i="10" s="1"/>
  <c r="J195" i="10"/>
  <c r="K195" i="10" s="1"/>
  <c r="L195" i="10" s="1"/>
  <c r="M195" i="10" s="1"/>
  <c r="N195" i="10" s="1"/>
  <c r="O195" i="10" s="1"/>
  <c r="J194" i="10"/>
  <c r="J175" i="10"/>
  <c r="K175" i="10" s="1"/>
  <c r="J174" i="10"/>
  <c r="K174" i="10" s="1"/>
  <c r="L174" i="10" s="1"/>
  <c r="M174" i="10" s="1"/>
  <c r="N174" i="10" s="1"/>
  <c r="O174" i="10" s="1"/>
  <c r="J173" i="10"/>
  <c r="K173" i="10" s="1"/>
  <c r="L173" i="10" s="1"/>
  <c r="M173" i="10" s="1"/>
  <c r="N173" i="10" s="1"/>
  <c r="O173" i="10" s="1"/>
  <c r="J172" i="10"/>
  <c r="K172" i="10" s="1"/>
  <c r="L172" i="10" s="1"/>
  <c r="M172" i="10" s="1"/>
  <c r="N172" i="10" s="1"/>
  <c r="O172" i="10" s="1"/>
  <c r="J171" i="10"/>
  <c r="K171" i="10" s="1"/>
  <c r="L171" i="10" s="1"/>
  <c r="J170" i="10"/>
  <c r="K170" i="10" s="1"/>
  <c r="L170" i="10" s="1"/>
  <c r="M170" i="10" s="1"/>
  <c r="N170" i="10" s="1"/>
  <c r="O170" i="10" s="1"/>
  <c r="J169" i="10"/>
  <c r="K169" i="10" s="1"/>
  <c r="L169" i="10" s="1"/>
  <c r="M169" i="10" s="1"/>
  <c r="N169" i="10" s="1"/>
  <c r="O169" i="10" s="1"/>
  <c r="J167" i="10"/>
  <c r="J166" i="10"/>
  <c r="K166" i="10" s="1"/>
  <c r="L166" i="10" s="1"/>
  <c r="M166" i="10" s="1"/>
  <c r="N166" i="10" s="1"/>
  <c r="O166" i="10" s="1"/>
  <c r="J165" i="10"/>
  <c r="K165" i="10" s="1"/>
  <c r="L165" i="10" s="1"/>
  <c r="M165" i="10" s="1"/>
  <c r="N165" i="10" s="1"/>
  <c r="O165" i="10" s="1"/>
  <c r="J164" i="10"/>
  <c r="K164" i="10" s="1"/>
  <c r="L164" i="10" s="1"/>
  <c r="M164" i="10" s="1"/>
  <c r="N164" i="10" s="1"/>
  <c r="O164" i="10" s="1"/>
  <c r="J163" i="10"/>
  <c r="J162" i="10"/>
  <c r="K162" i="10" s="1"/>
  <c r="L162" i="10" s="1"/>
  <c r="M162" i="10" s="1"/>
  <c r="N162" i="10" s="1"/>
  <c r="O162" i="10" s="1"/>
  <c r="J161" i="10"/>
  <c r="K161" i="10" s="1"/>
  <c r="L161" i="10" s="1"/>
  <c r="M161" i="10" s="1"/>
  <c r="N161" i="10" s="1"/>
  <c r="O161" i="10" s="1"/>
  <c r="J160" i="10"/>
  <c r="K160" i="10" s="1"/>
  <c r="J155" i="10"/>
  <c r="K155" i="10" s="1"/>
  <c r="J154" i="10"/>
  <c r="K154" i="10" s="1"/>
  <c r="L154" i="10" s="1"/>
  <c r="M154" i="10" s="1"/>
  <c r="N154" i="10" s="1"/>
  <c r="O154" i="10" s="1"/>
  <c r="J153" i="10"/>
  <c r="K153" i="10" s="1"/>
  <c r="L153" i="10" s="1"/>
  <c r="M153" i="10" s="1"/>
  <c r="N153" i="10" s="1"/>
  <c r="O153" i="10" s="1"/>
  <c r="J152" i="10"/>
  <c r="J151" i="10"/>
  <c r="K151" i="10" s="1"/>
  <c r="L151" i="10" s="1"/>
  <c r="M151" i="10" s="1"/>
  <c r="N151" i="10" s="1"/>
  <c r="O151" i="10" s="1"/>
  <c r="J150" i="10"/>
  <c r="K150" i="10" s="1"/>
  <c r="L150" i="10" s="1"/>
  <c r="M150" i="10" s="1"/>
  <c r="N150" i="10" s="1"/>
  <c r="O150" i="10" s="1"/>
  <c r="J149" i="10"/>
  <c r="K149" i="10" s="1"/>
  <c r="L149" i="10" s="1"/>
  <c r="M149" i="10" s="1"/>
  <c r="N149" i="10" s="1"/>
  <c r="O149" i="10" s="1"/>
  <c r="J144" i="10"/>
  <c r="K144" i="10" s="1"/>
  <c r="L144" i="10" s="1"/>
  <c r="M144" i="10" s="1"/>
  <c r="N144" i="10" s="1"/>
  <c r="O144" i="10" s="1"/>
  <c r="J143" i="10"/>
  <c r="J142" i="10"/>
  <c r="K142" i="10" s="1"/>
  <c r="L142" i="10" s="1"/>
  <c r="M142" i="10" s="1"/>
  <c r="N142" i="10" s="1"/>
  <c r="O142" i="10" s="1"/>
  <c r="J141" i="10"/>
  <c r="K141" i="10" s="1"/>
  <c r="L141" i="10" s="1"/>
  <c r="M141" i="10" s="1"/>
  <c r="N141" i="10" s="1"/>
  <c r="O141" i="10" s="1"/>
  <c r="J135" i="10"/>
  <c r="J134" i="10"/>
  <c r="K134" i="10" s="1"/>
  <c r="L134" i="10" s="1"/>
  <c r="M134" i="10" s="1"/>
  <c r="N134" i="10" s="1"/>
  <c r="O134" i="10" s="1"/>
  <c r="J129" i="10"/>
  <c r="K129" i="10" s="1"/>
  <c r="L129" i="10" s="1"/>
  <c r="M129" i="10" s="1"/>
  <c r="N129" i="10" s="1"/>
  <c r="O129" i="10" s="1"/>
  <c r="J128" i="10"/>
  <c r="K128" i="10" s="1"/>
  <c r="J126" i="10"/>
  <c r="K126" i="10" s="1"/>
  <c r="L126" i="10" s="1"/>
  <c r="M126" i="10" s="1"/>
  <c r="N126" i="10" s="1"/>
  <c r="O126" i="10" s="1"/>
  <c r="J125" i="10"/>
  <c r="K125" i="10" s="1"/>
  <c r="L125" i="10" s="1"/>
  <c r="M125" i="10" s="1"/>
  <c r="N125" i="10" s="1"/>
  <c r="O125" i="10" s="1"/>
  <c r="J124" i="10"/>
  <c r="K124" i="10" s="1"/>
  <c r="L124" i="10" s="1"/>
  <c r="M124" i="10" s="1"/>
  <c r="N124" i="10" s="1"/>
  <c r="O124" i="10" s="1"/>
  <c r="J123" i="10"/>
  <c r="J122" i="10"/>
  <c r="K122" i="10" s="1"/>
  <c r="L122" i="10" s="1"/>
  <c r="M122" i="10" s="1"/>
  <c r="N122" i="10" s="1"/>
  <c r="O122" i="10" s="1"/>
  <c r="J121" i="10"/>
  <c r="K121" i="10" s="1"/>
  <c r="L121" i="10" s="1"/>
  <c r="M121" i="10" s="1"/>
  <c r="N121" i="10" s="1"/>
  <c r="O121" i="10" s="1"/>
  <c r="J113" i="10"/>
  <c r="K113" i="10" s="1"/>
  <c r="L113" i="10" s="1"/>
  <c r="M113" i="10" s="1"/>
  <c r="N113" i="10" s="1"/>
  <c r="O113" i="10" s="1"/>
  <c r="J109" i="10"/>
  <c r="K109" i="10" s="1"/>
  <c r="L109" i="10" s="1"/>
  <c r="M109" i="10" s="1"/>
  <c r="N109" i="10" s="1"/>
  <c r="O109" i="10" s="1"/>
  <c r="J108" i="10"/>
  <c r="K108" i="10" s="1"/>
  <c r="L108" i="10" s="1"/>
  <c r="M108" i="10" s="1"/>
  <c r="N108" i="10" s="1"/>
  <c r="O108" i="10" s="1"/>
  <c r="J107" i="10"/>
  <c r="K107" i="10" s="1"/>
  <c r="J106" i="10"/>
  <c r="K106" i="10" s="1"/>
  <c r="L106" i="10" s="1"/>
  <c r="M106" i="10" s="1"/>
  <c r="N106" i="10" s="1"/>
  <c r="O106" i="10" s="1"/>
  <c r="J105" i="10"/>
  <c r="K105" i="10" s="1"/>
  <c r="L105" i="10" s="1"/>
  <c r="M105" i="10" s="1"/>
  <c r="N105" i="10" s="1"/>
  <c r="O105" i="10" s="1"/>
  <c r="J104" i="10"/>
  <c r="K104" i="10" s="1"/>
  <c r="J103" i="10"/>
  <c r="K103" i="10" s="1"/>
  <c r="L103" i="10" s="1"/>
  <c r="M103" i="10" s="1"/>
  <c r="N103" i="10" s="1"/>
  <c r="O103" i="10" s="1"/>
  <c r="J102" i="10"/>
  <c r="K102" i="10" s="1"/>
  <c r="L102" i="10" s="1"/>
  <c r="M102" i="10" s="1"/>
  <c r="N102" i="10" s="1"/>
  <c r="O102" i="10" s="1"/>
  <c r="J101" i="10"/>
  <c r="K101" i="10" s="1"/>
  <c r="L101" i="10" s="1"/>
  <c r="M101" i="10" s="1"/>
  <c r="N101" i="10" s="1"/>
  <c r="O101" i="10" s="1"/>
  <c r="J100" i="10"/>
  <c r="K100" i="10" s="1"/>
  <c r="L100" i="10" s="1"/>
  <c r="M100" i="10" s="1"/>
  <c r="N100" i="10" s="1"/>
  <c r="O100" i="10" s="1"/>
  <c r="J99" i="10"/>
  <c r="K99" i="10" s="1"/>
  <c r="L99" i="10" s="1"/>
  <c r="J98" i="10"/>
  <c r="K98" i="10" s="1"/>
  <c r="L98" i="10" s="1"/>
  <c r="M98" i="10" s="1"/>
  <c r="N98" i="10" s="1"/>
  <c r="O98" i="10" s="1"/>
  <c r="J97" i="10"/>
  <c r="K97" i="10" s="1"/>
  <c r="L97" i="10" s="1"/>
  <c r="M97" i="10" s="1"/>
  <c r="N97" i="10" s="1"/>
  <c r="O97" i="10" s="1"/>
  <c r="J96" i="10"/>
  <c r="J95" i="10"/>
  <c r="J94" i="10"/>
  <c r="K94" i="10" s="1"/>
  <c r="L94" i="10" s="1"/>
  <c r="M94" i="10" s="1"/>
  <c r="N94" i="10" s="1"/>
  <c r="O94" i="10" s="1"/>
  <c r="J93" i="10"/>
  <c r="K93" i="10" s="1"/>
  <c r="L93" i="10" s="1"/>
  <c r="M93" i="10" s="1"/>
  <c r="N93" i="10" s="1"/>
  <c r="O93" i="10" s="1"/>
  <c r="J89" i="10"/>
  <c r="K89" i="10" s="1"/>
  <c r="L89" i="10" s="1"/>
  <c r="M89" i="10" s="1"/>
  <c r="N89" i="10" s="1"/>
  <c r="O89" i="10" s="1"/>
  <c r="J88" i="10"/>
  <c r="K88" i="10" s="1"/>
  <c r="L88" i="10" s="1"/>
  <c r="M88" i="10" s="1"/>
  <c r="N88" i="10" s="1"/>
  <c r="O88" i="10" s="1"/>
  <c r="J87" i="10"/>
  <c r="K87" i="10" s="1"/>
  <c r="J86" i="10"/>
  <c r="K86" i="10" s="1"/>
  <c r="L86" i="10" s="1"/>
  <c r="M86" i="10" s="1"/>
  <c r="N86" i="10" s="1"/>
  <c r="O86" i="10" s="1"/>
  <c r="J85" i="10"/>
  <c r="K85" i="10" s="1"/>
  <c r="L85" i="10" s="1"/>
  <c r="M85" i="10" s="1"/>
  <c r="N85" i="10" s="1"/>
  <c r="O85" i="10" s="1"/>
  <c r="J84" i="10"/>
  <c r="K84" i="10" s="1"/>
  <c r="L84" i="10" s="1"/>
  <c r="M84" i="10" s="1"/>
  <c r="N84" i="10" s="1"/>
  <c r="O84" i="10" s="1"/>
  <c r="J83" i="10"/>
  <c r="K83" i="10" s="1"/>
  <c r="L83" i="10" s="1"/>
  <c r="M83" i="10" s="1"/>
  <c r="N83" i="10" s="1"/>
  <c r="O83" i="10" s="1"/>
  <c r="J82" i="10"/>
  <c r="K82" i="10" s="1"/>
  <c r="L82" i="10" s="1"/>
  <c r="M82" i="10" s="1"/>
  <c r="N82" i="10" s="1"/>
  <c r="O82" i="10" s="1"/>
  <c r="J81" i="10"/>
  <c r="K81" i="10" s="1"/>
  <c r="L81" i="10" s="1"/>
  <c r="M81" i="10" s="1"/>
  <c r="N81" i="10" s="1"/>
  <c r="O81" i="10" s="1"/>
  <c r="J80" i="10"/>
  <c r="K80" i="10" s="1"/>
  <c r="L80" i="10" s="1"/>
  <c r="M80" i="10" s="1"/>
  <c r="N80" i="10" s="1"/>
  <c r="O80" i="10" s="1"/>
  <c r="J79" i="10"/>
  <c r="J78" i="10"/>
  <c r="K78" i="10" s="1"/>
  <c r="L78" i="10" s="1"/>
  <c r="M78" i="10" s="1"/>
  <c r="N78" i="10" s="1"/>
  <c r="O78" i="10" s="1"/>
  <c r="J77" i="10"/>
  <c r="K77" i="10" s="1"/>
  <c r="L77" i="10" s="1"/>
  <c r="M77" i="10" s="1"/>
  <c r="N77" i="10" s="1"/>
  <c r="O77" i="10" s="1"/>
  <c r="J76" i="10"/>
  <c r="K76" i="10" s="1"/>
  <c r="L76" i="10" s="1"/>
  <c r="M76" i="10" s="1"/>
  <c r="N76" i="10" s="1"/>
  <c r="O76" i="10" s="1"/>
  <c r="J75" i="10"/>
  <c r="K75" i="10" s="1"/>
  <c r="L75" i="10" s="1"/>
  <c r="J74" i="10"/>
  <c r="K74" i="10" s="1"/>
  <c r="L74" i="10" s="1"/>
  <c r="M74" i="10" s="1"/>
  <c r="N74" i="10" s="1"/>
  <c r="O74" i="10" s="1"/>
  <c r="J73" i="10"/>
  <c r="K73" i="10" s="1"/>
  <c r="L73" i="10" s="1"/>
  <c r="M73" i="10" s="1"/>
  <c r="N73" i="10" s="1"/>
  <c r="O73" i="10" s="1"/>
  <c r="J72" i="10"/>
  <c r="J71" i="10"/>
  <c r="J70" i="10"/>
  <c r="K70" i="10" s="1"/>
  <c r="L70" i="10" s="1"/>
  <c r="M70" i="10" s="1"/>
  <c r="N70" i="10" s="1"/>
  <c r="O70" i="10" s="1"/>
  <c r="J69" i="10"/>
  <c r="K69" i="10" s="1"/>
  <c r="L69" i="10" s="1"/>
  <c r="M69" i="10" s="1"/>
  <c r="N69" i="10" s="1"/>
  <c r="O69" i="10" s="1"/>
  <c r="J68" i="10"/>
  <c r="K68" i="10" s="1"/>
  <c r="L68" i="10" s="1"/>
  <c r="M68" i="10" s="1"/>
  <c r="N68" i="10" s="1"/>
  <c r="O68" i="10" s="1"/>
  <c r="J67" i="10"/>
  <c r="K67" i="10" s="1"/>
  <c r="J66" i="10"/>
  <c r="K66" i="10" s="1"/>
  <c r="L66" i="10" s="1"/>
  <c r="M66" i="10" s="1"/>
  <c r="N66" i="10" s="1"/>
  <c r="O66" i="10" s="1"/>
  <c r="J65" i="10"/>
  <c r="K65" i="10" s="1"/>
  <c r="L65" i="10" s="1"/>
  <c r="M65" i="10" s="1"/>
  <c r="N65" i="10" s="1"/>
  <c r="O65" i="10" s="1"/>
  <c r="J64" i="10"/>
  <c r="K64" i="10" s="1"/>
  <c r="L64" i="10" s="1"/>
  <c r="M64" i="10" s="1"/>
  <c r="N64" i="10" s="1"/>
  <c r="O64" i="10" s="1"/>
  <c r="J63" i="10"/>
  <c r="K63" i="10" s="1"/>
  <c r="L63" i="10" s="1"/>
  <c r="M63" i="10" s="1"/>
  <c r="N63" i="10" s="1"/>
  <c r="O63" i="10" s="1"/>
  <c r="J62" i="10"/>
  <c r="K62" i="10" s="1"/>
  <c r="L62" i="10" s="1"/>
  <c r="M62" i="10" s="1"/>
  <c r="N62" i="10" s="1"/>
  <c r="O62" i="10" s="1"/>
  <c r="J61" i="10"/>
  <c r="K61" i="10" s="1"/>
  <c r="L61" i="10" s="1"/>
  <c r="M61" i="10" s="1"/>
  <c r="N61" i="10" s="1"/>
  <c r="O61" i="10" s="1"/>
  <c r="J60" i="10"/>
  <c r="K60" i="10" s="1"/>
  <c r="L60" i="10" s="1"/>
  <c r="M60" i="10" s="1"/>
  <c r="N60" i="10" s="1"/>
  <c r="O60" i="10" s="1"/>
  <c r="J59" i="10"/>
  <c r="K59" i="10" s="1"/>
  <c r="L59" i="10" s="1"/>
  <c r="J58" i="10"/>
  <c r="K58" i="10" s="1"/>
  <c r="L58" i="10" s="1"/>
  <c r="M58" i="10" s="1"/>
  <c r="N58" i="10" s="1"/>
  <c r="O58" i="10" s="1"/>
  <c r="J57" i="10"/>
  <c r="K57" i="10" s="1"/>
  <c r="L57" i="10" s="1"/>
  <c r="M57" i="10" s="1"/>
  <c r="N57" i="10" s="1"/>
  <c r="O57" i="10" s="1"/>
  <c r="J56" i="10"/>
  <c r="K56" i="10" s="1"/>
  <c r="L56" i="10" s="1"/>
  <c r="M56" i="10" s="1"/>
  <c r="N56" i="10" s="1"/>
  <c r="O56" i="10" s="1"/>
  <c r="J55" i="10"/>
  <c r="J54" i="10"/>
  <c r="K54" i="10" s="1"/>
  <c r="L54" i="10" s="1"/>
  <c r="M54" i="10" s="1"/>
  <c r="N54" i="10" s="1"/>
  <c r="O54" i="10" s="1"/>
  <c r="J53" i="10"/>
  <c r="K53" i="10" s="1"/>
  <c r="L53" i="10" s="1"/>
  <c r="M53" i="10" s="1"/>
  <c r="N53" i="10" s="1"/>
  <c r="O53" i="10" s="1"/>
  <c r="J51" i="10"/>
  <c r="J50" i="10"/>
  <c r="K50" i="10" s="1"/>
  <c r="L50" i="10" s="1"/>
  <c r="M50" i="10" s="1"/>
  <c r="N50" i="10" s="1"/>
  <c r="O50" i="10" s="1"/>
  <c r="J49" i="10"/>
  <c r="K49" i="10" s="1"/>
  <c r="L49" i="10" s="1"/>
  <c r="M49" i="10" s="1"/>
  <c r="N49" i="10" s="1"/>
  <c r="O49" i="10" s="1"/>
  <c r="J48" i="10"/>
  <c r="J47" i="10"/>
  <c r="K47" i="10" s="1"/>
  <c r="J46" i="10"/>
  <c r="K46" i="10" s="1"/>
  <c r="L46" i="10" s="1"/>
  <c r="M46" i="10" s="1"/>
  <c r="N46" i="10" s="1"/>
  <c r="O46" i="10" s="1"/>
  <c r="J45" i="10"/>
  <c r="K45" i="10" s="1"/>
  <c r="L45" i="10" s="1"/>
  <c r="M45" i="10" s="1"/>
  <c r="N45" i="10" s="1"/>
  <c r="O45" i="10" s="1"/>
  <c r="J44" i="10"/>
  <c r="K44" i="10" s="1"/>
  <c r="L44" i="10" s="1"/>
  <c r="M44" i="10" s="1"/>
  <c r="N44" i="10" s="1"/>
  <c r="O44" i="10" s="1"/>
  <c r="J43" i="10"/>
  <c r="J42" i="10"/>
  <c r="K42" i="10" s="1"/>
  <c r="L42" i="10" s="1"/>
  <c r="M42" i="10" s="1"/>
  <c r="N42" i="10" s="1"/>
  <c r="O42" i="10" s="1"/>
  <c r="J41" i="10"/>
  <c r="K41" i="10" s="1"/>
  <c r="L41" i="10" s="1"/>
  <c r="M41" i="10" s="1"/>
  <c r="N41" i="10" s="1"/>
  <c r="O41" i="10" s="1"/>
  <c r="J40" i="10"/>
  <c r="K40" i="10" s="1"/>
  <c r="L40" i="10" s="1"/>
  <c r="M40" i="10" s="1"/>
  <c r="N40" i="10" s="1"/>
  <c r="O40" i="10" s="1"/>
  <c r="J39" i="10"/>
  <c r="K39" i="10" s="1"/>
  <c r="J38" i="10"/>
  <c r="K38" i="10" s="1"/>
  <c r="L38" i="10" s="1"/>
  <c r="M38" i="10" s="1"/>
  <c r="N38" i="10" s="1"/>
  <c r="O38" i="10" s="1"/>
  <c r="J37" i="10"/>
  <c r="K37" i="10" s="1"/>
  <c r="L37" i="10" s="1"/>
  <c r="M37" i="10" s="1"/>
  <c r="N37" i="10" s="1"/>
  <c r="O37" i="10" s="1"/>
  <c r="J36" i="10"/>
  <c r="K36" i="10" s="1"/>
  <c r="L36" i="10" s="1"/>
  <c r="M36" i="10" s="1"/>
  <c r="N36" i="10" s="1"/>
  <c r="O36" i="10" s="1"/>
  <c r="J35" i="10"/>
  <c r="K35" i="10" s="1"/>
  <c r="L35" i="10" s="1"/>
  <c r="M35" i="10" s="1"/>
  <c r="N35" i="10" s="1"/>
  <c r="O35" i="10" s="1"/>
  <c r="J32" i="10"/>
  <c r="K32" i="10" s="1"/>
  <c r="L32" i="10" s="1"/>
  <c r="M32" i="10" s="1"/>
  <c r="N32" i="10" s="1"/>
  <c r="O32" i="10" s="1"/>
  <c r="J31" i="10"/>
  <c r="J30" i="10"/>
  <c r="K30" i="10" s="1"/>
  <c r="L30" i="10" s="1"/>
  <c r="M30" i="10" s="1"/>
  <c r="N30" i="10" s="1"/>
  <c r="O30" i="10" s="1"/>
  <c r="J29" i="10"/>
  <c r="K29" i="10" s="1"/>
  <c r="L29" i="10" s="1"/>
  <c r="M29" i="10" s="1"/>
  <c r="N29" i="10" s="1"/>
  <c r="O29" i="10" s="1"/>
  <c r="J28" i="10"/>
  <c r="K28" i="10" s="1"/>
  <c r="L28" i="10" s="1"/>
  <c r="M28" i="10" s="1"/>
  <c r="N28" i="10" s="1"/>
  <c r="O28" i="10" s="1"/>
  <c r="J27" i="10"/>
  <c r="J26" i="10"/>
  <c r="K26" i="10" s="1"/>
  <c r="L26" i="10" s="1"/>
  <c r="M26" i="10" s="1"/>
  <c r="N26" i="10" s="1"/>
  <c r="O26" i="10" s="1"/>
  <c r="J25" i="10"/>
  <c r="K25" i="10" s="1"/>
  <c r="L25" i="10" s="1"/>
  <c r="M25" i="10" s="1"/>
  <c r="N25" i="10" s="1"/>
  <c r="O25" i="10" s="1"/>
  <c r="J24" i="10"/>
  <c r="K24" i="10" s="1"/>
  <c r="J23" i="10"/>
  <c r="K23" i="10" s="1"/>
  <c r="L23" i="10" s="1"/>
  <c r="M23" i="10" s="1"/>
  <c r="N23" i="10" s="1"/>
  <c r="O23" i="10" s="1"/>
  <c r="J22" i="10"/>
  <c r="K22" i="10" s="1"/>
  <c r="L22" i="10" s="1"/>
  <c r="M22" i="10" s="1"/>
  <c r="N22" i="10" s="1"/>
  <c r="O22" i="10" s="1"/>
  <c r="J21" i="10"/>
  <c r="K21" i="10" s="1"/>
  <c r="L21" i="10" s="1"/>
  <c r="M21" i="10" s="1"/>
  <c r="N21" i="10" s="1"/>
  <c r="O21" i="10" s="1"/>
  <c r="J20" i="10"/>
  <c r="K20" i="10" s="1"/>
  <c r="L20" i="10" s="1"/>
  <c r="M20" i="10" s="1"/>
  <c r="N20" i="10" s="1"/>
  <c r="O20" i="10" s="1"/>
  <c r="J19" i="10"/>
  <c r="J18" i="10"/>
  <c r="K18" i="10" s="1"/>
  <c r="L18" i="10" s="1"/>
  <c r="M18" i="10" s="1"/>
  <c r="N18" i="10" s="1"/>
  <c r="O18" i="10" s="1"/>
  <c r="J17" i="10"/>
  <c r="K17" i="10" s="1"/>
  <c r="L17" i="10" s="1"/>
  <c r="M17" i="10" s="1"/>
  <c r="N17" i="10" s="1"/>
  <c r="O17" i="10" s="1"/>
  <c r="J16" i="10"/>
  <c r="K16" i="10" s="1"/>
  <c r="L16" i="10" s="1"/>
  <c r="M16" i="10" s="1"/>
  <c r="N16" i="10" s="1"/>
  <c r="O16" i="10" s="1"/>
  <c r="J15" i="10"/>
  <c r="K15" i="10" s="1"/>
  <c r="J14" i="10"/>
  <c r="K14" i="10" s="1"/>
  <c r="L14" i="10" s="1"/>
  <c r="M14" i="10" s="1"/>
  <c r="N14" i="10" s="1"/>
  <c r="O14" i="10" s="1"/>
  <c r="J13" i="10"/>
  <c r="K13" i="10" s="1"/>
  <c r="L13" i="10" s="1"/>
  <c r="M13" i="10" s="1"/>
  <c r="N13" i="10" s="1"/>
  <c r="O13" i="10" s="1"/>
  <c r="J12" i="10"/>
  <c r="K12" i="10" s="1"/>
  <c r="L12" i="10" s="1"/>
  <c r="M12" i="10" s="1"/>
  <c r="N12" i="10" s="1"/>
  <c r="O12" i="10" s="1"/>
  <c r="J10" i="10"/>
  <c r="K10" i="10" s="1"/>
  <c r="Q1924" i="10"/>
  <c r="L583" i="10" l="1"/>
  <c r="M583" i="10" s="1"/>
  <c r="N583" i="10" s="1"/>
  <c r="O583" i="10" s="1"/>
  <c r="L1067" i="10"/>
  <c r="M1067" i="10" s="1"/>
  <c r="N1067" i="10" s="1"/>
  <c r="O1067" i="10" s="1"/>
  <c r="G133" i="11"/>
  <c r="I133" i="11" s="1"/>
  <c r="K133" i="11" s="1"/>
  <c r="G139" i="11"/>
  <c r="I139" i="11" s="1"/>
  <c r="K139" i="11" s="1"/>
  <c r="G94" i="11"/>
  <c r="I94" i="11" s="1"/>
  <c r="K94" i="11" s="1"/>
  <c r="G49" i="11"/>
  <c r="I49" i="11" s="1"/>
  <c r="K49" i="11" s="1"/>
  <c r="G50" i="11"/>
  <c r="I50" i="11" s="1"/>
  <c r="K50" i="11" s="1"/>
  <c r="G44" i="11"/>
  <c r="H44" i="11" s="1"/>
  <c r="K44" i="11" s="1"/>
  <c r="L430" i="10"/>
  <c r="M430" i="10" s="1"/>
  <c r="N430" i="10" s="1"/>
  <c r="O430" i="10" s="1"/>
  <c r="K494" i="10"/>
  <c r="L494" i="10" s="1"/>
  <c r="M494" i="10" s="1"/>
  <c r="N494" i="10" s="1"/>
  <c r="O494" i="10" s="1"/>
  <c r="M795" i="10"/>
  <c r="N795" i="10" s="1"/>
  <c r="O795" i="10" s="1"/>
  <c r="L961" i="10"/>
  <c r="M961" i="10" s="1"/>
  <c r="N961" i="10" s="1"/>
  <c r="O961" i="10" s="1"/>
  <c r="G108" i="11"/>
  <c r="I108" i="11" s="1"/>
  <c r="K108" i="11" s="1"/>
  <c r="G122" i="11"/>
  <c r="I122" i="11" s="1"/>
  <c r="K122" i="11" s="1"/>
  <c r="G48" i="11"/>
  <c r="I48" i="11" s="1"/>
  <c r="K48" i="11" s="1"/>
  <c r="L538" i="10"/>
  <c r="M538" i="10" s="1"/>
  <c r="N538" i="10" s="1"/>
  <c r="O538" i="10" s="1"/>
  <c r="L1037" i="10"/>
  <c r="M1037" i="10" s="1"/>
  <c r="N1037" i="10" s="1"/>
  <c r="O1037" i="10" s="1"/>
  <c r="G129" i="11"/>
  <c r="I129" i="11" s="1"/>
  <c r="K129" i="11" s="1"/>
  <c r="G115" i="11"/>
  <c r="I115" i="11" s="1"/>
  <c r="K115" i="11" s="1"/>
  <c r="G65" i="11"/>
  <c r="I65" i="11" s="1"/>
  <c r="K65" i="11" s="1"/>
  <c r="G57" i="11"/>
  <c r="I57" i="11" s="1"/>
  <c r="K57" i="11" s="1"/>
  <c r="M747" i="10"/>
  <c r="L15" i="10"/>
  <c r="M15" i="10" s="1"/>
  <c r="N15" i="10" s="1"/>
  <c r="O15" i="10" s="1"/>
  <c r="L985" i="10"/>
  <c r="M985" i="10" s="1"/>
  <c r="N985" i="10" s="1"/>
  <c r="O985" i="10" s="1"/>
  <c r="L1231" i="10"/>
  <c r="M1231" i="10" s="1"/>
  <c r="N1231" i="10" s="1"/>
  <c r="O1231" i="10" s="1"/>
  <c r="G145" i="11"/>
  <c r="H145" i="11" s="1"/>
  <c r="K145" i="11" s="1"/>
  <c r="G81" i="11"/>
  <c r="H81" i="11" s="1"/>
  <c r="K81" i="11" s="1"/>
  <c r="G141" i="11"/>
  <c r="I141" i="11" s="1"/>
  <c r="K141" i="11" s="1"/>
  <c r="G135" i="11"/>
  <c r="I135" i="11" s="1"/>
  <c r="K135" i="11" s="1"/>
  <c r="G97" i="11"/>
  <c r="I97" i="11" s="1"/>
  <c r="K97" i="11" s="1"/>
  <c r="G120" i="11"/>
  <c r="I120" i="11" s="1"/>
  <c r="K120" i="11" s="1"/>
  <c r="G106" i="11"/>
  <c r="I106" i="11" s="1"/>
  <c r="K106" i="11" s="1"/>
  <c r="G51" i="11"/>
  <c r="I51" i="11" s="1"/>
  <c r="K51" i="11" s="1"/>
  <c r="G25" i="11"/>
  <c r="I25" i="11" s="1"/>
  <c r="K25" i="11" s="1"/>
  <c r="G119" i="11"/>
  <c r="I119" i="11" s="1"/>
  <c r="K119" i="11" s="1"/>
  <c r="G105" i="11"/>
  <c r="I105" i="11" s="1"/>
  <c r="K105" i="11" s="1"/>
  <c r="G46" i="11"/>
  <c r="I46" i="11" s="1"/>
  <c r="K46" i="11" s="1"/>
  <c r="G134" i="11"/>
  <c r="I134" i="11" s="1"/>
  <c r="K134" i="11" s="1"/>
  <c r="G140" i="11"/>
  <c r="I140" i="11" s="1"/>
  <c r="K140" i="11" s="1"/>
  <c r="G96" i="11"/>
  <c r="I96" i="11" s="1"/>
  <c r="K96" i="11" s="1"/>
  <c r="G89" i="11"/>
  <c r="I89" i="11" s="1"/>
  <c r="K89" i="11" s="1"/>
  <c r="O339" i="10"/>
  <c r="L856" i="10"/>
  <c r="M856" i="10" s="1"/>
  <c r="N856" i="10" s="1"/>
  <c r="O856" i="10" s="1"/>
  <c r="M1326" i="10"/>
  <c r="N1326" i="10" s="1"/>
  <c r="O1326" i="10" s="1"/>
  <c r="L1672" i="10"/>
  <c r="M1672" i="10" s="1"/>
  <c r="N1672" i="10" s="1"/>
  <c r="O1672" i="10" s="1"/>
  <c r="G73" i="11"/>
  <c r="I73" i="11" s="1"/>
  <c r="K73" i="11" s="1"/>
  <c r="G58" i="11"/>
  <c r="I58" i="11" s="1"/>
  <c r="K58" i="11" s="1"/>
  <c r="G66" i="11"/>
  <c r="I66" i="11" s="1"/>
  <c r="K66" i="11" s="1"/>
  <c r="G100" i="11"/>
  <c r="I100" i="11" s="1"/>
  <c r="K100" i="11" s="1"/>
  <c r="G45" i="11"/>
  <c r="I45" i="11" s="1"/>
  <c r="K45" i="11" s="1"/>
  <c r="N772" i="10"/>
  <c r="O772" i="10" s="1"/>
  <c r="O950" i="10"/>
  <c r="G85" i="11"/>
  <c r="I85" i="11" s="1"/>
  <c r="K85" i="11" s="1"/>
  <c r="G47" i="11"/>
  <c r="I47" i="11" s="1"/>
  <c r="K47" i="11" s="1"/>
  <c r="G27" i="11"/>
  <c r="I27" i="11" s="1"/>
  <c r="K27" i="11" s="1"/>
  <c r="G99" i="11"/>
  <c r="I99" i="11" s="1"/>
  <c r="K99" i="11" s="1"/>
  <c r="G59" i="11"/>
  <c r="I59" i="11" s="1"/>
  <c r="K59" i="11" s="1"/>
  <c r="G67" i="11"/>
  <c r="I67" i="11" s="1"/>
  <c r="K67" i="11" s="1"/>
  <c r="G74" i="11"/>
  <c r="I74" i="11" s="1"/>
  <c r="K74" i="11" s="1"/>
  <c r="G52" i="11"/>
  <c r="I52" i="11" s="1"/>
  <c r="K52" i="11" s="1"/>
  <c r="G31" i="11"/>
  <c r="I31" i="11" s="1"/>
  <c r="K31" i="11" s="1"/>
  <c r="G109" i="11"/>
  <c r="I109" i="11" s="1"/>
  <c r="K109" i="11" s="1"/>
  <c r="G123" i="11"/>
  <c r="I123" i="11" s="1"/>
  <c r="K123" i="11" s="1"/>
  <c r="K858" i="10"/>
  <c r="L858" i="10" s="1"/>
  <c r="M858" i="10" s="1"/>
  <c r="N858" i="10" s="1"/>
  <c r="O858" i="10" s="1"/>
  <c r="K1221" i="10"/>
  <c r="L1221" i="10" s="1"/>
  <c r="M1221" i="10" s="1"/>
  <c r="N1221" i="10" s="1"/>
  <c r="O1221" i="10" s="1"/>
  <c r="K1430" i="10"/>
  <c r="L1430" i="10" s="1"/>
  <c r="M1430" i="10" s="1"/>
  <c r="N1430" i="10" s="1"/>
  <c r="O1430" i="10" s="1"/>
  <c r="K163" i="10"/>
  <c r="L163" i="10" s="1"/>
  <c r="M163" i="10" s="1"/>
  <c r="N163" i="10" s="1"/>
  <c r="O163" i="10" s="1"/>
  <c r="L614" i="10"/>
  <c r="M614" i="10" s="1"/>
  <c r="N614" i="10" s="1"/>
  <c r="O614" i="10" s="1"/>
  <c r="K364" i="10"/>
  <c r="L364" i="10" s="1"/>
  <c r="M364" i="10" s="1"/>
  <c r="N364" i="10" s="1"/>
  <c r="O364" i="10" s="1"/>
  <c r="K677" i="10"/>
  <c r="L677" i="10" s="1"/>
  <c r="M677" i="10" s="1"/>
  <c r="N677" i="10" s="1"/>
  <c r="O677" i="10" s="1"/>
  <c r="K1050" i="10"/>
  <c r="L1050" i="10" s="1"/>
  <c r="M1050" i="10" s="1"/>
  <c r="N1050" i="10" s="1"/>
  <c r="O1050" i="10" s="1"/>
  <c r="K425" i="10"/>
  <c r="L425" i="10" s="1"/>
  <c r="M425" i="10" s="1"/>
  <c r="N425" i="10" s="1"/>
  <c r="O425" i="10" s="1"/>
  <c r="K469" i="10"/>
  <c r="L469" i="10" s="1"/>
  <c r="M469" i="10" s="1"/>
  <c r="N469" i="10" s="1"/>
  <c r="O469" i="10" s="1"/>
  <c r="K592" i="10"/>
  <c r="L592" i="10" s="1"/>
  <c r="M592" i="10" s="1"/>
  <c r="N592" i="10" s="1"/>
  <c r="O592" i="10" s="1"/>
  <c r="K663" i="10"/>
  <c r="L663" i="10" s="1"/>
  <c r="M663" i="10" s="1"/>
  <c r="N663" i="10" s="1"/>
  <c r="O663" i="10" s="1"/>
  <c r="K797" i="10"/>
  <c r="L797" i="10" s="1"/>
  <c r="M797" i="10" s="1"/>
  <c r="N797" i="10" s="1"/>
  <c r="O797" i="10" s="1"/>
  <c r="K976" i="10"/>
  <c r="L976" i="10" s="1"/>
  <c r="M976" i="10" s="1"/>
  <c r="N976" i="10" s="1"/>
  <c r="O976" i="10" s="1"/>
  <c r="K43" i="10"/>
  <c r="L43" i="10" s="1"/>
  <c r="M43" i="10" s="1"/>
  <c r="N43" i="10" s="1"/>
  <c r="O43" i="10" s="1"/>
  <c r="K534" i="10"/>
  <c r="L534" i="10" s="1"/>
  <c r="M534" i="10" s="1"/>
  <c r="N534" i="10" s="1"/>
  <c r="O534" i="10" s="1"/>
  <c r="K95" i="10"/>
  <c r="L95" i="10" s="1"/>
  <c r="M95" i="10" s="1"/>
  <c r="N95" i="10" s="1"/>
  <c r="O95" i="10" s="1"/>
  <c r="L462" i="10"/>
  <c r="M462" i="10" s="1"/>
  <c r="N462" i="10" s="1"/>
  <c r="O462" i="10" s="1"/>
  <c r="L773" i="10"/>
  <c r="M773" i="10" s="1"/>
  <c r="N773" i="10" s="1"/>
  <c r="O773" i="10" s="1"/>
  <c r="L1099" i="10"/>
  <c r="M1099" i="10" s="1"/>
  <c r="N1099" i="10" s="1"/>
  <c r="O1099" i="10" s="1"/>
  <c r="L724" i="10"/>
  <c r="M724" i="10" s="1"/>
  <c r="N724" i="10" s="1"/>
  <c r="O724" i="10" s="1"/>
  <c r="K51" i="10"/>
  <c r="L51" i="10" s="1"/>
  <c r="M51" i="10" s="1"/>
  <c r="N51" i="10" s="1"/>
  <c r="O51" i="10" s="1"/>
  <c r="L274" i="10"/>
  <c r="M274" i="10" s="1"/>
  <c r="N274" i="10" s="1"/>
  <c r="O274" i="10" s="1"/>
  <c r="L406" i="10"/>
  <c r="M406" i="10" s="1"/>
  <c r="N406" i="10" s="1"/>
  <c r="O406" i="10" s="1"/>
  <c r="K889" i="10"/>
  <c r="L889" i="10" s="1"/>
  <c r="M889" i="10" s="1"/>
  <c r="N889" i="10" s="1"/>
  <c r="O889" i="10" s="1"/>
  <c r="K1075" i="10"/>
  <c r="L1075" i="10" s="1"/>
  <c r="M1075" i="10" s="1"/>
  <c r="N1075" i="10" s="1"/>
  <c r="O1075" i="10" s="1"/>
  <c r="K1327" i="10"/>
  <c r="L1327" i="10" s="1"/>
  <c r="M1327" i="10" s="1"/>
  <c r="N1327" i="10" s="1"/>
  <c r="O1327" i="10" s="1"/>
  <c r="K1421" i="10"/>
  <c r="L1421" i="10" s="1"/>
  <c r="M1421" i="10" s="1"/>
  <c r="N1421" i="10" s="1"/>
  <c r="O1421" i="10" s="1"/>
  <c r="K1462" i="10"/>
  <c r="L1462" i="10" s="1"/>
  <c r="M1462" i="10" s="1"/>
  <c r="N1462" i="10" s="1"/>
  <c r="O1462" i="10" s="1"/>
  <c r="O962" i="10"/>
  <c r="K71" i="10"/>
  <c r="L71" i="10" s="1"/>
  <c r="M71" i="10" s="1"/>
  <c r="N71" i="10" s="1"/>
  <c r="O71" i="10" s="1"/>
  <c r="K1060" i="10"/>
  <c r="L1060" i="10" s="1"/>
  <c r="M1060" i="10" s="1"/>
  <c r="N1060" i="10" s="1"/>
  <c r="O1060" i="10" s="1"/>
  <c r="K1219" i="10"/>
  <c r="L1219" i="10" s="1"/>
  <c r="M1219" i="10" s="1"/>
  <c r="N1219" i="10" s="1"/>
  <c r="O1219" i="10" s="1"/>
  <c r="N1353" i="10"/>
  <c r="O1353" i="10" s="1"/>
  <c r="N1513" i="10"/>
  <c r="O1513" i="10" s="1"/>
  <c r="L240" i="10"/>
  <c r="M240" i="10" s="1"/>
  <c r="N240" i="10" s="1"/>
  <c r="O240" i="10" s="1"/>
  <c r="L39" i="10"/>
  <c r="M39" i="10" s="1"/>
  <c r="N39" i="10" s="1"/>
  <c r="O39" i="10" s="1"/>
  <c r="N485" i="10"/>
  <c r="O485" i="10" s="1"/>
  <c r="K951" i="10"/>
  <c r="L951" i="10" s="1"/>
  <c r="M951" i="10" s="1"/>
  <c r="N951" i="10" s="1"/>
  <c r="O951" i="10" s="1"/>
  <c r="L510" i="10"/>
  <c r="M510" i="10" s="1"/>
  <c r="N510" i="10" s="1"/>
  <c r="O510" i="10" s="1"/>
  <c r="N886" i="10"/>
  <c r="O886" i="10" s="1"/>
  <c r="M1258" i="10"/>
  <c r="N1258" i="10" s="1"/>
  <c r="O1258" i="10" s="1"/>
  <c r="L24" i="10"/>
  <c r="M24" i="10" s="1"/>
  <c r="N24" i="10" s="1"/>
  <c r="O24" i="10" s="1"/>
  <c r="L296" i="10"/>
  <c r="M296" i="10" s="1"/>
  <c r="N296" i="10" s="1"/>
  <c r="O296" i="10" s="1"/>
  <c r="O512" i="10"/>
  <c r="L530" i="10"/>
  <c r="M530" i="10" s="1"/>
  <c r="N530" i="10" s="1"/>
  <c r="O530" i="10" s="1"/>
  <c r="K1110" i="10"/>
  <c r="L1110" i="10" s="1"/>
  <c r="M1110" i="10" s="1"/>
  <c r="N1110" i="10" s="1"/>
  <c r="O1110" i="10" s="1"/>
  <c r="L107" i="10"/>
  <c r="M107" i="10" s="1"/>
  <c r="N107" i="10" s="1"/>
  <c r="O107" i="10" s="1"/>
  <c r="L222" i="10"/>
  <c r="M222" i="10" s="1"/>
  <c r="N222" i="10" s="1"/>
  <c r="O222" i="10" s="1"/>
  <c r="L354" i="10"/>
  <c r="M354" i="10" s="1"/>
  <c r="N354" i="10" s="1"/>
  <c r="O354" i="10" s="1"/>
  <c r="O459" i="10"/>
  <c r="K568" i="10"/>
  <c r="L568" i="10" s="1"/>
  <c r="M568" i="10" s="1"/>
  <c r="N568" i="10" s="1"/>
  <c r="O568" i="10" s="1"/>
  <c r="L591" i="10"/>
  <c r="M591" i="10" s="1"/>
  <c r="N591" i="10" s="1"/>
  <c r="O591" i="10" s="1"/>
  <c r="L802" i="10"/>
  <c r="M802" i="10" s="1"/>
  <c r="N802" i="10" s="1"/>
  <c r="O802" i="10" s="1"/>
  <c r="L1079" i="10"/>
  <c r="M1079" i="10" s="1"/>
  <c r="N1079" i="10" s="1"/>
  <c r="O1079" i="10" s="1"/>
  <c r="M1622" i="10"/>
  <c r="N1622" i="10" s="1"/>
  <c r="O1622" i="10" s="1"/>
  <c r="L160" i="10"/>
  <c r="M160" i="10" s="1"/>
  <c r="N160" i="10" s="1"/>
  <c r="O160" i="10" s="1"/>
  <c r="L67" i="10"/>
  <c r="M67" i="10" s="1"/>
  <c r="N67" i="10" s="1"/>
  <c r="O67" i="10" s="1"/>
  <c r="L326" i="10"/>
  <c r="M326" i="10" s="1"/>
  <c r="N326" i="10" s="1"/>
  <c r="O326" i="10" s="1"/>
  <c r="M610" i="10"/>
  <c r="N610" i="10" s="1"/>
  <c r="O610" i="10" s="1"/>
  <c r="N1530" i="10"/>
  <c r="O1530" i="10" s="1"/>
  <c r="L298" i="10"/>
  <c r="M298" i="10" s="1"/>
  <c r="N298" i="10" s="1"/>
  <c r="O298" i="10" s="1"/>
  <c r="M317" i="10"/>
  <c r="N317" i="10" s="1"/>
  <c r="O317" i="10" s="1"/>
  <c r="K490" i="10"/>
  <c r="L490" i="10" s="1"/>
  <c r="M490" i="10" s="1"/>
  <c r="N490" i="10" s="1"/>
  <c r="O490" i="10" s="1"/>
  <c r="K803" i="10"/>
  <c r="L803" i="10" s="1"/>
  <c r="M803" i="10" s="1"/>
  <c r="N803" i="10" s="1"/>
  <c r="O803" i="10" s="1"/>
  <c r="K1081" i="10"/>
  <c r="L1081" i="10" s="1"/>
  <c r="M1081" i="10" s="1"/>
  <c r="N1081" i="10" s="1"/>
  <c r="O1081" i="10" s="1"/>
  <c r="M1542" i="10"/>
  <c r="N1542" i="10" s="1"/>
  <c r="O1542" i="10" s="1"/>
  <c r="M99" i="10"/>
  <c r="N99" i="10" s="1"/>
  <c r="O99" i="10" s="1"/>
  <c r="M535" i="10"/>
  <c r="N535" i="10" s="1"/>
  <c r="O535" i="10" s="1"/>
  <c r="L198" i="10"/>
  <c r="M198" i="10" s="1"/>
  <c r="N198" i="10" s="1"/>
  <c r="O198" i="10" s="1"/>
  <c r="L10" i="10"/>
  <c r="M10" i="10" s="1"/>
  <c r="N10" i="10" s="1"/>
  <c r="O10" i="10" s="1"/>
  <c r="K204" i="10"/>
  <c r="L204" i="10" s="1"/>
  <c r="M204" i="10" s="1"/>
  <c r="N204" i="10" s="1"/>
  <c r="O204" i="10" s="1"/>
  <c r="K288" i="10"/>
  <c r="L288" i="10" s="1"/>
  <c r="M288" i="10" s="1"/>
  <c r="N288" i="10" s="1"/>
  <c r="O288" i="10" s="1"/>
  <c r="K463" i="10"/>
  <c r="L463" i="10" s="1"/>
  <c r="M463" i="10" s="1"/>
  <c r="N463" i="10" s="1"/>
  <c r="O463" i="10" s="1"/>
  <c r="L498" i="10"/>
  <c r="M498" i="10" s="1"/>
  <c r="N498" i="10" s="1"/>
  <c r="O498" i="10" s="1"/>
  <c r="K580" i="10"/>
  <c r="L580" i="10" s="1"/>
  <c r="M580" i="10" s="1"/>
  <c r="N580" i="10" s="1"/>
  <c r="O580" i="10" s="1"/>
  <c r="K607" i="10"/>
  <c r="L607" i="10" s="1"/>
  <c r="M607" i="10" s="1"/>
  <c r="N607" i="10" s="1"/>
  <c r="O607" i="10" s="1"/>
  <c r="K630" i="10"/>
  <c r="L630" i="10" s="1"/>
  <c r="M630" i="10" s="1"/>
  <c r="N630" i="10" s="1"/>
  <c r="O630" i="10" s="1"/>
  <c r="K792" i="10"/>
  <c r="L792" i="10" s="1"/>
  <c r="M792" i="10" s="1"/>
  <c r="N792" i="10" s="1"/>
  <c r="O792" i="10" s="1"/>
  <c r="L860" i="10"/>
  <c r="M860" i="10" s="1"/>
  <c r="N860" i="10" s="1"/>
  <c r="O860" i="10" s="1"/>
  <c r="L882" i="10"/>
  <c r="M882" i="10" s="1"/>
  <c r="N882" i="10" s="1"/>
  <c r="O882" i="10" s="1"/>
  <c r="K96" i="10"/>
  <c r="L96" i="10" s="1"/>
  <c r="M96" i="10" s="1"/>
  <c r="N96" i="10" s="1"/>
  <c r="O96" i="10" s="1"/>
  <c r="K152" i="10"/>
  <c r="L152" i="10" s="1"/>
  <c r="M152" i="10" s="1"/>
  <c r="N152" i="10" s="1"/>
  <c r="O152" i="10" s="1"/>
  <c r="O199" i="10"/>
  <c r="M293" i="10"/>
  <c r="N293" i="10" s="1"/>
  <c r="O293" i="10" s="1"/>
  <c r="K320" i="10"/>
  <c r="L320" i="10" s="1"/>
  <c r="M320" i="10" s="1"/>
  <c r="N320" i="10" s="1"/>
  <c r="O320" i="10" s="1"/>
  <c r="K337" i="10"/>
  <c r="L337" i="10" s="1"/>
  <c r="M337" i="10" s="1"/>
  <c r="N337" i="10" s="1"/>
  <c r="O337" i="10" s="1"/>
  <c r="L366" i="10"/>
  <c r="M366" i="10" s="1"/>
  <c r="N366" i="10" s="1"/>
  <c r="O366" i="10" s="1"/>
  <c r="K377" i="10"/>
  <c r="L377" i="10" s="1"/>
  <c r="M377" i="10" s="1"/>
  <c r="N377" i="10" s="1"/>
  <c r="O377" i="10" s="1"/>
  <c r="K386" i="10"/>
  <c r="L386" i="10" s="1"/>
  <c r="M386" i="10" s="1"/>
  <c r="N386" i="10" s="1"/>
  <c r="O386" i="10" s="1"/>
  <c r="K417" i="10"/>
  <c r="L417" i="10" s="1"/>
  <c r="M417" i="10" s="1"/>
  <c r="N417" i="10" s="1"/>
  <c r="O417" i="10" s="1"/>
  <c r="K426" i="10"/>
  <c r="L426" i="10" s="1"/>
  <c r="M426" i="10" s="1"/>
  <c r="N426" i="10" s="1"/>
  <c r="O426" i="10" s="1"/>
  <c r="K454" i="10"/>
  <c r="L454" i="10" s="1"/>
  <c r="M454" i="10" s="1"/>
  <c r="N454" i="10" s="1"/>
  <c r="O454" i="10" s="1"/>
  <c r="K471" i="10"/>
  <c r="L471" i="10" s="1"/>
  <c r="M471" i="10" s="1"/>
  <c r="N471" i="10" s="1"/>
  <c r="O471" i="10" s="1"/>
  <c r="L479" i="10"/>
  <c r="M479" i="10" s="1"/>
  <c r="N479" i="10" s="1"/>
  <c r="O479" i="10" s="1"/>
  <c r="K487" i="10"/>
  <c r="L487" i="10" s="1"/>
  <c r="M487" i="10" s="1"/>
  <c r="N487" i="10" s="1"/>
  <c r="O487" i="10" s="1"/>
  <c r="K506" i="10"/>
  <c r="L506" i="10" s="1"/>
  <c r="M506" i="10" s="1"/>
  <c r="N506" i="10" s="1"/>
  <c r="O506" i="10" s="1"/>
  <c r="O520" i="10"/>
  <c r="K532" i="10"/>
  <c r="L532" i="10" s="1"/>
  <c r="M532" i="10" s="1"/>
  <c r="N532" i="10" s="1"/>
  <c r="O532" i="10" s="1"/>
  <c r="K548" i="10"/>
  <c r="L548" i="10" s="1"/>
  <c r="M548" i="10" s="1"/>
  <c r="N548" i="10" s="1"/>
  <c r="O548" i="10" s="1"/>
  <c r="K604" i="10"/>
  <c r="L604" i="10" s="1"/>
  <c r="M604" i="10" s="1"/>
  <c r="N604" i="10" s="1"/>
  <c r="O604" i="10" s="1"/>
  <c r="K628" i="10"/>
  <c r="L628" i="10" s="1"/>
  <c r="M628" i="10" s="1"/>
  <c r="N628" i="10" s="1"/>
  <c r="O628" i="10" s="1"/>
  <c r="K664" i="10"/>
  <c r="L664" i="10" s="1"/>
  <c r="M664" i="10" s="1"/>
  <c r="N664" i="10" s="1"/>
  <c r="O664" i="10" s="1"/>
  <c r="K774" i="10"/>
  <c r="L774" i="10" s="1"/>
  <c r="M774" i="10" s="1"/>
  <c r="N774" i="10" s="1"/>
  <c r="O774" i="10" s="1"/>
  <c r="K782" i="10"/>
  <c r="L782" i="10" s="1"/>
  <c r="M782" i="10" s="1"/>
  <c r="N782" i="10" s="1"/>
  <c r="O782" i="10" s="1"/>
  <c r="K790" i="10"/>
  <c r="L790" i="10" s="1"/>
  <c r="M790" i="10" s="1"/>
  <c r="N790" i="10" s="1"/>
  <c r="O790" i="10" s="1"/>
  <c r="N798" i="10"/>
  <c r="O798" i="10" s="1"/>
  <c r="K874" i="10"/>
  <c r="L874" i="10" s="1"/>
  <c r="M874" i="10" s="1"/>
  <c r="N874" i="10" s="1"/>
  <c r="O874" i="10" s="1"/>
  <c r="K944" i="10"/>
  <c r="L944" i="10" s="1"/>
  <c r="M944" i="10" s="1"/>
  <c r="N944" i="10" s="1"/>
  <c r="O944" i="10" s="1"/>
  <c r="K953" i="10"/>
  <c r="K963" i="10"/>
  <c r="L963" i="10" s="1"/>
  <c r="M963" i="10" s="1"/>
  <c r="N963" i="10" s="1"/>
  <c r="O963" i="10" s="1"/>
  <c r="K977" i="10"/>
  <c r="L977" i="10" s="1"/>
  <c r="M977" i="10" s="1"/>
  <c r="N977" i="10" s="1"/>
  <c r="O977" i="10" s="1"/>
  <c r="K1043" i="10"/>
  <c r="L1043" i="10" s="1"/>
  <c r="M1043" i="10" s="1"/>
  <c r="N1043" i="10" s="1"/>
  <c r="O1043" i="10" s="1"/>
  <c r="K1059" i="10"/>
  <c r="L1059" i="10" s="1"/>
  <c r="M1059" i="10" s="1"/>
  <c r="N1059" i="10" s="1"/>
  <c r="O1059" i="10" s="1"/>
  <c r="K1068" i="10"/>
  <c r="L1068" i="10" s="1"/>
  <c r="M1068" i="10" s="1"/>
  <c r="N1068" i="10" s="1"/>
  <c r="O1068" i="10" s="1"/>
  <c r="L1076" i="10"/>
  <c r="M1076" i="10" s="1"/>
  <c r="N1076" i="10" s="1"/>
  <c r="O1076" i="10" s="1"/>
  <c r="K1084" i="10"/>
  <c r="L1084" i="10" s="1"/>
  <c r="M1084" i="10" s="1"/>
  <c r="N1084" i="10" s="1"/>
  <c r="O1084" i="10" s="1"/>
  <c r="K1101" i="10"/>
  <c r="L1101" i="10" s="1"/>
  <c r="M1101" i="10" s="1"/>
  <c r="N1101" i="10" s="1"/>
  <c r="O1101" i="10" s="1"/>
  <c r="K1199" i="10"/>
  <c r="L1199" i="10" s="1"/>
  <c r="M1199" i="10" s="1"/>
  <c r="N1199" i="10" s="1"/>
  <c r="O1199" i="10" s="1"/>
  <c r="K1234" i="10"/>
  <c r="L1234" i="10" s="1"/>
  <c r="M1234" i="10" s="1"/>
  <c r="N1234" i="10" s="1"/>
  <c r="O1234" i="10" s="1"/>
  <c r="K1247" i="10"/>
  <c r="L1247" i="10" s="1"/>
  <c r="M1247" i="10" s="1"/>
  <c r="N1247" i="10" s="1"/>
  <c r="O1247" i="10" s="1"/>
  <c r="K1370" i="10"/>
  <c r="L1370" i="10" s="1"/>
  <c r="M1370" i="10" s="1"/>
  <c r="N1370" i="10" s="1"/>
  <c r="O1370" i="10" s="1"/>
  <c r="N1378" i="10"/>
  <c r="O1378" i="10" s="1"/>
  <c r="K1438" i="10"/>
  <c r="L1438" i="10" s="1"/>
  <c r="M1438" i="10" s="1"/>
  <c r="N1438" i="10" s="1"/>
  <c r="O1438" i="10" s="1"/>
  <c r="K1463" i="10"/>
  <c r="L1463" i="10" s="1"/>
  <c r="M1463" i="10" s="1"/>
  <c r="N1463" i="10" s="1"/>
  <c r="O1463" i="10" s="1"/>
  <c r="K1522" i="10"/>
  <c r="L1522" i="10" s="1"/>
  <c r="M1522" i="10" s="1"/>
  <c r="N1522" i="10" s="1"/>
  <c r="O1522" i="10" s="1"/>
  <c r="K1532" i="10"/>
  <c r="L1532" i="10" s="1"/>
  <c r="M1532" i="10" s="1"/>
  <c r="N1532" i="10" s="1"/>
  <c r="O1532" i="10" s="1"/>
  <c r="K1634" i="10"/>
  <c r="L1634" i="10" s="1"/>
  <c r="M1634" i="10" s="1"/>
  <c r="N1634" i="10" s="1"/>
  <c r="O1634" i="10" s="1"/>
  <c r="K1642" i="10"/>
  <c r="L1642" i="10" s="1"/>
  <c r="M1642" i="10" s="1"/>
  <c r="N1642" i="10" s="1"/>
  <c r="O1642" i="10" s="1"/>
  <c r="K1651" i="10"/>
  <c r="L1651" i="10" s="1"/>
  <c r="M1651" i="10" s="1"/>
  <c r="N1651" i="10" s="1"/>
  <c r="O1651" i="10" s="1"/>
  <c r="K1667" i="10"/>
  <c r="L1667" i="10" s="1"/>
  <c r="M1667" i="10" s="1"/>
  <c r="N1667" i="10" s="1"/>
  <c r="O1667" i="10" s="1"/>
  <c r="K1762" i="10"/>
  <c r="L1762" i="10" s="1"/>
  <c r="M1762" i="10" s="1"/>
  <c r="N1762" i="10" s="1"/>
  <c r="O1762" i="10" s="1"/>
  <c r="K1783" i="10"/>
  <c r="L1783" i="10" s="1"/>
  <c r="M1783" i="10" s="1"/>
  <c r="N1783" i="10" s="1"/>
  <c r="O1783" i="10" s="1"/>
  <c r="K1807" i="10"/>
  <c r="L1807" i="10" s="1"/>
  <c r="M1807" i="10" s="1"/>
  <c r="N1807" i="10" s="1"/>
  <c r="O1807" i="10" s="1"/>
  <c r="L312" i="10"/>
  <c r="M312" i="10" s="1"/>
  <c r="N312" i="10" s="1"/>
  <c r="O312" i="10" s="1"/>
  <c r="K322" i="10"/>
  <c r="L322" i="10" s="1"/>
  <c r="M322" i="10" s="1"/>
  <c r="N322" i="10" s="1"/>
  <c r="O322" i="10" s="1"/>
  <c r="K328" i="10"/>
  <c r="L328" i="10" s="1"/>
  <c r="M328" i="10" s="1"/>
  <c r="N328" i="10" s="1"/>
  <c r="O328" i="10" s="1"/>
  <c r="L388" i="10"/>
  <c r="M388" i="10" s="1"/>
  <c r="N388" i="10" s="1"/>
  <c r="O388" i="10" s="1"/>
  <c r="K508" i="10"/>
  <c r="L508" i="10" s="1"/>
  <c r="M508" i="10" s="1"/>
  <c r="N508" i="10" s="1"/>
  <c r="O508" i="10" s="1"/>
  <c r="K564" i="10"/>
  <c r="L564" i="10" s="1"/>
  <c r="M564" i="10" s="1"/>
  <c r="N564" i="10" s="1"/>
  <c r="O564" i="10" s="1"/>
  <c r="K1115" i="10"/>
  <c r="L1115" i="10" s="1"/>
  <c r="M1115" i="10" s="1"/>
  <c r="N1115" i="10" s="1"/>
  <c r="O1115" i="10" s="1"/>
  <c r="L1355" i="10"/>
  <c r="M1355" i="10" s="1"/>
  <c r="N1355" i="10" s="1"/>
  <c r="O1355" i="10" s="1"/>
  <c r="K1546" i="10"/>
  <c r="L1546" i="10" s="1"/>
  <c r="M1546" i="10" s="1"/>
  <c r="N1546" i="10" s="1"/>
  <c r="O1546" i="10" s="1"/>
  <c r="K200" i="10"/>
  <c r="L200" i="10" s="1"/>
  <c r="M200" i="10" s="1"/>
  <c r="N200" i="10" s="1"/>
  <c r="O200" i="10" s="1"/>
  <c r="K214" i="10"/>
  <c r="L214" i="10" s="1"/>
  <c r="M214" i="10" s="1"/>
  <c r="N214" i="10" s="1"/>
  <c r="O214" i="10" s="1"/>
  <c r="L278" i="10"/>
  <c r="M278" i="10" s="1"/>
  <c r="N278" i="10" s="1"/>
  <c r="O278" i="10" s="1"/>
  <c r="K294" i="10"/>
  <c r="L294" i="10" s="1"/>
  <c r="M294" i="10" s="1"/>
  <c r="N294" i="10" s="1"/>
  <c r="O294" i="10" s="1"/>
  <c r="L304" i="10"/>
  <c r="M304" i="10" s="1"/>
  <c r="N304" i="10" s="1"/>
  <c r="O304" i="10" s="1"/>
  <c r="K321" i="10"/>
  <c r="L321" i="10" s="1"/>
  <c r="M321" i="10" s="1"/>
  <c r="N321" i="10" s="1"/>
  <c r="O321" i="10" s="1"/>
  <c r="K338" i="10"/>
  <c r="L338" i="10" s="1"/>
  <c r="M338" i="10" s="1"/>
  <c r="N338" i="10" s="1"/>
  <c r="O338" i="10" s="1"/>
  <c r="K348" i="10"/>
  <c r="L348" i="10" s="1"/>
  <c r="M348" i="10" s="1"/>
  <c r="N348" i="10" s="1"/>
  <c r="O348" i="10" s="1"/>
  <c r="K378" i="10"/>
  <c r="L378" i="10" s="1"/>
  <c r="M378" i="10" s="1"/>
  <c r="N378" i="10" s="1"/>
  <c r="O378" i="10" s="1"/>
  <c r="K400" i="10"/>
  <c r="L400" i="10" s="1"/>
  <c r="M400" i="10" s="1"/>
  <c r="N400" i="10" s="1"/>
  <c r="O400" i="10" s="1"/>
  <c r="K480" i="10"/>
  <c r="L480" i="10" s="1"/>
  <c r="M480" i="10" s="1"/>
  <c r="N480" i="10" s="1"/>
  <c r="O480" i="10" s="1"/>
  <c r="K488" i="10"/>
  <c r="L488" i="10" s="1"/>
  <c r="M488" i="10" s="1"/>
  <c r="N488" i="10" s="1"/>
  <c r="O488" i="10" s="1"/>
  <c r="K533" i="10"/>
  <c r="L533" i="10" s="1"/>
  <c r="M533" i="10" s="1"/>
  <c r="N533" i="10" s="1"/>
  <c r="O533" i="10" s="1"/>
  <c r="K541" i="10"/>
  <c r="L541" i="10" s="1"/>
  <c r="M541" i="10" s="1"/>
  <c r="N541" i="10" s="1"/>
  <c r="O541" i="10" s="1"/>
  <c r="K549" i="10"/>
  <c r="L549" i="10" s="1"/>
  <c r="M549" i="10" s="1"/>
  <c r="N549" i="10" s="1"/>
  <c r="O549" i="10" s="1"/>
  <c r="K565" i="10"/>
  <c r="L565" i="10" s="1"/>
  <c r="M565" i="10" s="1"/>
  <c r="N565" i="10" s="1"/>
  <c r="O565" i="10" s="1"/>
  <c r="L578" i="10"/>
  <c r="M578" i="10" s="1"/>
  <c r="N578" i="10" s="1"/>
  <c r="O578" i="10" s="1"/>
  <c r="K586" i="10"/>
  <c r="L586" i="10" s="1"/>
  <c r="M586" i="10" s="1"/>
  <c r="N586" i="10" s="1"/>
  <c r="O586" i="10" s="1"/>
  <c r="M594" i="10"/>
  <c r="N594" i="10" s="1"/>
  <c r="O594" i="10" s="1"/>
  <c r="K605" i="10"/>
  <c r="L605" i="10" s="1"/>
  <c r="M605" i="10" s="1"/>
  <c r="N605" i="10" s="1"/>
  <c r="O605" i="10" s="1"/>
  <c r="N613" i="10"/>
  <c r="O613" i="10" s="1"/>
  <c r="K629" i="10"/>
  <c r="L629" i="10" s="1"/>
  <c r="M629" i="10" s="1"/>
  <c r="N629" i="10" s="1"/>
  <c r="O629" i="10" s="1"/>
  <c r="K639" i="10"/>
  <c r="L639" i="10" s="1"/>
  <c r="M639" i="10" s="1"/>
  <c r="N639" i="10" s="1"/>
  <c r="O639" i="10" s="1"/>
  <c r="N733" i="10"/>
  <c r="O733" i="10" s="1"/>
  <c r="L749" i="10"/>
  <c r="M749" i="10" s="1"/>
  <c r="N749" i="10" s="1"/>
  <c r="O749" i="10" s="1"/>
  <c r="K859" i="10"/>
  <c r="L859" i="10" s="1"/>
  <c r="M859" i="10" s="1"/>
  <c r="N859" i="10" s="1"/>
  <c r="O859" i="10" s="1"/>
  <c r="K867" i="10"/>
  <c r="L867" i="10" s="1"/>
  <c r="M867" i="10" s="1"/>
  <c r="N867" i="10" s="1"/>
  <c r="O867" i="10" s="1"/>
  <c r="M883" i="10"/>
  <c r="N883" i="10" s="1"/>
  <c r="O883" i="10" s="1"/>
  <c r="K945" i="10"/>
  <c r="L945" i="10" s="1"/>
  <c r="M945" i="10" s="1"/>
  <c r="N945" i="10" s="1"/>
  <c r="O945" i="10" s="1"/>
  <c r="K956" i="10"/>
  <c r="L956" i="10" s="1"/>
  <c r="M956" i="10" s="1"/>
  <c r="N956" i="10" s="1"/>
  <c r="O956" i="10" s="1"/>
  <c r="K1077" i="10"/>
  <c r="L1077" i="10" s="1"/>
  <c r="M1077" i="10" s="1"/>
  <c r="N1077" i="10" s="1"/>
  <c r="O1077" i="10" s="1"/>
  <c r="M1086" i="10"/>
  <c r="N1086" i="10" s="1"/>
  <c r="O1086" i="10" s="1"/>
  <c r="K1102" i="10"/>
  <c r="L1102" i="10" s="1"/>
  <c r="M1102" i="10" s="1"/>
  <c r="N1102" i="10" s="1"/>
  <c r="O1102" i="10" s="1"/>
  <c r="K1222" i="10"/>
  <c r="L1222" i="10" s="1"/>
  <c r="M1222" i="10" s="1"/>
  <c r="N1222" i="10" s="1"/>
  <c r="O1222" i="10" s="1"/>
  <c r="K1235" i="10"/>
  <c r="L1235" i="10" s="1"/>
  <c r="M1235" i="10" s="1"/>
  <c r="N1235" i="10" s="1"/>
  <c r="O1235" i="10" s="1"/>
  <c r="K1252" i="10"/>
  <c r="L1252" i="10" s="1"/>
  <c r="M1252" i="10" s="1"/>
  <c r="N1252" i="10" s="1"/>
  <c r="O1252" i="10" s="1"/>
  <c r="K1347" i="10"/>
  <c r="L1347" i="10" s="1"/>
  <c r="M1347" i="10" s="1"/>
  <c r="N1347" i="10" s="1"/>
  <c r="O1347" i="10" s="1"/>
  <c r="K1363" i="10"/>
  <c r="L1363" i="10" s="1"/>
  <c r="M1363" i="10" s="1"/>
  <c r="N1363" i="10" s="1"/>
  <c r="O1363" i="10" s="1"/>
  <c r="K1379" i="10"/>
  <c r="L1379" i="10" s="1"/>
  <c r="M1379" i="10" s="1"/>
  <c r="N1379" i="10" s="1"/>
  <c r="O1379" i="10" s="1"/>
  <c r="K1515" i="10"/>
  <c r="L1515" i="10" s="1"/>
  <c r="M1515" i="10" s="1"/>
  <c r="N1515" i="10" s="1"/>
  <c r="O1515" i="10" s="1"/>
  <c r="K1523" i="10"/>
  <c r="L1523" i="10" s="1"/>
  <c r="M1523" i="10" s="1"/>
  <c r="N1523" i="10" s="1"/>
  <c r="O1523" i="10" s="1"/>
  <c r="K1545" i="10"/>
  <c r="L1545" i="10" s="1"/>
  <c r="M1545" i="10" s="1"/>
  <c r="N1545" i="10" s="1"/>
  <c r="O1545" i="10" s="1"/>
  <c r="K1555" i="10"/>
  <c r="L1555" i="10" s="1"/>
  <c r="M1555" i="10" s="1"/>
  <c r="N1555" i="10" s="1"/>
  <c r="O1555" i="10" s="1"/>
  <c r="K1584" i="10"/>
  <c r="L1584" i="10" s="1"/>
  <c r="M1584" i="10" s="1"/>
  <c r="N1584" i="10" s="1"/>
  <c r="O1584" i="10" s="1"/>
  <c r="K1598" i="10"/>
  <c r="L1598" i="10" s="1"/>
  <c r="M1598" i="10" s="1"/>
  <c r="N1598" i="10" s="1"/>
  <c r="O1598" i="10" s="1"/>
  <c r="K1616" i="10"/>
  <c r="L1616" i="10" s="1"/>
  <c r="M1616" i="10" s="1"/>
  <c r="N1616" i="10" s="1"/>
  <c r="O1616" i="10" s="1"/>
  <c r="K1626" i="10"/>
  <c r="L1626" i="10" s="1"/>
  <c r="M1626" i="10" s="1"/>
  <c r="N1626" i="10" s="1"/>
  <c r="O1626" i="10" s="1"/>
  <c r="K1635" i="10"/>
  <c r="L1635" i="10" s="1"/>
  <c r="M1635" i="10" s="1"/>
  <c r="N1635" i="10" s="1"/>
  <c r="O1635" i="10" s="1"/>
  <c r="L1681" i="10"/>
  <c r="M1681" i="10" s="1"/>
  <c r="N1681" i="10" s="1"/>
  <c r="O1681" i="10" s="1"/>
  <c r="K27" i="10"/>
  <c r="L27" i="10" s="1"/>
  <c r="M27" i="10" s="1"/>
  <c r="N27" i="10" s="1"/>
  <c r="O27" i="10" s="1"/>
  <c r="L155" i="10"/>
  <c r="M155" i="10" s="1"/>
  <c r="N155" i="10" s="1"/>
  <c r="O155" i="10" s="1"/>
  <c r="K247" i="10"/>
  <c r="L247" i="10" s="1"/>
  <c r="M247" i="10" s="1"/>
  <c r="N247" i="10" s="1"/>
  <c r="O247" i="10" s="1"/>
  <c r="L313" i="10"/>
  <c r="M313" i="10" s="1"/>
  <c r="N313" i="10" s="1"/>
  <c r="O313" i="10" s="1"/>
  <c r="L556" i="10"/>
  <c r="M556" i="10" s="1"/>
  <c r="N556" i="10" s="1"/>
  <c r="O556" i="10" s="1"/>
  <c r="L567" i="10"/>
  <c r="M567" i="10" s="1"/>
  <c r="N567" i="10" s="1"/>
  <c r="O567" i="10" s="1"/>
  <c r="K631" i="10"/>
  <c r="L631" i="10" s="1"/>
  <c r="M631" i="10" s="1"/>
  <c r="N631" i="10" s="1"/>
  <c r="O631" i="10" s="1"/>
  <c r="K979" i="10"/>
  <c r="L979" i="10" s="1"/>
  <c r="M979" i="10" s="1"/>
  <c r="N979" i="10" s="1"/>
  <c r="O979" i="10" s="1"/>
  <c r="K1533" i="10"/>
  <c r="L1533" i="10" s="1"/>
  <c r="M1533" i="10" s="1"/>
  <c r="N1533" i="10" s="1"/>
  <c r="O1533" i="10" s="1"/>
  <c r="K1615" i="10"/>
  <c r="L1615" i="10" s="1"/>
  <c r="M1615" i="10" s="1"/>
  <c r="N1615" i="10" s="1"/>
  <c r="O1615" i="10" s="1"/>
  <c r="K330" i="10"/>
  <c r="L330" i="10" s="1"/>
  <c r="M330" i="10" s="1"/>
  <c r="N330" i="10" s="1"/>
  <c r="O330" i="10" s="1"/>
  <c r="L409" i="10"/>
  <c r="M409" i="10" s="1"/>
  <c r="N409" i="10" s="1"/>
  <c r="O409" i="10" s="1"/>
  <c r="K448" i="10"/>
  <c r="L448" i="10" s="1"/>
  <c r="M448" i="10" s="1"/>
  <c r="N448" i="10" s="1"/>
  <c r="O448" i="10" s="1"/>
  <c r="L456" i="10"/>
  <c r="M456" i="10" s="1"/>
  <c r="N456" i="10" s="1"/>
  <c r="O456" i="10" s="1"/>
  <c r="K464" i="10"/>
  <c r="L464" i="10" s="1"/>
  <c r="M464" i="10" s="1"/>
  <c r="N464" i="10" s="1"/>
  <c r="O464" i="10" s="1"/>
  <c r="K522" i="10"/>
  <c r="L522" i="10" s="1"/>
  <c r="M522" i="10" s="1"/>
  <c r="N522" i="10" s="1"/>
  <c r="O522" i="10" s="1"/>
  <c r="L542" i="10"/>
  <c r="M542" i="10" s="1"/>
  <c r="N542" i="10" s="1"/>
  <c r="O542" i="10" s="1"/>
  <c r="L558" i="10"/>
  <c r="M558" i="10" s="1"/>
  <c r="N558" i="10" s="1"/>
  <c r="O558" i="10" s="1"/>
  <c r="K566" i="10"/>
  <c r="L566" i="10" s="1"/>
  <c r="M566" i="10" s="1"/>
  <c r="N566" i="10" s="1"/>
  <c r="O566" i="10" s="1"/>
  <c r="K622" i="10"/>
  <c r="L622" i="10" s="1"/>
  <c r="M622" i="10" s="1"/>
  <c r="N622" i="10" s="1"/>
  <c r="O622" i="10" s="1"/>
  <c r="K642" i="10"/>
  <c r="L642" i="10" s="1"/>
  <c r="M642" i="10" s="1"/>
  <c r="N642" i="10" s="1"/>
  <c r="O642" i="10" s="1"/>
  <c r="L666" i="10"/>
  <c r="M666" i="10" s="1"/>
  <c r="N666" i="10" s="1"/>
  <c r="O666" i="10" s="1"/>
  <c r="K679" i="10"/>
  <c r="L679" i="10" s="1"/>
  <c r="M679" i="10" s="1"/>
  <c r="N679" i="10" s="1"/>
  <c r="O679" i="10" s="1"/>
  <c r="K750" i="10"/>
  <c r="L750" i="10" s="1"/>
  <c r="M750" i="10" s="1"/>
  <c r="N750" i="10" s="1"/>
  <c r="O750" i="10" s="1"/>
  <c r="K776" i="10"/>
  <c r="L776" i="10" s="1"/>
  <c r="M776" i="10" s="1"/>
  <c r="N776" i="10" s="1"/>
  <c r="O776" i="10" s="1"/>
  <c r="L800" i="10"/>
  <c r="M800" i="10" s="1"/>
  <c r="N800" i="10" s="1"/>
  <c r="O800" i="10" s="1"/>
  <c r="L844" i="10"/>
  <c r="M844" i="10" s="1"/>
  <c r="N844" i="10" s="1"/>
  <c r="O844" i="10" s="1"/>
  <c r="K868" i="10"/>
  <c r="L868" i="10" s="1"/>
  <c r="M868" i="10" s="1"/>
  <c r="N868" i="10" s="1"/>
  <c r="O868" i="10" s="1"/>
  <c r="K884" i="10"/>
  <c r="L884" i="10" s="1"/>
  <c r="M884" i="10" s="1"/>
  <c r="N884" i="10" s="1"/>
  <c r="O884" i="10" s="1"/>
  <c r="K892" i="10"/>
  <c r="L892" i="10" s="1"/>
  <c r="M892" i="10" s="1"/>
  <c r="N892" i="10" s="1"/>
  <c r="O892" i="10" s="1"/>
  <c r="K946" i="10"/>
  <c r="L946" i="10" s="1"/>
  <c r="M946" i="10" s="1"/>
  <c r="N946" i="10" s="1"/>
  <c r="O946" i="10" s="1"/>
  <c r="K957" i="10"/>
  <c r="L957" i="10" s="1"/>
  <c r="M957" i="10" s="1"/>
  <c r="N957" i="10" s="1"/>
  <c r="O957" i="10" s="1"/>
  <c r="K971" i="10"/>
  <c r="L971" i="10" s="1"/>
  <c r="M971" i="10" s="1"/>
  <c r="N971" i="10" s="1"/>
  <c r="O971" i="10" s="1"/>
  <c r="K980" i="10"/>
  <c r="L980" i="10" s="1"/>
  <c r="M980" i="10" s="1"/>
  <c r="N980" i="10" s="1"/>
  <c r="O980" i="10" s="1"/>
  <c r="K1002" i="10"/>
  <c r="L1002" i="10" s="1"/>
  <c r="M1002" i="10" s="1"/>
  <c r="N1002" i="10" s="1"/>
  <c r="O1002" i="10" s="1"/>
  <c r="K1035" i="10"/>
  <c r="L1035" i="10" s="1"/>
  <c r="M1035" i="10" s="1"/>
  <c r="N1035" i="10" s="1"/>
  <c r="O1035" i="10" s="1"/>
  <c r="L1051" i="10"/>
  <c r="M1051" i="10" s="1"/>
  <c r="N1051" i="10" s="1"/>
  <c r="O1051" i="10" s="1"/>
  <c r="K1061" i="10"/>
  <c r="L1061" i="10" s="1"/>
  <c r="M1061" i="10" s="1"/>
  <c r="N1061" i="10" s="1"/>
  <c r="O1061" i="10" s="1"/>
  <c r="K1070" i="10"/>
  <c r="L1070" i="10" s="1"/>
  <c r="M1070" i="10" s="1"/>
  <c r="N1070" i="10" s="1"/>
  <c r="O1070" i="10" s="1"/>
  <c r="K1078" i="10"/>
  <c r="L1078" i="10" s="1"/>
  <c r="M1078" i="10" s="1"/>
  <c r="N1078" i="10" s="1"/>
  <c r="O1078" i="10" s="1"/>
  <c r="K1087" i="10"/>
  <c r="L1087" i="10" s="1"/>
  <c r="M1087" i="10" s="1"/>
  <c r="N1087" i="10" s="1"/>
  <c r="O1087" i="10" s="1"/>
  <c r="K1103" i="10"/>
  <c r="L1103" i="10" s="1"/>
  <c r="M1103" i="10" s="1"/>
  <c r="N1103" i="10" s="1"/>
  <c r="O1103" i="10" s="1"/>
  <c r="K1117" i="10"/>
  <c r="L1117" i="10" s="1"/>
  <c r="M1117" i="10" s="1"/>
  <c r="N1117" i="10" s="1"/>
  <c r="O1117" i="10" s="1"/>
  <c r="K1202" i="10"/>
  <c r="L1202" i="10" s="1"/>
  <c r="M1202" i="10" s="1"/>
  <c r="N1202" i="10" s="1"/>
  <c r="O1202" i="10" s="1"/>
  <c r="K1223" i="10"/>
  <c r="L1223" i="10" s="1"/>
  <c r="M1223" i="10" s="1"/>
  <c r="N1223" i="10" s="1"/>
  <c r="O1223" i="10" s="1"/>
  <c r="K1256" i="10"/>
  <c r="L1256" i="10" s="1"/>
  <c r="M1256" i="10" s="1"/>
  <c r="N1256" i="10" s="1"/>
  <c r="O1256" i="10" s="1"/>
  <c r="L1322" i="10"/>
  <c r="M1322" i="10" s="1"/>
  <c r="N1322" i="10" s="1"/>
  <c r="O1322" i="10" s="1"/>
  <c r="L1356" i="10"/>
  <c r="M1356" i="10" s="1"/>
  <c r="N1356" i="10" s="1"/>
  <c r="O1356" i="10" s="1"/>
  <c r="K1364" i="10"/>
  <c r="L1364" i="10" s="1"/>
  <c r="M1364" i="10" s="1"/>
  <c r="N1364" i="10" s="1"/>
  <c r="O1364" i="10" s="1"/>
  <c r="K1372" i="10"/>
  <c r="L1372" i="10" s="1"/>
  <c r="M1372" i="10" s="1"/>
  <c r="N1372" i="10" s="1"/>
  <c r="O1372" i="10" s="1"/>
  <c r="K1516" i="10"/>
  <c r="L1516" i="10" s="1"/>
  <c r="M1516" i="10" s="1"/>
  <c r="N1516" i="10" s="1"/>
  <c r="O1516" i="10" s="1"/>
  <c r="K1556" i="10"/>
  <c r="L1556" i="10" s="1"/>
  <c r="M1556" i="10" s="1"/>
  <c r="N1556" i="10" s="1"/>
  <c r="O1556" i="10" s="1"/>
  <c r="K1585" i="10"/>
  <c r="L1585" i="10" s="1"/>
  <c r="M1585" i="10" s="1"/>
  <c r="N1585" i="10" s="1"/>
  <c r="O1585" i="10" s="1"/>
  <c r="K1599" i="10"/>
  <c r="L1599" i="10" s="1"/>
  <c r="M1599" i="10" s="1"/>
  <c r="N1599" i="10" s="1"/>
  <c r="O1599" i="10" s="1"/>
  <c r="K1617" i="10"/>
  <c r="L1617" i="10" s="1"/>
  <c r="M1617" i="10" s="1"/>
  <c r="N1617" i="10" s="1"/>
  <c r="O1617" i="10" s="1"/>
  <c r="K1627" i="10"/>
  <c r="L1627" i="10" s="1"/>
  <c r="M1627" i="10" s="1"/>
  <c r="N1627" i="10" s="1"/>
  <c r="O1627" i="10" s="1"/>
  <c r="K1636" i="10"/>
  <c r="L1636" i="10" s="1"/>
  <c r="M1636" i="10" s="1"/>
  <c r="N1636" i="10" s="1"/>
  <c r="O1636" i="10" s="1"/>
  <c r="K1682" i="10"/>
  <c r="L1682" i="10" s="1"/>
  <c r="M1682" i="10" s="1"/>
  <c r="N1682" i="10" s="1"/>
  <c r="O1682" i="10" s="1"/>
  <c r="L1775" i="10"/>
  <c r="M1775" i="10" s="1"/>
  <c r="N1775" i="10" s="1"/>
  <c r="O1775" i="10" s="1"/>
  <c r="K1837" i="10"/>
  <c r="L1837" i="10" s="1"/>
  <c r="M1837" i="10" s="1"/>
  <c r="N1837" i="10" s="1"/>
  <c r="O1837" i="10" s="1"/>
  <c r="L87" i="10"/>
  <c r="M87" i="10" s="1"/>
  <c r="N87" i="10" s="1"/>
  <c r="O87" i="10" s="1"/>
  <c r="K123" i="10"/>
  <c r="L123" i="10" s="1"/>
  <c r="M123" i="10" s="1"/>
  <c r="N123" i="10" s="1"/>
  <c r="O123" i="10" s="1"/>
  <c r="K135" i="10"/>
  <c r="L135" i="10" s="1"/>
  <c r="M135" i="10" s="1"/>
  <c r="N135" i="10" s="1"/>
  <c r="O135" i="10" s="1"/>
  <c r="L175" i="10"/>
  <c r="M175" i="10" s="1"/>
  <c r="N175" i="10" s="1"/>
  <c r="O175" i="10" s="1"/>
  <c r="K307" i="10"/>
  <c r="L307" i="10" s="1"/>
  <c r="M307" i="10" s="1"/>
  <c r="N307" i="10" s="1"/>
  <c r="O307" i="10" s="1"/>
  <c r="K323" i="10"/>
  <c r="L323" i="10" s="1"/>
  <c r="M323" i="10" s="1"/>
  <c r="N323" i="10" s="1"/>
  <c r="O323" i="10" s="1"/>
  <c r="K329" i="10"/>
  <c r="L329" i="10" s="1"/>
  <c r="M329" i="10" s="1"/>
  <c r="N329" i="10" s="1"/>
  <c r="O329" i="10" s="1"/>
  <c r="K352" i="10"/>
  <c r="L352" i="10" s="1"/>
  <c r="M352" i="10" s="1"/>
  <c r="N352" i="10" s="1"/>
  <c r="O352" i="10" s="1"/>
  <c r="K401" i="10"/>
  <c r="L401" i="10" s="1"/>
  <c r="M401" i="10" s="1"/>
  <c r="N401" i="10" s="1"/>
  <c r="O401" i="10" s="1"/>
  <c r="L457" i="10"/>
  <c r="M457" i="10" s="1"/>
  <c r="N457" i="10" s="1"/>
  <c r="O457" i="10" s="1"/>
  <c r="K509" i="10"/>
  <c r="L509" i="10" s="1"/>
  <c r="M509" i="10" s="1"/>
  <c r="N509" i="10" s="1"/>
  <c r="O509" i="10" s="1"/>
  <c r="K557" i="10"/>
  <c r="L557" i="10" s="1"/>
  <c r="M557" i="10" s="1"/>
  <c r="N557" i="10" s="1"/>
  <c r="O557" i="10" s="1"/>
  <c r="L842" i="10"/>
  <c r="M842" i="10" s="1"/>
  <c r="N842" i="10" s="1"/>
  <c r="O842" i="10" s="1"/>
  <c r="K876" i="10"/>
  <c r="L876" i="10" s="1"/>
  <c r="M876" i="10" s="1"/>
  <c r="N876" i="10" s="1"/>
  <c r="O876" i="10" s="1"/>
  <c r="M947" i="10"/>
  <c r="N947" i="10" s="1"/>
  <c r="O947" i="10" s="1"/>
  <c r="L953" i="10"/>
  <c r="M953" i="10" s="1"/>
  <c r="N953" i="10" s="1"/>
  <c r="O953" i="10" s="1"/>
  <c r="K1116" i="10"/>
  <c r="L1116" i="10" s="1"/>
  <c r="M1116" i="10" s="1"/>
  <c r="N1116" i="10" s="1"/>
  <c r="O1116" i="10" s="1"/>
  <c r="K1524" i="10"/>
  <c r="L1524" i="10" s="1"/>
  <c r="M1524" i="10" s="1"/>
  <c r="N1524" i="10" s="1"/>
  <c r="O1524" i="10" s="1"/>
  <c r="O669" i="10"/>
  <c r="K19" i="10"/>
  <c r="L19" i="10" s="1"/>
  <c r="M19" i="10" s="1"/>
  <c r="N19" i="10" s="1"/>
  <c r="O19" i="10" s="1"/>
  <c r="K55" i="10"/>
  <c r="L55" i="10" s="1"/>
  <c r="M55" i="10" s="1"/>
  <c r="N55" i="10" s="1"/>
  <c r="O55" i="10" s="1"/>
  <c r="K79" i="10"/>
  <c r="L79" i="10" s="1"/>
  <c r="M79" i="10" s="1"/>
  <c r="N79" i="10" s="1"/>
  <c r="O79" i="10" s="1"/>
  <c r="K269" i="10"/>
  <c r="L269" i="10" s="1"/>
  <c r="M269" i="10" s="1"/>
  <c r="N269" i="10" s="1"/>
  <c r="O269" i="10" s="1"/>
  <c r="L305" i="10"/>
  <c r="M305" i="10" s="1"/>
  <c r="N305" i="10" s="1"/>
  <c r="O305" i="10" s="1"/>
  <c r="K371" i="10"/>
  <c r="L371" i="10" s="1"/>
  <c r="M371" i="10" s="1"/>
  <c r="N371" i="10" s="1"/>
  <c r="O371" i="10" s="1"/>
  <c r="O419" i="10"/>
  <c r="L47" i="10"/>
  <c r="M47" i="10" s="1"/>
  <c r="N47" i="10" s="1"/>
  <c r="O47" i="10" s="1"/>
  <c r="K72" i="10"/>
  <c r="L72" i="10" s="1"/>
  <c r="M72" i="10" s="1"/>
  <c r="N72" i="10" s="1"/>
  <c r="O72" i="10" s="1"/>
  <c r="K143" i="10"/>
  <c r="L143" i="10" s="1"/>
  <c r="M143" i="10" s="1"/>
  <c r="N143" i="10" s="1"/>
  <c r="O143" i="10" s="1"/>
  <c r="K167" i="10"/>
  <c r="L167" i="10" s="1"/>
  <c r="M167" i="10" s="1"/>
  <c r="N167" i="10" s="1"/>
  <c r="O167" i="10" s="1"/>
  <c r="K194" i="10"/>
  <c r="L194" i="10" s="1"/>
  <c r="M194" i="10" s="1"/>
  <c r="N194" i="10" s="1"/>
  <c r="O194" i="10" s="1"/>
  <c r="K216" i="10"/>
  <c r="L216" i="10" s="1"/>
  <c r="M216" i="10" s="1"/>
  <c r="N216" i="10" s="1"/>
  <c r="O216" i="10" s="1"/>
  <c r="K250" i="10"/>
  <c r="L250" i="10" s="1"/>
  <c r="M250" i="10" s="1"/>
  <c r="N250" i="10" s="1"/>
  <c r="O250" i="10" s="1"/>
  <c r="K315" i="10"/>
  <c r="L315" i="10" s="1"/>
  <c r="M315" i="10" s="1"/>
  <c r="N315" i="10" s="1"/>
  <c r="O315" i="10" s="1"/>
  <c r="K372" i="10"/>
  <c r="L372" i="10" s="1"/>
  <c r="M372" i="10" s="1"/>
  <c r="N372" i="10" s="1"/>
  <c r="O372" i="10" s="1"/>
  <c r="K389" i="10"/>
  <c r="L389" i="10" s="1"/>
  <c r="M389" i="10" s="1"/>
  <c r="N389" i="10" s="1"/>
  <c r="O389" i="10" s="1"/>
  <c r="L402" i="10"/>
  <c r="M402" i="10" s="1"/>
  <c r="N402" i="10" s="1"/>
  <c r="O402" i="10" s="1"/>
  <c r="K410" i="10"/>
  <c r="L410" i="10" s="1"/>
  <c r="M410" i="10" s="1"/>
  <c r="N410" i="10" s="1"/>
  <c r="O410" i="10" s="1"/>
  <c r="K449" i="10"/>
  <c r="L449" i="10" s="1"/>
  <c r="M449" i="10" s="1"/>
  <c r="N449" i="10" s="1"/>
  <c r="O449" i="10" s="1"/>
  <c r="K474" i="10"/>
  <c r="L474" i="10" s="1"/>
  <c r="M474" i="10" s="1"/>
  <c r="N474" i="10" s="1"/>
  <c r="O474" i="10" s="1"/>
  <c r="K482" i="10"/>
  <c r="L482" i="10" s="1"/>
  <c r="M482" i="10" s="1"/>
  <c r="N482" i="10" s="1"/>
  <c r="O482" i="10" s="1"/>
  <c r="K500" i="10"/>
  <c r="L500" i="10" s="1"/>
  <c r="M500" i="10" s="1"/>
  <c r="N500" i="10" s="1"/>
  <c r="O500" i="10" s="1"/>
  <c r="K543" i="10"/>
  <c r="L543" i="10" s="1"/>
  <c r="M543" i="10" s="1"/>
  <c r="N543" i="10" s="1"/>
  <c r="O543" i="10" s="1"/>
  <c r="M551" i="10"/>
  <c r="N551" i="10" s="1"/>
  <c r="O551" i="10" s="1"/>
  <c r="K559" i="10"/>
  <c r="L559" i="10" s="1"/>
  <c r="M559" i="10" s="1"/>
  <c r="N559" i="10" s="1"/>
  <c r="O559" i="10" s="1"/>
  <c r="K588" i="10"/>
  <c r="L588" i="10" s="1"/>
  <c r="M588" i="10" s="1"/>
  <c r="N588" i="10" s="1"/>
  <c r="O588" i="10" s="1"/>
  <c r="L596" i="10"/>
  <c r="M596" i="10" s="1"/>
  <c r="N596" i="10" s="1"/>
  <c r="O596" i="10" s="1"/>
  <c r="K615" i="10"/>
  <c r="L615" i="10" s="1"/>
  <c r="M615" i="10" s="1"/>
  <c r="N615" i="10" s="1"/>
  <c r="O615" i="10" s="1"/>
  <c r="K623" i="10"/>
  <c r="L623" i="10" s="1"/>
  <c r="M623" i="10" s="1"/>
  <c r="N623" i="10" s="1"/>
  <c r="O623" i="10" s="1"/>
  <c r="L686" i="10"/>
  <c r="M686" i="10" s="1"/>
  <c r="N686" i="10" s="1"/>
  <c r="O686" i="10" s="1"/>
  <c r="K845" i="10"/>
  <c r="L845" i="10" s="1"/>
  <c r="M845" i="10" s="1"/>
  <c r="N845" i="10" s="1"/>
  <c r="O845" i="10" s="1"/>
  <c r="K861" i="10"/>
  <c r="L861" i="10" s="1"/>
  <c r="M861" i="10" s="1"/>
  <c r="N861" i="10" s="1"/>
  <c r="O861" i="10" s="1"/>
  <c r="K893" i="10"/>
  <c r="L893" i="10" s="1"/>
  <c r="M893" i="10" s="1"/>
  <c r="N893" i="10" s="1"/>
  <c r="O893" i="10" s="1"/>
  <c r="K958" i="10"/>
  <c r="L958" i="10" s="1"/>
  <c r="M958" i="10" s="1"/>
  <c r="N958" i="10" s="1"/>
  <c r="O958" i="10" s="1"/>
  <c r="L981" i="10"/>
  <c r="M981" i="10" s="1"/>
  <c r="N981" i="10" s="1"/>
  <c r="O981" i="10" s="1"/>
  <c r="K1003" i="10"/>
  <c r="L1003" i="10" s="1"/>
  <c r="M1003" i="10" s="1"/>
  <c r="N1003" i="10" s="1"/>
  <c r="O1003" i="10" s="1"/>
  <c r="K1018" i="10"/>
  <c r="L1018" i="10" s="1"/>
  <c r="M1018" i="10" s="1"/>
  <c r="N1018" i="10" s="1"/>
  <c r="O1018" i="10" s="1"/>
  <c r="K1036" i="10"/>
  <c r="L1036" i="10" s="1"/>
  <c r="M1036" i="10" s="1"/>
  <c r="N1036" i="10" s="1"/>
  <c r="O1036" i="10" s="1"/>
  <c r="K1052" i="10"/>
  <c r="L1052" i="10" s="1"/>
  <c r="M1052" i="10" s="1"/>
  <c r="N1052" i="10" s="1"/>
  <c r="O1052" i="10" s="1"/>
  <c r="K1062" i="10"/>
  <c r="L1062" i="10" s="1"/>
  <c r="M1062" i="10" s="1"/>
  <c r="N1062" i="10" s="1"/>
  <c r="O1062" i="10" s="1"/>
  <c r="K1071" i="10"/>
  <c r="L1071" i="10" s="1"/>
  <c r="M1071" i="10" s="1"/>
  <c r="N1071" i="10" s="1"/>
  <c r="O1071" i="10" s="1"/>
  <c r="K1118" i="10"/>
  <c r="L1118" i="10" s="1"/>
  <c r="M1118" i="10" s="1"/>
  <c r="N1118" i="10" s="1"/>
  <c r="O1118" i="10" s="1"/>
  <c r="K1214" i="10"/>
  <c r="L1214" i="10" s="1"/>
  <c r="M1214" i="10" s="1"/>
  <c r="N1214" i="10" s="1"/>
  <c r="O1214" i="10" s="1"/>
  <c r="K1227" i="10"/>
  <c r="L1227" i="10" s="1"/>
  <c r="M1227" i="10" s="1"/>
  <c r="N1227" i="10" s="1"/>
  <c r="O1227" i="10" s="1"/>
  <c r="M1242" i="10"/>
  <c r="N1242" i="10" s="1"/>
  <c r="O1242" i="10" s="1"/>
  <c r="K1257" i="10"/>
  <c r="L1257" i="10" s="1"/>
  <c r="M1257" i="10" s="1"/>
  <c r="N1257" i="10" s="1"/>
  <c r="O1257" i="10" s="1"/>
  <c r="K1323" i="10"/>
  <c r="L1323" i="10" s="1"/>
  <c r="M1323" i="10" s="1"/>
  <c r="N1323" i="10" s="1"/>
  <c r="O1323" i="10" s="1"/>
  <c r="K1349" i="10"/>
  <c r="L1349" i="10" s="1"/>
  <c r="M1349" i="10" s="1"/>
  <c r="N1349" i="10" s="1"/>
  <c r="O1349" i="10" s="1"/>
  <c r="O1357" i="10"/>
  <c r="K1517" i="10"/>
  <c r="L1517" i="10" s="1"/>
  <c r="M1517" i="10" s="1"/>
  <c r="N1517" i="10" s="1"/>
  <c r="O1517" i="10" s="1"/>
  <c r="K1527" i="10"/>
  <c r="L1527" i="10" s="1"/>
  <c r="M1527" i="10" s="1"/>
  <c r="N1527" i="10" s="1"/>
  <c r="O1527" i="10" s="1"/>
  <c r="K1537" i="10"/>
  <c r="L1537" i="10" s="1"/>
  <c r="M1537" i="10" s="1"/>
  <c r="N1537" i="10" s="1"/>
  <c r="O1537" i="10" s="1"/>
  <c r="K1548" i="10"/>
  <c r="L1548" i="10" s="1"/>
  <c r="M1548" i="10" s="1"/>
  <c r="N1548" i="10" s="1"/>
  <c r="O1548" i="10" s="1"/>
  <c r="K1570" i="10"/>
  <c r="L1570" i="10" s="1"/>
  <c r="M1570" i="10" s="1"/>
  <c r="N1570" i="10" s="1"/>
  <c r="O1570" i="10" s="1"/>
  <c r="K1618" i="10"/>
  <c r="L1618" i="10" s="1"/>
  <c r="M1618" i="10" s="1"/>
  <c r="N1618" i="10" s="1"/>
  <c r="O1618" i="10" s="1"/>
  <c r="K1658" i="10"/>
  <c r="L1658" i="10" s="1"/>
  <c r="M1658" i="10" s="1"/>
  <c r="N1658" i="10" s="1"/>
  <c r="O1658" i="10" s="1"/>
  <c r="K1671" i="10"/>
  <c r="L1671" i="10" s="1"/>
  <c r="M1671" i="10" s="1"/>
  <c r="N1671" i="10" s="1"/>
  <c r="O1671" i="10" s="1"/>
  <c r="K1756" i="10"/>
  <c r="L1756" i="10" s="1"/>
  <c r="M1756" i="10" s="1"/>
  <c r="N1756" i="10" s="1"/>
  <c r="O1756" i="10" s="1"/>
  <c r="K1776" i="10"/>
  <c r="L1776" i="10" s="1"/>
  <c r="M1776" i="10" s="1"/>
  <c r="N1776" i="10" s="1"/>
  <c r="O1776" i="10" s="1"/>
  <c r="K1802" i="10"/>
  <c r="L1802" i="10" s="1"/>
  <c r="M1802" i="10" s="1"/>
  <c r="N1802" i="10" s="1"/>
  <c r="O1802" i="10" s="1"/>
  <c r="L104" i="10"/>
  <c r="M104" i="10" s="1"/>
  <c r="N104" i="10" s="1"/>
  <c r="O104" i="10" s="1"/>
  <c r="K248" i="10"/>
  <c r="L248" i="10" s="1"/>
  <c r="M248" i="10" s="1"/>
  <c r="N248" i="10" s="1"/>
  <c r="O248" i="10" s="1"/>
  <c r="K270" i="10"/>
  <c r="L270" i="10" s="1"/>
  <c r="M270" i="10" s="1"/>
  <c r="N270" i="10" s="1"/>
  <c r="O270" i="10" s="1"/>
  <c r="K314" i="10"/>
  <c r="L314" i="10" s="1"/>
  <c r="M314" i="10" s="1"/>
  <c r="N314" i="10" s="1"/>
  <c r="O314" i="10" s="1"/>
  <c r="O331" i="10"/>
  <c r="L380" i="10"/>
  <c r="M380" i="10" s="1"/>
  <c r="N380" i="10" s="1"/>
  <c r="O380" i="10" s="1"/>
  <c r="K408" i="10"/>
  <c r="L408" i="10" s="1"/>
  <c r="M408" i="10" s="1"/>
  <c r="N408" i="10" s="1"/>
  <c r="O408" i="10" s="1"/>
  <c r="K446" i="10"/>
  <c r="L446" i="10" s="1"/>
  <c r="M446" i="10" s="1"/>
  <c r="N446" i="10" s="1"/>
  <c r="O446" i="10" s="1"/>
  <c r="L550" i="10"/>
  <c r="M550" i="10" s="1"/>
  <c r="N550" i="10" s="1"/>
  <c r="O550" i="10" s="1"/>
  <c r="K612" i="10"/>
  <c r="L612" i="10" s="1"/>
  <c r="M612" i="10" s="1"/>
  <c r="N612" i="10" s="1"/>
  <c r="O612" i="10" s="1"/>
  <c r="K648" i="10"/>
  <c r="L648" i="10" s="1"/>
  <c r="M648" i="10" s="1"/>
  <c r="N648" i="10" s="1"/>
  <c r="O648" i="10" s="1"/>
  <c r="K748" i="10"/>
  <c r="L748" i="10" s="1"/>
  <c r="M748" i="10" s="1"/>
  <c r="N748" i="10" s="1"/>
  <c r="O748" i="10" s="1"/>
  <c r="K784" i="10"/>
  <c r="L784" i="10" s="1"/>
  <c r="M784" i="10" s="1"/>
  <c r="N784" i="10" s="1"/>
  <c r="O784" i="10" s="1"/>
  <c r="K1069" i="10"/>
  <c r="L1069" i="10" s="1"/>
  <c r="M1069" i="10" s="1"/>
  <c r="N1069" i="10" s="1"/>
  <c r="O1069" i="10" s="1"/>
  <c r="K1243" i="10"/>
  <c r="L1243" i="10" s="1"/>
  <c r="M1243" i="10" s="1"/>
  <c r="N1243" i="10" s="1"/>
  <c r="O1243" i="10" s="1"/>
  <c r="N332" i="10"/>
  <c r="O332" i="10" s="1"/>
  <c r="K403" i="10"/>
  <c r="L403" i="10" s="1"/>
  <c r="M403" i="10" s="1"/>
  <c r="N403" i="10" s="1"/>
  <c r="O403" i="10" s="1"/>
  <c r="K536" i="10"/>
  <c r="L536" i="10" s="1"/>
  <c r="M536" i="10" s="1"/>
  <c r="N536" i="10" s="1"/>
  <c r="O536" i="10" s="1"/>
  <c r="K544" i="10"/>
  <c r="L544" i="10" s="1"/>
  <c r="M544" i="10" s="1"/>
  <c r="N544" i="10" s="1"/>
  <c r="O544" i="10" s="1"/>
  <c r="K770" i="10"/>
  <c r="L770" i="10" s="1"/>
  <c r="M770" i="10" s="1"/>
  <c r="N770" i="10" s="1"/>
  <c r="O770" i="10" s="1"/>
  <c r="K940" i="10"/>
  <c r="L940" i="10" s="1"/>
  <c r="M940" i="10" s="1"/>
  <c r="N940" i="10" s="1"/>
  <c r="O940" i="10" s="1"/>
  <c r="K973" i="10"/>
  <c r="L973" i="10" s="1"/>
  <c r="M973" i="10" s="1"/>
  <c r="N973" i="10" s="1"/>
  <c r="O973" i="10" s="1"/>
  <c r="K1019" i="10"/>
  <c r="L1019" i="10" s="1"/>
  <c r="M1019" i="10" s="1"/>
  <c r="N1019" i="10" s="1"/>
  <c r="O1019" i="10" s="1"/>
  <c r="L1053" i="10"/>
  <c r="M1053" i="10" s="1"/>
  <c r="N1053" i="10" s="1"/>
  <c r="O1053" i="10" s="1"/>
  <c r="K1093" i="10"/>
  <c r="L1093" i="10" s="1"/>
  <c r="M1093" i="10" s="1"/>
  <c r="N1093" i="10" s="1"/>
  <c r="O1093" i="10" s="1"/>
  <c r="K1350" i="10"/>
  <c r="L1350" i="10" s="1"/>
  <c r="M1350" i="10" s="1"/>
  <c r="N1350" i="10" s="1"/>
  <c r="O1350" i="10" s="1"/>
  <c r="K1540" i="10"/>
  <c r="L1540" i="10" s="1"/>
  <c r="M1540" i="10" s="1"/>
  <c r="N1540" i="10" s="1"/>
  <c r="O1540" i="10" s="1"/>
  <c r="K1571" i="10"/>
  <c r="L1571" i="10" s="1"/>
  <c r="M1571" i="10" s="1"/>
  <c r="N1571" i="10" s="1"/>
  <c r="O1571" i="10" s="1"/>
  <c r="K1593" i="10"/>
  <c r="L1593" i="10" s="1"/>
  <c r="M1593" i="10" s="1"/>
  <c r="N1593" i="10" s="1"/>
  <c r="O1593" i="10" s="1"/>
  <c r="K1638" i="10"/>
  <c r="L1638" i="10" s="1"/>
  <c r="M1638" i="10" s="1"/>
  <c r="N1638" i="10" s="1"/>
  <c r="O1638" i="10" s="1"/>
  <c r="K1063" i="10"/>
  <c r="L1063" i="10" s="1"/>
  <c r="M1063" i="10" s="1"/>
  <c r="N1063" i="10" s="1"/>
  <c r="O1063" i="10" s="1"/>
  <c r="K1106" i="10"/>
  <c r="L1106" i="10" s="1"/>
  <c r="M1106" i="10" s="1"/>
  <c r="N1106" i="10" s="1"/>
  <c r="O1106" i="10" s="1"/>
  <c r="O411" i="10"/>
  <c r="L744" i="10"/>
  <c r="M744" i="10" s="1"/>
  <c r="N744" i="10" s="1"/>
  <c r="O744" i="10" s="1"/>
  <c r="K786" i="10"/>
  <c r="L786" i="10" s="1"/>
  <c r="M786" i="10" s="1"/>
  <c r="N786" i="10" s="1"/>
  <c r="O786" i="10" s="1"/>
  <c r="K1358" i="10"/>
  <c r="L1358" i="10" s="1"/>
  <c r="M1358" i="10" s="1"/>
  <c r="N1358" i="10" s="1"/>
  <c r="O1358" i="10" s="1"/>
  <c r="K1757" i="10"/>
  <c r="L1757" i="10" s="1"/>
  <c r="M1757" i="10" s="1"/>
  <c r="N1757" i="10" s="1"/>
  <c r="O1757" i="10" s="1"/>
  <c r="K1881" i="10"/>
  <c r="L1881" i="10" s="1"/>
  <c r="M1881" i="10" s="1"/>
  <c r="N1881" i="10" s="1"/>
  <c r="O1881" i="10" s="1"/>
  <c r="L501" i="10"/>
  <c r="M501" i="10" s="1"/>
  <c r="N501" i="10" s="1"/>
  <c r="O501" i="10" s="1"/>
  <c r="L581" i="10"/>
  <c r="M581" i="10" s="1"/>
  <c r="N581" i="10" s="1"/>
  <c r="O581" i="10" s="1"/>
  <c r="M597" i="10"/>
  <c r="N597" i="10" s="1"/>
  <c r="O597" i="10" s="1"/>
  <c r="L862" i="10"/>
  <c r="M862" i="10" s="1"/>
  <c r="N862" i="10" s="1"/>
  <c r="O862" i="10" s="1"/>
  <c r="L128" i="10"/>
  <c r="M128" i="10" s="1"/>
  <c r="N128" i="10" s="1"/>
  <c r="O128" i="10" s="1"/>
  <c r="L374" i="10"/>
  <c r="M374" i="10" s="1"/>
  <c r="N374" i="10" s="1"/>
  <c r="O374" i="10" s="1"/>
  <c r="L393" i="10"/>
  <c r="M393" i="10" s="1"/>
  <c r="N393" i="10" s="1"/>
  <c r="O393" i="10" s="1"/>
  <c r="K511" i="10"/>
  <c r="L511" i="10" s="1"/>
  <c r="M511" i="10" s="1"/>
  <c r="N511" i="10" s="1"/>
  <c r="O511" i="10" s="1"/>
  <c r="K855" i="10"/>
  <c r="L855" i="10" s="1"/>
  <c r="M855" i="10" s="1"/>
  <c r="N855" i="10" s="1"/>
  <c r="O855" i="10" s="1"/>
  <c r="K871" i="10"/>
  <c r="L871" i="10" s="1"/>
  <c r="M871" i="10" s="1"/>
  <c r="N871" i="10" s="1"/>
  <c r="O871" i="10" s="1"/>
  <c r="L1005" i="10"/>
  <c r="M1005" i="10" s="1"/>
  <c r="N1005" i="10" s="1"/>
  <c r="O1005" i="10" s="1"/>
  <c r="K1216" i="10"/>
  <c r="L1216" i="10" s="1"/>
  <c r="M1216" i="10" s="1"/>
  <c r="N1216" i="10" s="1"/>
  <c r="O1216" i="10" s="1"/>
  <c r="K1325" i="10"/>
  <c r="L1325" i="10" s="1"/>
  <c r="M1325" i="10" s="1"/>
  <c r="N1325" i="10" s="1"/>
  <c r="O1325" i="10" s="1"/>
  <c r="K1359" i="10"/>
  <c r="L1359" i="10" s="1"/>
  <c r="M1359" i="10" s="1"/>
  <c r="N1359" i="10" s="1"/>
  <c r="O1359" i="10" s="1"/>
  <c r="K1375" i="10"/>
  <c r="L1375" i="10" s="1"/>
  <c r="M1375" i="10" s="1"/>
  <c r="N1375" i="10" s="1"/>
  <c r="O1375" i="10" s="1"/>
  <c r="K1435" i="10"/>
  <c r="L1435" i="10" s="1"/>
  <c r="M1435" i="10" s="1"/>
  <c r="N1435" i="10" s="1"/>
  <c r="O1435" i="10" s="1"/>
  <c r="K1452" i="10"/>
  <c r="L1452" i="10" s="1"/>
  <c r="M1452" i="10" s="1"/>
  <c r="N1452" i="10" s="1"/>
  <c r="O1452" i="10" s="1"/>
  <c r="K1468" i="10"/>
  <c r="L1468" i="10" s="1"/>
  <c r="M1468" i="10" s="1"/>
  <c r="N1468" i="10" s="1"/>
  <c r="O1468" i="10" s="1"/>
  <c r="K1529" i="10"/>
  <c r="L1529" i="10" s="1"/>
  <c r="M1529" i="10" s="1"/>
  <c r="N1529" i="10" s="1"/>
  <c r="O1529" i="10" s="1"/>
  <c r="K1594" i="10"/>
  <c r="L1594" i="10" s="1"/>
  <c r="M1594" i="10" s="1"/>
  <c r="N1594" i="10" s="1"/>
  <c r="O1594" i="10" s="1"/>
  <c r="K1639" i="10"/>
  <c r="L1639" i="10" s="1"/>
  <c r="M1639" i="10" s="1"/>
  <c r="N1639" i="10" s="1"/>
  <c r="O1639" i="10" s="1"/>
  <c r="K1663" i="10"/>
  <c r="L1663" i="10" s="1"/>
  <c r="M1663" i="10" s="1"/>
  <c r="N1663" i="10" s="1"/>
  <c r="O1663" i="10" s="1"/>
  <c r="K1758" i="10"/>
  <c r="L1758" i="10" s="1"/>
  <c r="M1758" i="10" s="1"/>
  <c r="N1758" i="10" s="1"/>
  <c r="O1758" i="10" s="1"/>
  <c r="K48" i="10"/>
  <c r="L48" i="10" s="1"/>
  <c r="M48" i="10" s="1"/>
  <c r="N48" i="10" s="1"/>
  <c r="O48" i="10" s="1"/>
  <c r="O207" i="10"/>
  <c r="K242" i="10"/>
  <c r="L242" i="10" s="1"/>
  <c r="M242" i="10" s="1"/>
  <c r="N242" i="10" s="1"/>
  <c r="O242" i="10" s="1"/>
  <c r="K290" i="10"/>
  <c r="L290" i="10" s="1"/>
  <c r="M290" i="10" s="1"/>
  <c r="N290" i="10" s="1"/>
  <c r="O290" i="10" s="1"/>
  <c r="L432" i="10"/>
  <c r="M432" i="10" s="1"/>
  <c r="N432" i="10" s="1"/>
  <c r="O432" i="10" s="1"/>
  <c r="K353" i="10"/>
  <c r="L353" i="10" s="1"/>
  <c r="M353" i="10" s="1"/>
  <c r="N353" i="10" s="1"/>
  <c r="O353" i="10" s="1"/>
  <c r="O552" i="10"/>
  <c r="L589" i="10"/>
  <c r="M589" i="10" s="1"/>
  <c r="N589" i="10" s="1"/>
  <c r="O589" i="10" s="1"/>
  <c r="K608" i="10"/>
  <c r="L608" i="10" s="1"/>
  <c r="M608" i="10" s="1"/>
  <c r="N608" i="10" s="1"/>
  <c r="O608" i="10" s="1"/>
  <c r="K632" i="10"/>
  <c r="L632" i="10" s="1"/>
  <c r="M632" i="10" s="1"/>
  <c r="N632" i="10" s="1"/>
  <c r="O632" i="10" s="1"/>
  <c r="K722" i="10"/>
  <c r="L722" i="10" s="1"/>
  <c r="M722" i="10" s="1"/>
  <c r="N722" i="10" s="1"/>
  <c r="O722" i="10" s="1"/>
  <c r="L854" i="10"/>
  <c r="M854" i="10" s="1"/>
  <c r="N854" i="10" s="1"/>
  <c r="O854" i="10" s="1"/>
  <c r="L878" i="10"/>
  <c r="M878" i="10" s="1"/>
  <c r="N878" i="10" s="1"/>
  <c r="O878" i="10" s="1"/>
  <c r="M948" i="10"/>
  <c r="N948" i="10" s="1"/>
  <c r="O948" i="10" s="1"/>
  <c r="K959" i="10"/>
  <c r="L959" i="10" s="1"/>
  <c r="M959" i="10" s="1"/>
  <c r="N959" i="10" s="1"/>
  <c r="O959" i="10" s="1"/>
  <c r="K1004" i="10"/>
  <c r="L1004" i="10" s="1"/>
  <c r="M1004" i="10" s="1"/>
  <c r="N1004" i="10" s="1"/>
  <c r="O1004" i="10" s="1"/>
  <c r="K1324" i="10"/>
  <c r="L1324" i="10" s="1"/>
  <c r="M1324" i="10" s="1"/>
  <c r="N1324" i="10" s="1"/>
  <c r="O1324" i="10" s="1"/>
  <c r="K1621" i="10"/>
  <c r="L1621" i="10" s="1"/>
  <c r="M1621" i="10" s="1"/>
  <c r="N1621" i="10" s="1"/>
  <c r="O1621" i="10" s="1"/>
  <c r="L289" i="10"/>
  <c r="M289" i="10" s="1"/>
  <c r="N289" i="10" s="1"/>
  <c r="O289" i="10" s="1"/>
  <c r="K466" i="10"/>
  <c r="L466" i="10" s="1"/>
  <c r="M466" i="10" s="1"/>
  <c r="N466" i="10" s="1"/>
  <c r="O466" i="10" s="1"/>
  <c r="M325" i="10"/>
  <c r="N325" i="10" s="1"/>
  <c r="O325" i="10" s="1"/>
  <c r="K344" i="10"/>
  <c r="L344" i="10" s="1"/>
  <c r="M344" i="10" s="1"/>
  <c r="N344" i="10" s="1"/>
  <c r="O344" i="10" s="1"/>
  <c r="K451" i="10"/>
  <c r="L451" i="10" s="1"/>
  <c r="M451" i="10" s="1"/>
  <c r="N451" i="10" s="1"/>
  <c r="O451" i="10" s="1"/>
  <c r="L484" i="10"/>
  <c r="M484" i="10" s="1"/>
  <c r="N484" i="10" s="1"/>
  <c r="O484" i="10" s="1"/>
  <c r="K503" i="10"/>
  <c r="L503" i="10" s="1"/>
  <c r="M503" i="10" s="1"/>
  <c r="N503" i="10" s="1"/>
  <c r="O503" i="10" s="1"/>
  <c r="L590" i="10"/>
  <c r="M590" i="10" s="1"/>
  <c r="N590" i="10" s="1"/>
  <c r="O590" i="10" s="1"/>
  <c r="K745" i="10"/>
  <c r="L745" i="10" s="1"/>
  <c r="M745" i="10" s="1"/>
  <c r="N745" i="10" s="1"/>
  <c r="O745" i="10" s="1"/>
  <c r="L974" i="10"/>
  <c r="M974" i="10" s="1"/>
  <c r="N974" i="10" s="1"/>
  <c r="O974" i="10" s="1"/>
  <c r="K1020" i="10"/>
  <c r="L1020" i="10" s="1"/>
  <c r="M1020" i="10" s="1"/>
  <c r="N1020" i="10" s="1"/>
  <c r="O1020" i="10" s="1"/>
  <c r="L1038" i="10"/>
  <c r="M1038" i="10" s="1"/>
  <c r="N1038" i="10" s="1"/>
  <c r="O1038" i="10" s="1"/>
  <c r="K1229" i="10"/>
  <c r="L1229" i="10" s="1"/>
  <c r="M1229" i="10" s="1"/>
  <c r="N1229" i="10" s="1"/>
  <c r="O1229" i="10" s="1"/>
  <c r="K1351" i="10"/>
  <c r="L1351" i="10" s="1"/>
  <c r="M1351" i="10" s="1"/>
  <c r="N1351" i="10" s="1"/>
  <c r="O1351" i="10" s="1"/>
  <c r="K1367" i="10"/>
  <c r="L1367" i="10" s="1"/>
  <c r="M1367" i="10" s="1"/>
  <c r="N1367" i="10" s="1"/>
  <c r="O1367" i="10" s="1"/>
  <c r="K1419" i="10"/>
  <c r="L1419" i="10" s="1"/>
  <c r="M1419" i="10" s="1"/>
  <c r="N1419" i="10" s="1"/>
  <c r="O1419" i="10" s="1"/>
  <c r="K1444" i="10"/>
  <c r="L1444" i="10" s="1"/>
  <c r="M1444" i="10" s="1"/>
  <c r="N1444" i="10" s="1"/>
  <c r="O1444" i="10" s="1"/>
  <c r="L1460" i="10"/>
  <c r="M1460" i="10" s="1"/>
  <c r="N1460" i="10" s="1"/>
  <c r="O1460" i="10" s="1"/>
  <c r="K1519" i="10"/>
  <c r="L1519" i="10" s="1"/>
  <c r="M1519" i="10" s="1"/>
  <c r="N1519" i="10" s="1"/>
  <c r="O1519" i="10" s="1"/>
  <c r="K1541" i="10"/>
  <c r="L1541" i="10" s="1"/>
  <c r="M1541" i="10" s="1"/>
  <c r="N1541" i="10" s="1"/>
  <c r="O1541" i="10" s="1"/>
  <c r="L1602" i="10"/>
  <c r="M1602" i="10" s="1"/>
  <c r="N1602" i="10" s="1"/>
  <c r="O1602" i="10" s="1"/>
  <c r="K1647" i="10"/>
  <c r="L1647" i="10" s="1"/>
  <c r="M1647" i="10" s="1"/>
  <c r="N1647" i="10" s="1"/>
  <c r="O1647" i="10" s="1"/>
  <c r="K1675" i="10"/>
  <c r="L1675" i="10" s="1"/>
  <c r="M1675" i="10" s="1"/>
  <c r="N1675" i="10" s="1"/>
  <c r="O1675" i="10" s="1"/>
  <c r="K1804" i="10"/>
  <c r="L1804" i="10" s="1"/>
  <c r="M1804" i="10" s="1"/>
  <c r="N1804" i="10" s="1"/>
  <c r="O1804" i="10" s="1"/>
  <c r="K31" i="10"/>
  <c r="L31" i="10" s="1"/>
  <c r="M31" i="10" s="1"/>
  <c r="N31" i="10" s="1"/>
  <c r="O31" i="10" s="1"/>
  <c r="K381" i="10"/>
  <c r="L381" i="10" s="1"/>
  <c r="M381" i="10" s="1"/>
  <c r="N381" i="10" s="1"/>
  <c r="O381" i="10" s="1"/>
  <c r="K392" i="10"/>
  <c r="L392" i="10" s="1"/>
  <c r="M392" i="10" s="1"/>
  <c r="N392" i="10" s="1"/>
  <c r="O392" i="10" s="1"/>
  <c r="K422" i="10"/>
  <c r="L422" i="10" s="1"/>
  <c r="M422" i="10" s="1"/>
  <c r="N422" i="10" s="1"/>
  <c r="O422" i="10" s="1"/>
  <c r="N1073" i="10"/>
  <c r="O1073" i="10" s="1"/>
  <c r="K1107" i="10"/>
  <c r="L1107" i="10" s="1"/>
  <c r="M1107" i="10" s="1"/>
  <c r="N1107" i="10" s="1"/>
  <c r="O1107" i="10" s="1"/>
  <c r="K1366" i="10"/>
  <c r="L1366" i="10" s="1"/>
  <c r="M1366" i="10" s="1"/>
  <c r="N1366" i="10" s="1"/>
  <c r="O1366" i="10" s="1"/>
  <c r="K1451" i="10"/>
  <c r="L1451" i="10" s="1"/>
  <c r="M1451" i="10" s="1"/>
  <c r="N1451" i="10" s="1"/>
  <c r="O1451" i="10" s="1"/>
  <c r="M1518" i="10"/>
  <c r="N1518" i="10" s="1"/>
  <c r="O1518" i="10" s="1"/>
  <c r="M59" i="10"/>
  <c r="N59" i="10" s="1"/>
  <c r="O59" i="10" s="1"/>
  <c r="M75" i="10"/>
  <c r="N75" i="10" s="1"/>
  <c r="O75" i="10" s="1"/>
  <c r="M171" i="10"/>
  <c r="N171" i="10" s="1"/>
  <c r="O171" i="10" s="1"/>
  <c r="L433" i="10"/>
  <c r="M433" i="10" s="1"/>
  <c r="N433" i="10" s="1"/>
  <c r="O433" i="10" s="1"/>
  <c r="L468" i="10"/>
  <c r="M468" i="10" s="1"/>
  <c r="N468" i="10" s="1"/>
  <c r="O468" i="10" s="1"/>
  <c r="M495" i="10"/>
  <c r="N495" i="10" s="1"/>
  <c r="O495" i="10" s="1"/>
  <c r="M562" i="10"/>
  <c r="N562" i="10" s="1"/>
  <c r="O562" i="10" s="1"/>
  <c r="K570" i="10"/>
  <c r="L570" i="10" s="1"/>
  <c r="M570" i="10" s="1"/>
  <c r="N570" i="10" s="1"/>
  <c r="O570" i="10" s="1"/>
  <c r="K618" i="10"/>
  <c r="L618" i="10" s="1"/>
  <c r="M618" i="10" s="1"/>
  <c r="N618" i="10" s="1"/>
  <c r="O618" i="10" s="1"/>
  <c r="L662" i="10"/>
  <c r="M662" i="10" s="1"/>
  <c r="N662" i="10" s="1"/>
  <c r="O662" i="10" s="1"/>
  <c r="K780" i="10"/>
  <c r="L780" i="10" s="1"/>
  <c r="M780" i="10" s="1"/>
  <c r="N780" i="10" s="1"/>
  <c r="O780" i="10" s="1"/>
  <c r="K796" i="10"/>
  <c r="L796" i="10" s="1"/>
  <c r="M796" i="10" s="1"/>
  <c r="N796" i="10" s="1"/>
  <c r="O796" i="10" s="1"/>
  <c r="L840" i="10"/>
  <c r="M840" i="10" s="1"/>
  <c r="N840" i="10" s="1"/>
  <c r="O840" i="10" s="1"/>
  <c r="K864" i="10"/>
  <c r="L864" i="10" s="1"/>
  <c r="M864" i="10" s="1"/>
  <c r="N864" i="10" s="1"/>
  <c r="O864" i="10" s="1"/>
  <c r="K872" i="10"/>
  <c r="L872" i="10" s="1"/>
  <c r="M872" i="10" s="1"/>
  <c r="N872" i="10" s="1"/>
  <c r="O872" i="10" s="1"/>
  <c r="L880" i="10"/>
  <c r="M880" i="10" s="1"/>
  <c r="N880" i="10" s="1"/>
  <c r="O880" i="10" s="1"/>
  <c r="K888" i="10"/>
  <c r="L888" i="10" s="1"/>
  <c r="M888" i="10" s="1"/>
  <c r="N888" i="10" s="1"/>
  <c r="O888" i="10" s="1"/>
  <c r="O975" i="10"/>
  <c r="K1013" i="10"/>
  <c r="L1013" i="10" s="1"/>
  <c r="M1013" i="10" s="1"/>
  <c r="N1013" i="10" s="1"/>
  <c r="O1013" i="10" s="1"/>
  <c r="K1039" i="10"/>
  <c r="L1039" i="10" s="1"/>
  <c r="M1039" i="10" s="1"/>
  <c r="N1039" i="10" s="1"/>
  <c r="O1039" i="10" s="1"/>
  <c r="K1066" i="10"/>
  <c r="L1066" i="10" s="1"/>
  <c r="M1066" i="10" s="1"/>
  <c r="N1066" i="10" s="1"/>
  <c r="O1066" i="10" s="1"/>
  <c r="K1082" i="10"/>
  <c r="L1082" i="10" s="1"/>
  <c r="M1082" i="10" s="1"/>
  <c r="N1082" i="10" s="1"/>
  <c r="O1082" i="10" s="1"/>
  <c r="K1098" i="10"/>
  <c r="L1098" i="10" s="1"/>
  <c r="M1098" i="10" s="1"/>
  <c r="N1098" i="10" s="1"/>
  <c r="O1098" i="10" s="1"/>
  <c r="K1218" i="10"/>
  <c r="L1218" i="10" s="1"/>
  <c r="M1218" i="10" s="1"/>
  <c r="N1218" i="10" s="1"/>
  <c r="O1218" i="10" s="1"/>
  <c r="K1245" i="10"/>
  <c r="L1245" i="10" s="1"/>
  <c r="M1245" i="10" s="1"/>
  <c r="N1245" i="10" s="1"/>
  <c r="O1245" i="10" s="1"/>
  <c r="K1420" i="10"/>
  <c r="L1420" i="10" s="1"/>
  <c r="M1420" i="10" s="1"/>
  <c r="N1420" i="10" s="1"/>
  <c r="O1420" i="10" s="1"/>
  <c r="K1436" i="10"/>
  <c r="L1436" i="10" s="1"/>
  <c r="M1436" i="10" s="1"/>
  <c r="N1436" i="10" s="1"/>
  <c r="O1436" i="10" s="1"/>
  <c r="K1445" i="10"/>
  <c r="L1445" i="10" s="1"/>
  <c r="M1445" i="10" s="1"/>
  <c r="N1445" i="10" s="1"/>
  <c r="O1445" i="10" s="1"/>
  <c r="K1453" i="10"/>
  <c r="L1453" i="10" s="1"/>
  <c r="M1453" i="10" s="1"/>
  <c r="N1453" i="10" s="1"/>
  <c r="O1453" i="10" s="1"/>
  <c r="K1461" i="10"/>
  <c r="L1461" i="10" s="1"/>
  <c r="M1461" i="10" s="1"/>
  <c r="N1461" i="10" s="1"/>
  <c r="O1461" i="10" s="1"/>
  <c r="O1469" i="10"/>
  <c r="K1551" i="10"/>
  <c r="L1551" i="10" s="1"/>
  <c r="M1551" i="10" s="1"/>
  <c r="N1551" i="10" s="1"/>
  <c r="O1551" i="10" s="1"/>
  <c r="K1581" i="10"/>
  <c r="L1581" i="10" s="1"/>
  <c r="M1581" i="10" s="1"/>
  <c r="N1581" i="10" s="1"/>
  <c r="O1581" i="10" s="1"/>
  <c r="K1595" i="10"/>
  <c r="L1595" i="10" s="1"/>
  <c r="M1595" i="10" s="1"/>
  <c r="N1595" i="10" s="1"/>
  <c r="O1595" i="10" s="1"/>
  <c r="K1611" i="10"/>
  <c r="L1611" i="10" s="1"/>
  <c r="M1611" i="10" s="1"/>
  <c r="N1611" i="10" s="1"/>
  <c r="O1611" i="10" s="1"/>
  <c r="K1664" i="10"/>
  <c r="L1664" i="10" s="1"/>
  <c r="M1664" i="10" s="1"/>
  <c r="N1664" i="10" s="1"/>
  <c r="O1664" i="10" s="1"/>
  <c r="K1759" i="10"/>
  <c r="L1759" i="10" s="1"/>
  <c r="M1759" i="10" s="1"/>
  <c r="N1759" i="10" s="1"/>
  <c r="O1759" i="10" s="1"/>
  <c r="K1805" i="10"/>
  <c r="L1805" i="10" s="1"/>
  <c r="M1805" i="10" s="1"/>
  <c r="N1805" i="10" s="1"/>
  <c r="O1805" i="10" s="1"/>
  <c r="L382" i="10"/>
  <c r="M382" i="10" s="1"/>
  <c r="N382" i="10" s="1"/>
  <c r="O382" i="10" s="1"/>
  <c r="K560" i="10"/>
  <c r="L560" i="10" s="1"/>
  <c r="M560" i="10" s="1"/>
  <c r="N560" i="10" s="1"/>
  <c r="O560" i="10" s="1"/>
  <c r="K582" i="10"/>
  <c r="L582" i="10" s="1"/>
  <c r="M582" i="10" s="1"/>
  <c r="N582" i="10" s="1"/>
  <c r="O582" i="10" s="1"/>
  <c r="K598" i="10"/>
  <c r="L598" i="10" s="1"/>
  <c r="M598" i="10" s="1"/>
  <c r="N598" i="10" s="1"/>
  <c r="O598" i="10" s="1"/>
  <c r="L616" i="10"/>
  <c r="M616" i="10" s="1"/>
  <c r="N616" i="10" s="1"/>
  <c r="O616" i="10" s="1"/>
  <c r="K624" i="10"/>
  <c r="L624" i="10" s="1"/>
  <c r="M624" i="10" s="1"/>
  <c r="N624" i="10" s="1"/>
  <c r="O624" i="10" s="1"/>
  <c r="L670" i="10"/>
  <c r="M670" i="10" s="1"/>
  <c r="N670" i="10" s="1"/>
  <c r="O670" i="10" s="1"/>
  <c r="K1056" i="10"/>
  <c r="L1056" i="10" s="1"/>
  <c r="M1056" i="10" s="1"/>
  <c r="N1056" i="10" s="1"/>
  <c r="O1056" i="10" s="1"/>
  <c r="K1074" i="10"/>
  <c r="L1074" i="10" s="1"/>
  <c r="M1074" i="10" s="1"/>
  <c r="N1074" i="10" s="1"/>
  <c r="O1074" i="10" s="1"/>
  <c r="L1195" i="10"/>
  <c r="M1195" i="10" s="1"/>
  <c r="N1195" i="10" s="1"/>
  <c r="O1195" i="10" s="1"/>
  <c r="K1467" i="10"/>
  <c r="L1467" i="10" s="1"/>
  <c r="M1467" i="10" s="1"/>
  <c r="N1467" i="10" s="1"/>
  <c r="O1467" i="10" s="1"/>
  <c r="N747" i="10"/>
  <c r="O747" i="10" s="1"/>
  <c r="K781" i="10"/>
  <c r="L781" i="10" s="1"/>
  <c r="M781" i="10" s="1"/>
  <c r="N781" i="10" s="1"/>
  <c r="O781" i="10" s="1"/>
  <c r="L789" i="10"/>
  <c r="M789" i="10" s="1"/>
  <c r="N789" i="10" s="1"/>
  <c r="O789" i="10" s="1"/>
  <c r="M857" i="10"/>
  <c r="N857" i="10" s="1"/>
  <c r="O857" i="10" s="1"/>
  <c r="L865" i="10"/>
  <c r="M865" i="10" s="1"/>
  <c r="N865" i="10" s="1"/>
  <c r="O865" i="10" s="1"/>
  <c r="K943" i="10"/>
  <c r="L943" i="10" s="1"/>
  <c r="M943" i="10" s="1"/>
  <c r="N943" i="10" s="1"/>
  <c r="O943" i="10" s="1"/>
  <c r="L1014" i="10"/>
  <c r="M1014" i="10" s="1"/>
  <c r="N1014" i="10" s="1"/>
  <c r="O1014" i="10" s="1"/>
  <c r="L1022" i="10"/>
  <c r="M1022" i="10" s="1"/>
  <c r="N1022" i="10" s="1"/>
  <c r="O1022" i="10" s="1"/>
  <c r="L1058" i="10"/>
  <c r="M1058" i="10" s="1"/>
  <c r="N1058" i="10" s="1"/>
  <c r="O1058" i="10" s="1"/>
  <c r="L1197" i="10"/>
  <c r="M1197" i="10" s="1"/>
  <c r="N1197" i="10" s="1"/>
  <c r="O1197" i="10" s="1"/>
  <c r="M1246" i="10"/>
  <c r="N1246" i="10" s="1"/>
  <c r="O1246" i="10" s="1"/>
  <c r="K1454" i="10"/>
  <c r="L1454" i="10" s="1"/>
  <c r="M1454" i="10" s="1"/>
  <c r="N1454" i="10" s="1"/>
  <c r="O1454" i="10" s="1"/>
  <c r="N1521" i="10"/>
  <c r="O1521" i="10" s="1"/>
  <c r="L1531" i="10"/>
  <c r="M1531" i="10" s="1"/>
  <c r="N1531" i="10" s="1"/>
  <c r="O1531" i="10" s="1"/>
  <c r="K1543" i="10"/>
  <c r="L1543" i="10" s="1"/>
  <c r="M1543" i="10" s="1"/>
  <c r="N1543" i="10" s="1"/>
  <c r="O1543" i="10" s="1"/>
  <c r="K1582" i="10"/>
  <c r="L1582" i="10" s="1"/>
  <c r="M1582" i="10" s="1"/>
  <c r="N1582" i="10" s="1"/>
  <c r="O1582" i="10" s="1"/>
  <c r="K1624" i="10"/>
  <c r="L1624" i="10" s="1"/>
  <c r="M1624" i="10" s="1"/>
  <c r="N1624" i="10" s="1"/>
  <c r="O1624" i="10" s="1"/>
  <c r="K1633" i="10"/>
  <c r="L1633" i="10" s="1"/>
  <c r="M1633" i="10" s="1"/>
  <c r="N1633" i="10" s="1"/>
  <c r="O1633" i="10" s="1"/>
  <c r="K1649" i="10"/>
  <c r="L1649" i="10" s="1"/>
  <c r="M1649" i="10" s="1"/>
  <c r="N1649" i="10" s="1"/>
  <c r="O1649" i="10" s="1"/>
  <c r="K1666" i="10"/>
  <c r="L1666" i="10" s="1"/>
  <c r="M1666" i="10" s="1"/>
  <c r="N1666" i="10" s="1"/>
  <c r="O1666" i="10" s="1"/>
  <c r="K1806" i="10"/>
  <c r="L1806" i="10" s="1"/>
  <c r="M1806" i="10" s="1"/>
  <c r="N1806" i="10" s="1"/>
  <c r="O1806" i="10" s="1"/>
  <c r="L841" i="10"/>
  <c r="M841" i="10" s="1"/>
  <c r="N841" i="10" s="1"/>
  <c r="O841" i="10" s="1"/>
  <c r="K881" i="10"/>
  <c r="L881" i="10" s="1"/>
  <c r="M881" i="10" s="1"/>
  <c r="N881" i="10" s="1"/>
  <c r="O881" i="10" s="1"/>
  <c r="N1361" i="10"/>
  <c r="O1361" i="10" s="1"/>
  <c r="K1369" i="10"/>
  <c r="L1369" i="10" s="1"/>
  <c r="M1369" i="10" s="1"/>
  <c r="N1369" i="10" s="1"/>
  <c r="O1369" i="10" s="1"/>
  <c r="K1377" i="10"/>
  <c r="L1377" i="10" s="1"/>
  <c r="M1377" i="10" s="1"/>
  <c r="N1377" i="10" s="1"/>
  <c r="O1377" i="10" s="1"/>
  <c r="M1446" i="10"/>
  <c r="N1446" i="10" s="1"/>
  <c r="O1446" i="10" s="1"/>
  <c r="I1747" i="10"/>
  <c r="I1748" i="10"/>
  <c r="I1749" i="10"/>
  <c r="I1750" i="10"/>
  <c r="I1751" i="10"/>
  <c r="I1752" i="10"/>
  <c r="I1746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689" i="10"/>
  <c r="Q1701" i="10" l="1"/>
  <c r="K1701" i="10"/>
  <c r="L1701" i="10" s="1"/>
  <c r="M1701" i="10" s="1"/>
  <c r="N1701" i="10" s="1"/>
  <c r="O1701" i="10" s="1"/>
  <c r="Q1700" i="10"/>
  <c r="K1700" i="10"/>
  <c r="L1700" i="10" s="1"/>
  <c r="M1700" i="10" s="1"/>
  <c r="N1700" i="10" s="1"/>
  <c r="O1700" i="10" s="1"/>
  <c r="Q1739" i="10"/>
  <c r="K1739" i="10"/>
  <c r="L1739" i="10" s="1"/>
  <c r="M1739" i="10" s="1"/>
  <c r="N1739" i="10" s="1"/>
  <c r="O1739" i="10" s="1"/>
  <c r="Q1731" i="10"/>
  <c r="K1731" i="10"/>
  <c r="L1731" i="10" s="1"/>
  <c r="M1731" i="10" s="1"/>
  <c r="N1731" i="10" s="1"/>
  <c r="O1731" i="10" s="1"/>
  <c r="Q1723" i="10"/>
  <c r="K1723" i="10"/>
  <c r="L1723" i="10" s="1"/>
  <c r="M1723" i="10" s="1"/>
  <c r="N1723" i="10" s="1"/>
  <c r="O1723" i="10" s="1"/>
  <c r="Q1715" i="10"/>
  <c r="K1715" i="10"/>
  <c r="L1715" i="10" s="1"/>
  <c r="M1715" i="10" s="1"/>
  <c r="N1715" i="10" s="1"/>
  <c r="O1715" i="10" s="1"/>
  <c r="Q1707" i="10"/>
  <c r="K1707" i="10"/>
  <c r="L1707" i="10" s="1"/>
  <c r="M1707" i="10" s="1"/>
  <c r="N1707" i="10" s="1"/>
  <c r="O1707" i="10" s="1"/>
  <c r="K1699" i="10"/>
  <c r="L1699" i="10" s="1"/>
  <c r="M1699" i="10" s="1"/>
  <c r="N1699" i="10" s="1"/>
  <c r="O1699" i="10" s="1"/>
  <c r="Q1699" i="10"/>
  <c r="Q1691" i="10"/>
  <c r="K1691" i="10"/>
  <c r="L1691" i="10" s="1"/>
  <c r="M1691" i="10" s="1"/>
  <c r="N1691" i="10" s="1"/>
  <c r="O1691" i="10" s="1"/>
  <c r="Q1747" i="10"/>
  <c r="K1747" i="10"/>
  <c r="L1747" i="10" s="1"/>
  <c r="M1747" i="10" s="1"/>
  <c r="N1747" i="10" s="1"/>
  <c r="O1747" i="10" s="1"/>
  <c r="Q1725" i="10"/>
  <c r="K1725" i="10"/>
  <c r="L1725" i="10" s="1"/>
  <c r="M1725" i="10" s="1"/>
  <c r="N1725" i="10" s="1"/>
  <c r="O1725" i="10" s="1"/>
  <c r="Q1732" i="10"/>
  <c r="K1732" i="10"/>
  <c r="L1732" i="10" s="1"/>
  <c r="M1732" i="10" s="1"/>
  <c r="N1732" i="10" s="1"/>
  <c r="O1732" i="10" s="1"/>
  <c r="Q1733" i="10"/>
  <c r="K1733" i="10"/>
  <c r="L1733" i="10" s="1"/>
  <c r="M1733" i="10" s="1"/>
  <c r="N1733" i="10" s="1"/>
  <c r="O1733" i="10" s="1"/>
  <c r="Q1693" i="10"/>
  <c r="K1693" i="10"/>
  <c r="L1693" i="10" s="1"/>
  <c r="M1693" i="10" s="1"/>
  <c r="N1693" i="10" s="1"/>
  <c r="O1693" i="10" s="1"/>
  <c r="Q1716" i="10"/>
  <c r="K1716" i="10"/>
  <c r="L1716" i="10" s="1"/>
  <c r="M1716" i="10" s="1"/>
  <c r="N1716" i="10" s="1"/>
  <c r="O1716" i="10" s="1"/>
  <c r="Q1692" i="10"/>
  <c r="K1692" i="10"/>
  <c r="L1692" i="10" s="1"/>
  <c r="M1692" i="10" s="1"/>
  <c r="N1692" i="10" s="1"/>
  <c r="O1692" i="10" s="1"/>
  <c r="K1738" i="10"/>
  <c r="L1738" i="10" s="1"/>
  <c r="M1738" i="10" s="1"/>
  <c r="N1738" i="10" s="1"/>
  <c r="O1738" i="10" s="1"/>
  <c r="Q1738" i="10"/>
  <c r="Q1730" i="10"/>
  <c r="K1730" i="10"/>
  <c r="L1730" i="10" s="1"/>
  <c r="M1730" i="10" s="1"/>
  <c r="N1730" i="10" s="1"/>
  <c r="O1730" i="10" s="1"/>
  <c r="Q1722" i="10"/>
  <c r="K1722" i="10"/>
  <c r="L1722" i="10" s="1"/>
  <c r="M1722" i="10" s="1"/>
  <c r="N1722" i="10" s="1"/>
  <c r="O1722" i="10" s="1"/>
  <c r="K1714" i="10"/>
  <c r="L1714" i="10" s="1"/>
  <c r="M1714" i="10" s="1"/>
  <c r="N1714" i="10" s="1"/>
  <c r="O1714" i="10" s="1"/>
  <c r="Q1714" i="10"/>
  <c r="Q1698" i="10"/>
  <c r="K1698" i="10"/>
  <c r="L1698" i="10" s="1"/>
  <c r="M1698" i="10" s="1"/>
  <c r="N1698" i="10" s="1"/>
  <c r="O1698" i="10" s="1"/>
  <c r="K1690" i="10"/>
  <c r="L1690" i="10" s="1"/>
  <c r="M1690" i="10" s="1"/>
  <c r="N1690" i="10" s="1"/>
  <c r="O1690" i="10" s="1"/>
  <c r="Q1690" i="10"/>
  <c r="K1737" i="10"/>
  <c r="L1737" i="10" s="1"/>
  <c r="M1737" i="10" s="1"/>
  <c r="N1737" i="10" s="1"/>
  <c r="O1737" i="10" s="1"/>
  <c r="Q1737" i="10"/>
  <c r="K1729" i="10"/>
  <c r="L1729" i="10" s="1"/>
  <c r="M1729" i="10" s="1"/>
  <c r="N1729" i="10" s="1"/>
  <c r="O1729" i="10" s="1"/>
  <c r="Q1729" i="10"/>
  <c r="Q1721" i="10"/>
  <c r="K1721" i="10"/>
  <c r="L1721" i="10" s="1"/>
  <c r="M1721" i="10" s="1"/>
  <c r="N1721" i="10" s="1"/>
  <c r="O1721" i="10" s="1"/>
  <c r="K1713" i="10"/>
  <c r="L1713" i="10" s="1"/>
  <c r="M1713" i="10" s="1"/>
  <c r="N1713" i="10" s="1"/>
  <c r="O1713" i="10" s="1"/>
  <c r="Q1713" i="10"/>
  <c r="K1705" i="10"/>
  <c r="L1705" i="10" s="1"/>
  <c r="M1705" i="10" s="1"/>
  <c r="N1705" i="10" s="1"/>
  <c r="O1705" i="10" s="1"/>
  <c r="Q1705" i="10"/>
  <c r="K1697" i="10"/>
  <c r="L1697" i="10" s="1"/>
  <c r="M1697" i="10" s="1"/>
  <c r="N1697" i="10" s="1"/>
  <c r="O1697" i="10" s="1"/>
  <c r="Q1697" i="10"/>
  <c r="Q1746" i="10"/>
  <c r="K1746" i="10"/>
  <c r="L1746" i="10" s="1"/>
  <c r="M1746" i="10" s="1"/>
  <c r="N1746" i="10" s="1"/>
  <c r="O1746" i="10" s="1"/>
  <c r="Q1717" i="10"/>
  <c r="K1717" i="10"/>
  <c r="L1717" i="10" s="1"/>
  <c r="M1717" i="10" s="1"/>
  <c r="N1717" i="10" s="1"/>
  <c r="O1717" i="10" s="1"/>
  <c r="Q1740" i="10"/>
  <c r="K1740" i="10"/>
  <c r="L1740" i="10" s="1"/>
  <c r="M1740" i="10" s="1"/>
  <c r="N1740" i="10" s="1"/>
  <c r="O1740" i="10" s="1"/>
  <c r="Q1748" i="10"/>
  <c r="K1748" i="10"/>
  <c r="L1748" i="10" s="1"/>
  <c r="M1748" i="10" s="1"/>
  <c r="N1748" i="10" s="1"/>
  <c r="O1748" i="10" s="1"/>
  <c r="Q1706" i="10"/>
  <c r="K1706" i="10"/>
  <c r="L1706" i="10" s="1"/>
  <c r="M1706" i="10" s="1"/>
  <c r="N1706" i="10" s="1"/>
  <c r="O1706" i="10" s="1"/>
  <c r="K1689" i="10"/>
  <c r="L1689" i="10" s="1"/>
  <c r="M1689" i="10" s="1"/>
  <c r="N1689" i="10" s="1"/>
  <c r="O1689" i="10" s="1"/>
  <c r="Q1689" i="10"/>
  <c r="K1736" i="10"/>
  <c r="L1736" i="10" s="1"/>
  <c r="M1736" i="10" s="1"/>
  <c r="N1736" i="10" s="1"/>
  <c r="O1736" i="10" s="1"/>
  <c r="Q1736" i="10"/>
  <c r="K1728" i="10"/>
  <c r="L1728" i="10" s="1"/>
  <c r="M1728" i="10" s="1"/>
  <c r="N1728" i="10" s="1"/>
  <c r="O1728" i="10" s="1"/>
  <c r="Q1728" i="10"/>
  <c r="K1720" i="10"/>
  <c r="L1720" i="10" s="1"/>
  <c r="M1720" i="10" s="1"/>
  <c r="N1720" i="10" s="1"/>
  <c r="O1720" i="10" s="1"/>
  <c r="Q1720" i="10"/>
  <c r="Q1712" i="10"/>
  <c r="K1712" i="10"/>
  <c r="L1712" i="10" s="1"/>
  <c r="M1712" i="10" s="1"/>
  <c r="N1712" i="10" s="1"/>
  <c r="O1712" i="10" s="1"/>
  <c r="K1704" i="10"/>
  <c r="L1704" i="10" s="1"/>
  <c r="M1704" i="10" s="1"/>
  <c r="N1704" i="10" s="1"/>
  <c r="O1704" i="10" s="1"/>
  <c r="Q1704" i="10"/>
  <c r="Q1696" i="10"/>
  <c r="K1696" i="10"/>
  <c r="L1696" i="10" s="1"/>
  <c r="M1696" i="10" s="1"/>
  <c r="N1696" i="10" s="1"/>
  <c r="O1696" i="10" s="1"/>
  <c r="K1752" i="10"/>
  <c r="L1752" i="10" s="1"/>
  <c r="M1752" i="10" s="1"/>
  <c r="N1752" i="10" s="1"/>
  <c r="O1752" i="10" s="1"/>
  <c r="Q1752" i="10"/>
  <c r="Q1741" i="10"/>
  <c r="K1741" i="10"/>
  <c r="L1741" i="10" s="1"/>
  <c r="M1741" i="10" s="1"/>
  <c r="N1741" i="10" s="1"/>
  <c r="O1741" i="10" s="1"/>
  <c r="Q1749" i="10"/>
  <c r="K1749" i="10"/>
  <c r="L1749" i="10" s="1"/>
  <c r="M1749" i="10" s="1"/>
  <c r="N1749" i="10" s="1"/>
  <c r="O1749" i="10" s="1"/>
  <c r="K1724" i="10"/>
  <c r="L1724" i="10" s="1"/>
  <c r="M1724" i="10" s="1"/>
  <c r="N1724" i="10" s="1"/>
  <c r="O1724" i="10" s="1"/>
  <c r="Q1724" i="10"/>
  <c r="K1743" i="10"/>
  <c r="L1743" i="10" s="1"/>
  <c r="M1743" i="10" s="1"/>
  <c r="N1743" i="10" s="1"/>
  <c r="O1743" i="10" s="1"/>
  <c r="Q1743" i="10"/>
  <c r="K1735" i="10"/>
  <c r="L1735" i="10" s="1"/>
  <c r="M1735" i="10" s="1"/>
  <c r="N1735" i="10" s="1"/>
  <c r="O1735" i="10" s="1"/>
  <c r="Q1735" i="10"/>
  <c r="Q1727" i="10"/>
  <c r="K1727" i="10"/>
  <c r="L1727" i="10" s="1"/>
  <c r="M1727" i="10" s="1"/>
  <c r="N1727" i="10" s="1"/>
  <c r="O1727" i="10" s="1"/>
  <c r="K1719" i="10"/>
  <c r="L1719" i="10" s="1"/>
  <c r="M1719" i="10" s="1"/>
  <c r="N1719" i="10" s="1"/>
  <c r="O1719" i="10" s="1"/>
  <c r="Q1719" i="10"/>
  <c r="K1711" i="10"/>
  <c r="L1711" i="10" s="1"/>
  <c r="M1711" i="10" s="1"/>
  <c r="N1711" i="10" s="1"/>
  <c r="O1711" i="10" s="1"/>
  <c r="Q1711" i="10"/>
  <c r="K1703" i="10"/>
  <c r="L1703" i="10" s="1"/>
  <c r="M1703" i="10" s="1"/>
  <c r="N1703" i="10" s="1"/>
  <c r="O1703" i="10" s="1"/>
  <c r="Q1703" i="10"/>
  <c r="K1695" i="10"/>
  <c r="L1695" i="10" s="1"/>
  <c r="M1695" i="10" s="1"/>
  <c r="N1695" i="10" s="1"/>
  <c r="O1695" i="10" s="1"/>
  <c r="Q1695" i="10"/>
  <c r="K1751" i="10"/>
  <c r="L1751" i="10" s="1"/>
  <c r="M1751" i="10" s="1"/>
  <c r="N1751" i="10" s="1"/>
  <c r="O1751" i="10" s="1"/>
  <c r="Q1751" i="10"/>
  <c r="Q1709" i="10"/>
  <c r="K1709" i="10"/>
  <c r="L1709" i="10" s="1"/>
  <c r="M1709" i="10" s="1"/>
  <c r="N1709" i="10" s="1"/>
  <c r="O1709" i="10" s="1"/>
  <c r="Q1708" i="10"/>
  <c r="K1708" i="10"/>
  <c r="L1708" i="10" s="1"/>
  <c r="M1708" i="10" s="1"/>
  <c r="N1708" i="10" s="1"/>
  <c r="O1708" i="10" s="1"/>
  <c r="K1742" i="10"/>
  <c r="L1742" i="10" s="1"/>
  <c r="M1742" i="10" s="1"/>
  <c r="N1742" i="10" s="1"/>
  <c r="O1742" i="10" s="1"/>
  <c r="Q1742" i="10"/>
  <c r="K1734" i="10"/>
  <c r="L1734" i="10" s="1"/>
  <c r="M1734" i="10" s="1"/>
  <c r="N1734" i="10" s="1"/>
  <c r="O1734" i="10" s="1"/>
  <c r="Q1734" i="10"/>
  <c r="Q1726" i="10"/>
  <c r="K1726" i="10"/>
  <c r="L1726" i="10" s="1"/>
  <c r="M1726" i="10" s="1"/>
  <c r="N1726" i="10" s="1"/>
  <c r="O1726" i="10" s="1"/>
  <c r="K1718" i="10"/>
  <c r="L1718" i="10" s="1"/>
  <c r="M1718" i="10" s="1"/>
  <c r="N1718" i="10" s="1"/>
  <c r="O1718" i="10" s="1"/>
  <c r="Q1718" i="10"/>
  <c r="Q1710" i="10"/>
  <c r="K1710" i="10"/>
  <c r="L1710" i="10" s="1"/>
  <c r="M1710" i="10" s="1"/>
  <c r="N1710" i="10" s="1"/>
  <c r="O1710" i="10" s="1"/>
  <c r="K1702" i="10"/>
  <c r="L1702" i="10" s="1"/>
  <c r="M1702" i="10" s="1"/>
  <c r="N1702" i="10" s="1"/>
  <c r="O1702" i="10" s="1"/>
  <c r="Q1702" i="10"/>
  <c r="K1694" i="10"/>
  <c r="L1694" i="10" s="1"/>
  <c r="M1694" i="10" s="1"/>
  <c r="N1694" i="10" s="1"/>
  <c r="O1694" i="10" s="1"/>
  <c r="Q1694" i="10"/>
  <c r="K1750" i="10"/>
  <c r="L1750" i="10" s="1"/>
  <c r="M1750" i="10" s="1"/>
  <c r="N1750" i="10" s="1"/>
  <c r="O1750" i="10" s="1"/>
  <c r="Q1750" i="10"/>
  <c r="I1183" i="10"/>
  <c r="I1184" i="10"/>
  <c r="I1185" i="10"/>
  <c r="I1186" i="10"/>
  <c r="I1187" i="10"/>
  <c r="I1189" i="10"/>
  <c r="I1182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25" i="10"/>
  <c r="I1277" i="10"/>
  <c r="Q1277" i="10" s="1"/>
  <c r="I1273" i="10"/>
  <c r="Q1273" i="10" s="1"/>
  <c r="I1272" i="10"/>
  <c r="Q1272" i="10" s="1"/>
  <c r="G164" i="11" s="1"/>
  <c r="J164" i="11" s="1"/>
  <c r="K164" i="11" s="1"/>
  <c r="I1842" i="10"/>
  <c r="Q1842" i="10" s="1"/>
  <c r="I1841" i="10"/>
  <c r="Q1841" i="10" s="1"/>
  <c r="Q1179" i="10" l="1"/>
  <c r="K1179" i="10"/>
  <c r="L1179" i="10" s="1"/>
  <c r="M1179" i="10" s="1"/>
  <c r="N1179" i="10" s="1"/>
  <c r="O1179" i="10" s="1"/>
  <c r="Q1171" i="10"/>
  <c r="K1171" i="10"/>
  <c r="L1171" i="10" s="1"/>
  <c r="M1171" i="10" s="1"/>
  <c r="N1171" i="10" s="1"/>
  <c r="O1171" i="10" s="1"/>
  <c r="Q1163" i="10"/>
  <c r="K1163" i="10"/>
  <c r="L1163" i="10" s="1"/>
  <c r="M1163" i="10" s="1"/>
  <c r="N1163" i="10" s="1"/>
  <c r="O1163" i="10" s="1"/>
  <c r="Q1155" i="10"/>
  <c r="K1155" i="10"/>
  <c r="L1155" i="10" s="1"/>
  <c r="M1155" i="10" s="1"/>
  <c r="N1155" i="10" s="1"/>
  <c r="O1155" i="10" s="1"/>
  <c r="Q1147" i="10"/>
  <c r="K1147" i="10"/>
  <c r="L1147" i="10" s="1"/>
  <c r="M1147" i="10" s="1"/>
  <c r="N1147" i="10" s="1"/>
  <c r="O1147" i="10" s="1"/>
  <c r="Q1139" i="10"/>
  <c r="K1139" i="10"/>
  <c r="L1139" i="10" s="1"/>
  <c r="M1139" i="10" s="1"/>
  <c r="N1139" i="10" s="1"/>
  <c r="O1139" i="10" s="1"/>
  <c r="Q1131" i="10"/>
  <c r="K1131" i="10"/>
  <c r="L1131" i="10" s="1"/>
  <c r="M1131" i="10" s="1"/>
  <c r="N1131" i="10" s="1"/>
  <c r="O1131" i="10" s="1"/>
  <c r="Q1187" i="10"/>
  <c r="K1187" i="10"/>
  <c r="L1187" i="10" s="1"/>
  <c r="M1187" i="10" s="1"/>
  <c r="N1187" i="10" s="1"/>
  <c r="O1187" i="10" s="1"/>
  <c r="Q1157" i="10"/>
  <c r="K1157" i="10"/>
  <c r="L1157" i="10" s="1"/>
  <c r="M1157" i="10" s="1"/>
  <c r="N1157" i="10" s="1"/>
  <c r="O1157" i="10" s="1"/>
  <c r="Q1149" i="10"/>
  <c r="K1149" i="10"/>
  <c r="L1149" i="10" s="1"/>
  <c r="M1149" i="10" s="1"/>
  <c r="N1149" i="10" s="1"/>
  <c r="O1149" i="10" s="1"/>
  <c r="Q1133" i="10"/>
  <c r="K1133" i="10"/>
  <c r="L1133" i="10" s="1"/>
  <c r="M1133" i="10" s="1"/>
  <c r="N1133" i="10" s="1"/>
  <c r="O1133" i="10" s="1"/>
  <c r="Q1172" i="10"/>
  <c r="K1172" i="10"/>
  <c r="L1172" i="10" s="1"/>
  <c r="M1172" i="10" s="1"/>
  <c r="N1172" i="10" s="1"/>
  <c r="O1172" i="10" s="1"/>
  <c r="Q1156" i="10"/>
  <c r="K1156" i="10"/>
  <c r="L1156" i="10" s="1"/>
  <c r="M1156" i="10" s="1"/>
  <c r="N1156" i="10" s="1"/>
  <c r="O1156" i="10" s="1"/>
  <c r="Q1148" i="10"/>
  <c r="K1148" i="10"/>
  <c r="L1148" i="10" s="1"/>
  <c r="M1148" i="10" s="1"/>
  <c r="N1148" i="10" s="1"/>
  <c r="O1148" i="10" s="1"/>
  <c r="Q1140" i="10"/>
  <c r="K1140" i="10"/>
  <c r="L1140" i="10" s="1"/>
  <c r="M1140" i="10" s="1"/>
  <c r="N1140" i="10" s="1"/>
  <c r="O1140" i="10" s="1"/>
  <c r="Q1178" i="10"/>
  <c r="K1178" i="10"/>
  <c r="L1178" i="10" s="1"/>
  <c r="M1178" i="10" s="1"/>
  <c r="N1178" i="10" s="1"/>
  <c r="O1178" i="10" s="1"/>
  <c r="Q1170" i="10"/>
  <c r="K1170" i="10"/>
  <c r="L1170" i="10" s="1"/>
  <c r="M1170" i="10" s="1"/>
  <c r="N1170" i="10" s="1"/>
  <c r="O1170" i="10" s="1"/>
  <c r="Q1162" i="10"/>
  <c r="K1162" i="10"/>
  <c r="L1162" i="10" s="1"/>
  <c r="M1162" i="10" s="1"/>
  <c r="N1162" i="10" s="1"/>
  <c r="O1162" i="10" s="1"/>
  <c r="Q1146" i="10"/>
  <c r="K1146" i="10"/>
  <c r="L1146" i="10" s="1"/>
  <c r="M1146" i="10" s="1"/>
  <c r="N1146" i="10" s="1"/>
  <c r="O1146" i="10" s="1"/>
  <c r="Q1138" i="10"/>
  <c r="K1138" i="10"/>
  <c r="L1138" i="10" s="1"/>
  <c r="M1138" i="10" s="1"/>
  <c r="N1138" i="10" s="1"/>
  <c r="O1138" i="10" s="1"/>
  <c r="Q1130" i="10"/>
  <c r="K1130" i="10"/>
  <c r="L1130" i="10" s="1"/>
  <c r="M1130" i="10" s="1"/>
  <c r="N1130" i="10" s="1"/>
  <c r="O1130" i="10" s="1"/>
  <c r="Q1186" i="10"/>
  <c r="K1186" i="10"/>
  <c r="L1186" i="10" s="1"/>
  <c r="M1186" i="10" s="1"/>
  <c r="N1186" i="10" s="1"/>
  <c r="O1186" i="10" s="1"/>
  <c r="K1177" i="10"/>
  <c r="L1177" i="10" s="1"/>
  <c r="M1177" i="10" s="1"/>
  <c r="N1177" i="10" s="1"/>
  <c r="O1177" i="10" s="1"/>
  <c r="Q1177" i="10"/>
  <c r="Q1169" i="10"/>
  <c r="K1169" i="10"/>
  <c r="L1169" i="10" s="1"/>
  <c r="M1169" i="10" s="1"/>
  <c r="N1169" i="10" s="1"/>
  <c r="O1169" i="10" s="1"/>
  <c r="Q1161" i="10"/>
  <c r="K1161" i="10"/>
  <c r="L1161" i="10" s="1"/>
  <c r="M1161" i="10" s="1"/>
  <c r="N1161" i="10" s="1"/>
  <c r="O1161" i="10" s="1"/>
  <c r="K1153" i="10"/>
  <c r="L1153" i="10" s="1"/>
  <c r="M1153" i="10" s="1"/>
  <c r="N1153" i="10" s="1"/>
  <c r="O1153" i="10" s="1"/>
  <c r="Q1153" i="10"/>
  <c r="K1145" i="10"/>
  <c r="L1145" i="10" s="1"/>
  <c r="M1145" i="10" s="1"/>
  <c r="N1145" i="10" s="1"/>
  <c r="O1145" i="10" s="1"/>
  <c r="Q1145" i="10"/>
  <c r="K1137" i="10"/>
  <c r="L1137" i="10" s="1"/>
  <c r="M1137" i="10" s="1"/>
  <c r="N1137" i="10" s="1"/>
  <c r="O1137" i="10" s="1"/>
  <c r="Q1137" i="10"/>
  <c r="K1129" i="10"/>
  <c r="L1129" i="10" s="1"/>
  <c r="M1129" i="10" s="1"/>
  <c r="N1129" i="10" s="1"/>
  <c r="O1129" i="10" s="1"/>
  <c r="Q1129" i="10"/>
  <c r="Q1185" i="10"/>
  <c r="K1185" i="10"/>
  <c r="L1185" i="10" s="1"/>
  <c r="M1185" i="10" s="1"/>
  <c r="N1185" i="10" s="1"/>
  <c r="O1185" i="10" s="1"/>
  <c r="Q1173" i="10"/>
  <c r="K1173" i="10"/>
  <c r="L1173" i="10" s="1"/>
  <c r="M1173" i="10" s="1"/>
  <c r="N1173" i="10" s="1"/>
  <c r="O1173" i="10" s="1"/>
  <c r="Q1182" i="10"/>
  <c r="K1182" i="10"/>
  <c r="L1182" i="10" s="1"/>
  <c r="M1182" i="10" s="1"/>
  <c r="N1182" i="10" s="1"/>
  <c r="O1182" i="10" s="1"/>
  <c r="Q1164" i="10"/>
  <c r="K1164" i="10"/>
  <c r="L1164" i="10" s="1"/>
  <c r="M1164" i="10" s="1"/>
  <c r="N1164" i="10" s="1"/>
  <c r="O1164" i="10" s="1"/>
  <c r="Q1132" i="10"/>
  <c r="K1132" i="10"/>
  <c r="L1132" i="10" s="1"/>
  <c r="M1132" i="10" s="1"/>
  <c r="N1132" i="10" s="1"/>
  <c r="O1132" i="10" s="1"/>
  <c r="K1176" i="10"/>
  <c r="L1176" i="10" s="1"/>
  <c r="M1176" i="10" s="1"/>
  <c r="N1176" i="10" s="1"/>
  <c r="O1176" i="10" s="1"/>
  <c r="Q1176" i="10"/>
  <c r="K1160" i="10"/>
  <c r="L1160" i="10" s="1"/>
  <c r="M1160" i="10" s="1"/>
  <c r="N1160" i="10" s="1"/>
  <c r="O1160" i="10" s="1"/>
  <c r="Q1160" i="10"/>
  <c r="Q1144" i="10"/>
  <c r="K1144" i="10"/>
  <c r="L1144" i="10" s="1"/>
  <c r="M1144" i="10" s="1"/>
  <c r="N1144" i="10" s="1"/>
  <c r="O1144" i="10" s="1"/>
  <c r="Q1128" i="10"/>
  <c r="K1128" i="10"/>
  <c r="L1128" i="10" s="1"/>
  <c r="M1128" i="10" s="1"/>
  <c r="N1128" i="10" s="1"/>
  <c r="O1128" i="10" s="1"/>
  <c r="Q1184" i="10"/>
  <c r="K1184" i="10"/>
  <c r="L1184" i="10" s="1"/>
  <c r="M1184" i="10" s="1"/>
  <c r="N1184" i="10" s="1"/>
  <c r="O1184" i="10" s="1"/>
  <c r="Q1165" i="10"/>
  <c r="K1165" i="10"/>
  <c r="L1165" i="10" s="1"/>
  <c r="M1165" i="10" s="1"/>
  <c r="N1165" i="10" s="1"/>
  <c r="O1165" i="10" s="1"/>
  <c r="Q1141" i="10"/>
  <c r="K1141" i="10"/>
  <c r="L1141" i="10" s="1"/>
  <c r="M1141" i="10" s="1"/>
  <c r="N1141" i="10" s="1"/>
  <c r="O1141" i="10" s="1"/>
  <c r="Q1125" i="10"/>
  <c r="K1125" i="10"/>
  <c r="L1125" i="10" s="1"/>
  <c r="M1125" i="10" s="1"/>
  <c r="N1125" i="10" s="1"/>
  <c r="O1125" i="10" s="1"/>
  <c r="Q1189" i="10"/>
  <c r="K1189" i="10"/>
  <c r="L1189" i="10" s="1"/>
  <c r="M1189" i="10" s="1"/>
  <c r="N1189" i="10" s="1"/>
  <c r="O1189" i="10" s="1"/>
  <c r="Q1154" i="10"/>
  <c r="K1154" i="10"/>
  <c r="L1154" i="10" s="1"/>
  <c r="M1154" i="10" s="1"/>
  <c r="N1154" i="10" s="1"/>
  <c r="O1154" i="10" s="1"/>
  <c r="K1168" i="10"/>
  <c r="L1168" i="10" s="1"/>
  <c r="M1168" i="10" s="1"/>
  <c r="N1168" i="10" s="1"/>
  <c r="O1168" i="10" s="1"/>
  <c r="Q1168" i="10"/>
  <c r="K1152" i="10"/>
  <c r="L1152" i="10" s="1"/>
  <c r="M1152" i="10" s="1"/>
  <c r="N1152" i="10" s="1"/>
  <c r="O1152" i="10" s="1"/>
  <c r="Q1152" i="10"/>
  <c r="K1136" i="10"/>
  <c r="L1136" i="10" s="1"/>
  <c r="M1136" i="10" s="1"/>
  <c r="N1136" i="10" s="1"/>
  <c r="O1136" i="10" s="1"/>
  <c r="Q1136" i="10"/>
  <c r="K1175" i="10"/>
  <c r="L1175" i="10" s="1"/>
  <c r="M1175" i="10" s="1"/>
  <c r="N1175" i="10" s="1"/>
  <c r="O1175" i="10" s="1"/>
  <c r="Q1175" i="10"/>
  <c r="Q1167" i="10"/>
  <c r="K1167" i="10"/>
  <c r="L1167" i="10" s="1"/>
  <c r="M1167" i="10" s="1"/>
  <c r="N1167" i="10" s="1"/>
  <c r="O1167" i="10" s="1"/>
  <c r="K1159" i="10"/>
  <c r="L1159" i="10" s="1"/>
  <c r="M1159" i="10" s="1"/>
  <c r="N1159" i="10" s="1"/>
  <c r="O1159" i="10" s="1"/>
  <c r="Q1159" i="10"/>
  <c r="Q1151" i="10"/>
  <c r="K1151" i="10"/>
  <c r="L1151" i="10" s="1"/>
  <c r="M1151" i="10" s="1"/>
  <c r="N1151" i="10" s="1"/>
  <c r="O1151" i="10" s="1"/>
  <c r="K1143" i="10"/>
  <c r="L1143" i="10" s="1"/>
  <c r="M1143" i="10" s="1"/>
  <c r="N1143" i="10" s="1"/>
  <c r="O1143" i="10" s="1"/>
  <c r="Q1143" i="10"/>
  <c r="K1135" i="10"/>
  <c r="L1135" i="10" s="1"/>
  <c r="M1135" i="10" s="1"/>
  <c r="N1135" i="10" s="1"/>
  <c r="O1135" i="10" s="1"/>
  <c r="Q1135" i="10"/>
  <c r="Q1127" i="10"/>
  <c r="K1127" i="10"/>
  <c r="L1127" i="10" s="1"/>
  <c r="M1127" i="10" s="1"/>
  <c r="N1127" i="10" s="1"/>
  <c r="O1127" i="10" s="1"/>
  <c r="Q1183" i="10"/>
  <c r="K1183" i="10"/>
  <c r="L1183" i="10" s="1"/>
  <c r="M1183" i="10" s="1"/>
  <c r="N1183" i="10" s="1"/>
  <c r="O1183" i="10" s="1"/>
  <c r="Q1174" i="10"/>
  <c r="K1174" i="10"/>
  <c r="L1174" i="10" s="1"/>
  <c r="M1174" i="10" s="1"/>
  <c r="N1174" i="10" s="1"/>
  <c r="O1174" i="10" s="1"/>
  <c r="Q1166" i="10"/>
  <c r="K1166" i="10"/>
  <c r="L1166" i="10" s="1"/>
  <c r="M1166" i="10" s="1"/>
  <c r="N1166" i="10" s="1"/>
  <c r="O1166" i="10" s="1"/>
  <c r="Q1158" i="10"/>
  <c r="K1158" i="10"/>
  <c r="L1158" i="10" s="1"/>
  <c r="M1158" i="10" s="1"/>
  <c r="N1158" i="10" s="1"/>
  <c r="O1158" i="10" s="1"/>
  <c r="K1150" i="10"/>
  <c r="L1150" i="10" s="1"/>
  <c r="M1150" i="10" s="1"/>
  <c r="N1150" i="10" s="1"/>
  <c r="O1150" i="10" s="1"/>
  <c r="Q1150" i="10"/>
  <c r="Q1142" i="10"/>
  <c r="K1142" i="10"/>
  <c r="L1142" i="10" s="1"/>
  <c r="M1142" i="10" s="1"/>
  <c r="N1142" i="10" s="1"/>
  <c r="O1142" i="10" s="1"/>
  <c r="Q1134" i="10"/>
  <c r="K1134" i="10"/>
  <c r="L1134" i="10" s="1"/>
  <c r="M1134" i="10" s="1"/>
  <c r="N1134" i="10" s="1"/>
  <c r="O1134" i="10" s="1"/>
  <c r="Q1126" i="10"/>
  <c r="K1126" i="10"/>
  <c r="L1126" i="10" s="1"/>
  <c r="M1126" i="10" s="1"/>
  <c r="N1126" i="10" s="1"/>
  <c r="O1126" i="10" s="1"/>
  <c r="J1277" i="10"/>
  <c r="K1277" i="10" s="1"/>
  <c r="L1277" i="10" s="1"/>
  <c r="M1277" i="10" s="1"/>
  <c r="N1277" i="10" s="1"/>
  <c r="O1277" i="10" s="1"/>
  <c r="J1842" i="10"/>
  <c r="J1841" i="10"/>
  <c r="K1841" i="10" s="1"/>
  <c r="L1841" i="10" s="1"/>
  <c r="M1841" i="10" s="1"/>
  <c r="N1841" i="10" s="1"/>
  <c r="O1841" i="10" s="1"/>
  <c r="J1272" i="10"/>
  <c r="J1273" i="10"/>
  <c r="I1278" i="10"/>
  <c r="Q1278" i="10" s="1"/>
  <c r="K1272" i="10" l="1"/>
  <c r="L1272" i="10" s="1"/>
  <c r="M1272" i="10" s="1"/>
  <c r="N1272" i="10" s="1"/>
  <c r="O1272" i="10" s="1"/>
  <c r="K1842" i="10"/>
  <c r="L1842" i="10" s="1"/>
  <c r="M1842" i="10" s="1"/>
  <c r="N1842" i="10" s="1"/>
  <c r="O1842" i="10" s="1"/>
  <c r="K1273" i="10"/>
  <c r="L1273" i="10" s="1"/>
  <c r="M1273" i="10" s="1"/>
  <c r="N1273" i="10" s="1"/>
  <c r="O1273" i="10" s="1"/>
  <c r="J1278" i="10"/>
  <c r="AC12" i="10"/>
  <c r="AC10" i="10"/>
  <c r="AC11" i="10"/>
  <c r="I11" i="10"/>
  <c r="E20" i="11"/>
  <c r="D20" i="11"/>
  <c r="J20" i="11" s="1"/>
  <c r="G19" i="11"/>
  <c r="E19" i="11"/>
  <c r="D19" i="11"/>
  <c r="J19" i="11" l="1"/>
  <c r="K1278" i="10"/>
  <c r="L1278" i="10" s="1"/>
  <c r="M1278" i="10" s="1"/>
  <c r="N1278" i="10" s="1"/>
  <c r="O1278" i="10" s="1"/>
  <c r="Q11" i="10"/>
  <c r="K11" i="10"/>
  <c r="L11" i="10" s="1"/>
  <c r="M11" i="10" s="1"/>
  <c r="N11" i="10" s="1"/>
  <c r="O11" i="10" s="1"/>
  <c r="I19" i="11"/>
  <c r="H19" i="11"/>
  <c r="H20" i="11"/>
  <c r="K19" i="11" l="1"/>
  <c r="E158" i="11" l="1"/>
  <c r="D158" i="11"/>
  <c r="E157" i="11"/>
  <c r="D157" i="11"/>
  <c r="J157" i="11" s="1"/>
  <c r="E156" i="11"/>
  <c r="D156" i="11"/>
  <c r="J156" i="11" s="1"/>
  <c r="E155" i="11"/>
  <c r="D155" i="11"/>
  <c r="J155" i="11" s="1"/>
  <c r="E154" i="11"/>
  <c r="D154" i="11"/>
  <c r="J154" i="11" s="1"/>
  <c r="E153" i="11"/>
  <c r="D153" i="11"/>
  <c r="J153" i="11" s="1"/>
  <c r="E152" i="11"/>
  <c r="D152" i="11"/>
  <c r="J152" i="11" s="1"/>
  <c r="E151" i="11"/>
  <c r="D151" i="11"/>
  <c r="J151" i="11" s="1"/>
  <c r="E150" i="11"/>
  <c r="D150" i="11"/>
  <c r="I150" i="11" s="1"/>
  <c r="F17" i="59"/>
  <c r="F20" i="59"/>
  <c r="D19" i="59"/>
  <c r="D18" i="59"/>
  <c r="H154" i="11" l="1"/>
  <c r="J150" i="11"/>
  <c r="J158" i="11"/>
  <c r="H155" i="11"/>
  <c r="I151" i="11"/>
  <c r="H152" i="11"/>
  <c r="H153" i="11"/>
  <c r="G15" i="11" l="1"/>
  <c r="E15" i="11"/>
  <c r="D15" i="11"/>
  <c r="J15" i="11" s="1"/>
  <c r="H15" i="11" l="1"/>
  <c r="I15" i="11"/>
  <c r="K15" i="11" l="1"/>
  <c r="D14" i="59" l="1"/>
  <c r="D22" i="59"/>
  <c r="D21" i="59" l="1"/>
  <c r="D165" i="11" l="1"/>
  <c r="E165" i="11"/>
  <c r="D166" i="11"/>
  <c r="J166" i="11" s="1"/>
  <c r="E166" i="11"/>
  <c r="G166" i="11"/>
  <c r="J165" i="11" l="1"/>
  <c r="I165" i="11"/>
  <c r="H165" i="11"/>
  <c r="H166" i="11"/>
  <c r="I166" i="11"/>
  <c r="D14" i="11"/>
  <c r="J14" i="11" s="1"/>
  <c r="E14" i="11"/>
  <c r="G14" i="11"/>
  <c r="K19" i="60"/>
  <c r="D19" i="60"/>
  <c r="K165" i="11" l="1"/>
  <c r="K166" i="11"/>
  <c r="H14" i="11"/>
  <c r="I14" i="11"/>
  <c r="K14" i="11" l="1"/>
  <c r="M14" i="11" l="1"/>
  <c r="H1241" i="10"/>
  <c r="J1241" i="10" s="1"/>
  <c r="H1240" i="10"/>
  <c r="J1240" i="10" s="1"/>
  <c r="G9" i="10"/>
  <c r="K1240" i="10" l="1"/>
  <c r="L1240" i="10" s="1"/>
  <c r="M1240" i="10" s="1"/>
  <c r="N1240" i="10" s="1"/>
  <c r="O1240" i="10" s="1"/>
  <c r="K1241" i="10"/>
  <c r="L1241" i="10" s="1"/>
  <c r="M1241" i="10" s="1"/>
  <c r="N1241" i="10" s="1"/>
  <c r="O1241" i="10" s="1"/>
  <c r="T7" i="54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167" i="11" l="1"/>
  <c r="G151" i="11"/>
  <c r="H151" i="11" s="1"/>
  <c r="K151" i="11" s="1"/>
  <c r="C1" i="39"/>
  <c r="C1" i="29"/>
  <c r="C3" i="29"/>
  <c r="C2" i="39"/>
  <c r="C3" i="39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67" i="11"/>
  <c r="D168" i="11"/>
  <c r="E168" i="11"/>
  <c r="AC9" i="10"/>
  <c r="AH7" i="10"/>
  <c r="G9" i="39"/>
  <c r="G6" i="39"/>
  <c r="C2" i="41"/>
  <c r="E36" i="39"/>
  <c r="D36" i="39"/>
  <c r="G36" i="39"/>
  <c r="J15" i="39"/>
  <c r="I15" i="39"/>
  <c r="H15" i="39"/>
  <c r="G15" i="39"/>
  <c r="J14" i="39"/>
  <c r="I14" i="39"/>
  <c r="H14" i="39"/>
  <c r="G14" i="39"/>
  <c r="G7" i="29"/>
  <c r="G7" i="10"/>
  <c r="Q7" i="10"/>
  <c r="B43" i="39"/>
  <c r="H15" i="29"/>
  <c r="I15" i="29"/>
  <c r="J15" i="29"/>
  <c r="J14" i="29"/>
  <c r="I14" i="29"/>
  <c r="H14" i="29"/>
  <c r="G14" i="29"/>
  <c r="G15" i="29"/>
  <c r="C2" i="29"/>
  <c r="G168" i="11"/>
  <c r="G152" i="11"/>
  <c r="I152" i="11" s="1"/>
  <c r="K152" i="11" s="1"/>
  <c r="G20" i="11"/>
  <c r="I20" i="11" s="1"/>
  <c r="K20" i="11" s="1"/>
  <c r="G150" i="11"/>
  <c r="H150" i="11" s="1"/>
  <c r="K150" i="11" s="1"/>
  <c r="G156" i="11"/>
  <c r="G158" i="11"/>
  <c r="G157" i="11"/>
  <c r="G155" i="11"/>
  <c r="I155" i="11" s="1"/>
  <c r="K155" i="11" s="1"/>
  <c r="Q9" i="10"/>
  <c r="B173" i="29"/>
  <c r="G167" i="11"/>
  <c r="B175" i="11"/>
  <c r="G6" i="29"/>
  <c r="G7" i="39"/>
  <c r="G9" i="29"/>
  <c r="L172" i="29"/>
  <c r="B171" i="29" s="1"/>
  <c r="L42" i="39"/>
  <c r="B41" i="39" s="1"/>
  <c r="G8" i="39"/>
  <c r="G8" i="29"/>
  <c r="H157" i="11" l="1"/>
  <c r="I157" i="11"/>
  <c r="H158" i="11"/>
  <c r="I158" i="11"/>
  <c r="H156" i="11"/>
  <c r="I156" i="11"/>
  <c r="G154" i="11"/>
  <c r="I154" i="11" s="1"/>
  <c r="K154" i="11" s="1"/>
  <c r="G153" i="11"/>
  <c r="I153" i="11" s="1"/>
  <c r="K153" i="11" s="1"/>
  <c r="K14" i="29"/>
  <c r="H168" i="11"/>
  <c r="J168" i="11"/>
  <c r="K15" i="29"/>
  <c r="K14" i="39"/>
  <c r="K15" i="39"/>
  <c r="A9" i="54"/>
  <c r="B31" i="54"/>
  <c r="B32" i="54"/>
  <c r="D8" i="54"/>
  <c r="C9" i="54"/>
  <c r="J36" i="39"/>
  <c r="I36" i="39"/>
  <c r="H36" i="39"/>
  <c r="I168" i="11"/>
  <c r="K158" i="11" l="1"/>
  <c r="K157" i="11"/>
  <c r="K156" i="11"/>
  <c r="D75" i="39"/>
  <c r="E75" i="39" s="1"/>
  <c r="A10" i="54"/>
  <c r="O9" i="54"/>
  <c r="D61" i="39"/>
  <c r="E61" i="39" s="1"/>
  <c r="D59" i="39"/>
  <c r="E59" i="39" s="1"/>
  <c r="D57" i="39"/>
  <c r="E57" i="39" s="1"/>
  <c r="D60" i="39"/>
  <c r="E60" i="39" s="1"/>
  <c r="D58" i="39"/>
  <c r="D62" i="39"/>
  <c r="D65" i="39"/>
  <c r="E65" i="39" s="1"/>
  <c r="D67" i="39"/>
  <c r="E67" i="39" s="1"/>
  <c r="D73" i="39"/>
  <c r="E73" i="39" s="1"/>
  <c r="D64" i="39"/>
  <c r="D69" i="39"/>
  <c r="E69" i="39" s="1"/>
  <c r="D70" i="39"/>
  <c r="D66" i="39"/>
  <c r="E66" i="39" s="1"/>
  <c r="D76" i="39"/>
  <c r="E76" i="39" s="1"/>
  <c r="D74" i="39"/>
  <c r="E74" i="39" s="1"/>
  <c r="D68" i="39"/>
  <c r="E68" i="39" s="1"/>
  <c r="D72" i="39"/>
  <c r="E72" i="39" s="1"/>
  <c r="D63" i="39"/>
  <c r="E63" i="39" s="1"/>
  <c r="D71" i="39"/>
  <c r="E8" i="54"/>
  <c r="L8" i="54" s="1"/>
  <c r="M8" i="54" s="1"/>
  <c r="I9" i="54"/>
  <c r="H9" i="54"/>
  <c r="C10" i="54"/>
  <c r="D9" i="54"/>
  <c r="K36" i="39"/>
  <c r="K168" i="11"/>
  <c r="H170" i="11" l="1"/>
  <c r="H171" i="11" s="1"/>
  <c r="F57" i="39"/>
  <c r="A11" i="54"/>
  <c r="O10" i="54"/>
  <c r="E58" i="39"/>
  <c r="F60" i="39" s="1"/>
  <c r="E71" i="39"/>
  <c r="E64" i="39"/>
  <c r="E70" i="39"/>
  <c r="E62" i="39"/>
  <c r="E9" i="54"/>
  <c r="L9" i="54" s="1"/>
  <c r="M9" i="54" s="1"/>
  <c r="I10" i="54"/>
  <c r="H10" i="54"/>
  <c r="C11" i="54"/>
  <c r="D10" i="54"/>
  <c r="F58" i="39" l="1"/>
  <c r="F61" i="39"/>
  <c r="D714" i="41"/>
  <c r="F65" i="39"/>
  <c r="F59" i="39"/>
  <c r="F62" i="39"/>
  <c r="A12" i="54"/>
  <c r="O11" i="54"/>
  <c r="H172" i="11"/>
  <c r="F69" i="39"/>
  <c r="F72" i="39"/>
  <c r="F64" i="39"/>
  <c r="F76" i="39"/>
  <c r="F73" i="39"/>
  <c r="F75" i="39"/>
  <c r="F67" i="39"/>
  <c r="F63" i="39"/>
  <c r="F71" i="39"/>
  <c r="F74" i="39"/>
  <c r="F68" i="39"/>
  <c r="F70" i="39"/>
  <c r="F66" i="39"/>
  <c r="H11" i="54"/>
  <c r="I11" i="54"/>
  <c r="E10" i="54"/>
  <c r="D11" i="54"/>
  <c r="C12" i="54"/>
  <c r="C16" i="29" l="1"/>
  <c r="D16" i="29" s="1"/>
  <c r="I16" i="29" s="1"/>
  <c r="F36" i="39"/>
  <c r="E714" i="41"/>
  <c r="F714" i="4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D1201" i="41"/>
  <c r="D744" i="41"/>
  <c r="D1165" i="41"/>
  <c r="D997" i="41"/>
  <c r="D1192" i="41"/>
  <c r="D1028" i="41"/>
  <c r="D1212" i="41"/>
  <c r="D1238" i="41"/>
  <c r="D1285" i="41"/>
  <c r="D762" i="41"/>
  <c r="D858" i="41"/>
  <c r="D743" i="41"/>
  <c r="D1116" i="41"/>
  <c r="D862" i="41"/>
  <c r="D1061" i="41"/>
  <c r="D1102" i="41"/>
  <c r="D1059" i="41"/>
  <c r="D920" i="41"/>
  <c r="D1108" i="41"/>
  <c r="D802" i="41"/>
  <c r="D985" i="41"/>
  <c r="D1065" i="41"/>
  <c r="D717" i="41"/>
  <c r="D748" i="41"/>
  <c r="D1060" i="41"/>
  <c r="D845" i="41"/>
  <c r="D1223" i="41"/>
  <c r="D1103" i="41"/>
  <c r="D1115" i="41"/>
  <c r="D1235" i="41"/>
  <c r="D1256" i="41"/>
  <c r="D929" i="41"/>
  <c r="D1130" i="41"/>
  <c r="D731" i="41"/>
  <c r="D1167" i="41"/>
  <c r="D856" i="41"/>
  <c r="D764" i="41"/>
  <c r="D916" i="41"/>
  <c r="D1248" i="41"/>
  <c r="D1252" i="41"/>
  <c r="D970" i="41"/>
  <c r="D1284" i="41"/>
  <c r="D875" i="41"/>
  <c r="D842" i="41"/>
  <c r="D1172" i="41"/>
  <c r="D747" i="41"/>
  <c r="D811" i="41"/>
  <c r="D986" i="41"/>
  <c r="D813" i="41"/>
  <c r="D951" i="41"/>
  <c r="D1051" i="41"/>
  <c r="D879" i="41"/>
  <c r="D1222" i="41"/>
  <c r="D769" i="41"/>
  <c r="D1074" i="41"/>
  <c r="D900" i="41"/>
  <c r="D1194" i="41"/>
  <c r="D1057" i="41"/>
  <c r="D941" i="41"/>
  <c r="D1030" i="41"/>
  <c r="D1055" i="41"/>
  <c r="D831" i="41"/>
  <c r="D866" i="41"/>
  <c r="D903" i="41"/>
  <c r="D1105" i="41"/>
  <c r="D766" i="41"/>
  <c r="D761" i="41"/>
  <c r="D797" i="41"/>
  <c r="D1287" i="41"/>
  <c r="D1270" i="41"/>
  <c r="D1107" i="41"/>
  <c r="D1181" i="41"/>
  <c r="D1174" i="41"/>
  <c r="D1048" i="41"/>
  <c r="D738" i="41"/>
  <c r="D788" i="41"/>
  <c r="D1205" i="41"/>
  <c r="D1160" i="41"/>
  <c r="D1163" i="41"/>
  <c r="D834" i="41"/>
  <c r="D1183" i="41"/>
  <c r="D992" i="41"/>
  <c r="D751" i="41"/>
  <c r="D988" i="41"/>
  <c r="D897" i="41"/>
  <c r="D914" i="41"/>
  <c r="D1281" i="41"/>
  <c r="D913" i="41"/>
  <c r="D1001" i="41"/>
  <c r="D967" i="41"/>
  <c r="D1250" i="41"/>
  <c r="D949" i="41"/>
  <c r="D836" i="41"/>
  <c r="D1312" i="41"/>
  <c r="D718" i="41"/>
  <c r="D716" i="41"/>
  <c r="D938" i="41"/>
  <c r="D1104" i="41"/>
  <c r="D794" i="41"/>
  <c r="D1217" i="41"/>
  <c r="D1024" i="41"/>
  <c r="D732" i="41"/>
  <c r="D1078" i="41"/>
  <c r="D1314" i="41"/>
  <c r="D882" i="41"/>
  <c r="D1044" i="41"/>
  <c r="D1144" i="41"/>
  <c r="D968" i="41"/>
  <c r="D1227" i="41"/>
  <c r="D1098" i="41"/>
  <c r="D795" i="41"/>
  <c r="D1127" i="41"/>
  <c r="D1243" i="41"/>
  <c r="D1015" i="41"/>
  <c r="D942" i="41"/>
  <c r="D1008" i="41"/>
  <c r="D936" i="41"/>
  <c r="D940" i="41"/>
  <c r="D1085" i="41"/>
  <c r="D753" i="41"/>
  <c r="D890" i="41"/>
  <c r="D945" i="41"/>
  <c r="D740" i="41"/>
  <c r="D832" i="41"/>
  <c r="D955" i="41"/>
  <c r="D1157" i="41"/>
  <c r="D1023" i="41"/>
  <c r="D1017" i="41"/>
  <c r="D963" i="41"/>
  <c r="D723" i="41"/>
  <c r="D999" i="41"/>
  <c r="D1075" i="41"/>
  <c r="D859" i="41"/>
  <c r="D733" i="41"/>
  <c r="D720" i="41"/>
  <c r="D803" i="41"/>
  <c r="D853" i="41"/>
  <c r="D1224" i="41"/>
  <c r="D798" i="41"/>
  <c r="D1029" i="41"/>
  <c r="D895" i="41"/>
  <c r="D1296" i="41"/>
  <c r="D1095" i="41"/>
  <c r="D1046" i="41"/>
  <c r="D869" i="41"/>
  <c r="D1275" i="41"/>
  <c r="D935" i="41"/>
  <c r="D1155" i="41"/>
  <c r="D950" i="41"/>
  <c r="D987" i="41"/>
  <c r="D952" i="41"/>
  <c r="D899" i="41"/>
  <c r="D1269" i="41"/>
  <c r="D1228" i="41"/>
  <c r="D993" i="41"/>
  <c r="D1282" i="41"/>
  <c r="D1231" i="41"/>
  <c r="D926" i="41"/>
  <c r="D1267" i="41"/>
  <c r="D1241" i="41"/>
  <c r="D1022" i="41"/>
  <c r="D1086" i="41"/>
  <c r="D1042" i="41"/>
  <c r="D905" i="41"/>
  <c r="D1279" i="41"/>
  <c r="D1280" i="41"/>
  <c r="D1135" i="41"/>
  <c r="D868" i="41"/>
  <c r="D958" i="41"/>
  <c r="D1120" i="41"/>
  <c r="D736" i="41"/>
  <c r="D1069" i="41"/>
  <c r="D1050" i="41"/>
  <c r="D1239" i="41"/>
  <c r="D1067" i="41"/>
  <c r="D1097" i="41"/>
  <c r="D1303" i="41"/>
  <c r="D1013" i="41"/>
  <c r="D719" i="41"/>
  <c r="D1191" i="41"/>
  <c r="D1039" i="41"/>
  <c r="D1195" i="41"/>
  <c r="D874" i="41"/>
  <c r="D984" i="41"/>
  <c r="D1031" i="41"/>
  <c r="D752" i="41"/>
  <c r="D969" i="41"/>
  <c r="D975" i="41"/>
  <c r="D1079" i="41"/>
  <c r="D1276" i="41"/>
  <c r="D1310" i="41"/>
  <c r="D921" i="41"/>
  <c r="D1011" i="41"/>
  <c r="D759" i="41"/>
  <c r="D1099" i="41"/>
  <c r="D786" i="41"/>
  <c r="D1169" i="41"/>
  <c r="D923" i="41"/>
  <c r="D1317" i="41"/>
  <c r="D932" i="41"/>
  <c r="D1131" i="41"/>
  <c r="D939" i="41"/>
  <c r="D784" i="41"/>
  <c r="D1198" i="41"/>
  <c r="D734" i="41"/>
  <c r="D1242" i="41"/>
  <c r="D754" i="41"/>
  <c r="D765" i="41"/>
  <c r="D1187" i="41"/>
  <c r="D1219" i="41"/>
  <c r="D799" i="41"/>
  <c r="D861" i="41"/>
  <c r="D1247" i="41"/>
  <c r="D835" i="41"/>
  <c r="D961" i="41"/>
  <c r="D1265" i="41"/>
  <c r="D1125" i="41"/>
  <c r="D757" i="41"/>
  <c r="D966" i="41"/>
  <c r="D907" i="41"/>
  <c r="D1220" i="41"/>
  <c r="D841" i="41"/>
  <c r="D1264" i="41"/>
  <c r="D768" i="41"/>
  <c r="D1301" i="41"/>
  <c r="D1288" i="41"/>
  <c r="D780" i="41"/>
  <c r="D998" i="41"/>
  <c r="D822" i="41"/>
  <c r="D1145" i="41"/>
  <c r="D931" i="41"/>
  <c r="D1315" i="41"/>
  <c r="D871" i="41"/>
  <c r="D771" i="41"/>
  <c r="D1180" i="41"/>
  <c r="D1302" i="41"/>
  <c r="D1152" i="41"/>
  <c r="D1258" i="41"/>
  <c r="D721" i="41"/>
  <c r="D1305" i="41"/>
  <c r="D1209" i="41"/>
  <c r="D1232" i="41"/>
  <c r="D933" i="41"/>
  <c r="D1257" i="41"/>
  <c r="D915" i="41"/>
  <c r="D846" i="41"/>
  <c r="D901" i="41"/>
  <c r="D745" i="41"/>
  <c r="D894" i="41"/>
  <c r="D758" i="41"/>
  <c r="D1094" i="41"/>
  <c r="D791" i="41"/>
  <c r="D1080" i="41"/>
  <c r="D1129" i="41"/>
  <c r="D1151" i="41"/>
  <c r="D1234" i="41"/>
  <c r="D1041" i="41"/>
  <c r="D781" i="41"/>
  <c r="D1308" i="41"/>
  <c r="D922" i="41"/>
  <c r="D1123" i="41"/>
  <c r="D957" i="41"/>
  <c r="D994" i="41"/>
  <c r="D1118" i="41"/>
  <c r="D1170" i="41"/>
  <c r="D1176" i="41"/>
  <c r="D973" i="41"/>
  <c r="D1038" i="41"/>
  <c r="D1226" i="41"/>
  <c r="D959" i="41"/>
  <c r="D857" i="41"/>
  <c r="D1316" i="41"/>
  <c r="D1173" i="41"/>
  <c r="D809" i="41"/>
  <c r="D1208" i="41"/>
  <c r="D1199" i="41"/>
  <c r="D1117" i="41"/>
  <c r="D818" i="41"/>
  <c r="D1058" i="41"/>
  <c r="D946" i="41"/>
  <c r="D974" i="41"/>
  <c r="D1274" i="41"/>
  <c r="D1273" i="41"/>
  <c r="D1295" i="41"/>
  <c r="D1249" i="41"/>
  <c r="D792" i="41"/>
  <c r="D1021" i="41"/>
  <c r="D847" i="41"/>
  <c r="D796" i="41"/>
  <c r="D800" i="41"/>
  <c r="D789" i="41"/>
  <c r="D911" i="41"/>
  <c r="D1110" i="41"/>
  <c r="D1141" i="41"/>
  <c r="D735" i="41"/>
  <c r="D1293" i="41"/>
  <c r="D1207" i="41"/>
  <c r="D1068" i="41"/>
  <c r="D1213" i="41"/>
  <c r="D865" i="41"/>
  <c r="D1289" i="41"/>
  <c r="D1203" i="41"/>
  <c r="D1056" i="41"/>
  <c r="D1073" i="41"/>
  <c r="D806" i="41"/>
  <c r="D1088" i="41"/>
  <c r="D1253" i="41"/>
  <c r="D891" i="41"/>
  <c r="D1197" i="41"/>
  <c r="D1007" i="41"/>
  <c r="D860" i="41"/>
  <c r="D917" i="41"/>
  <c r="D1311" i="41"/>
  <c r="D1309" i="41"/>
  <c r="D1002" i="41"/>
  <c r="D1035" i="41"/>
  <c r="D837" i="41"/>
  <c r="D1283" i="41"/>
  <c r="D826" i="41"/>
  <c r="D995" i="41"/>
  <c r="D1266" i="41"/>
  <c r="D1188" i="41"/>
  <c r="D902" i="41"/>
  <c r="D850" i="41"/>
  <c r="D810" i="41"/>
  <c r="D964" i="41"/>
  <c r="D824" i="41"/>
  <c r="D960" i="41"/>
  <c r="D1255" i="41"/>
  <c r="D1101" i="41"/>
  <c r="D1036" i="41"/>
  <c r="D888" i="41"/>
  <c r="D1306" i="41"/>
  <c r="D739" i="41"/>
  <c r="D1204" i="41"/>
  <c r="D1263" i="41"/>
  <c r="D827" i="41"/>
  <c r="D829" i="41"/>
  <c r="D727" i="41"/>
  <c r="D1136" i="41"/>
  <c r="D855" i="41"/>
  <c r="D848" i="41"/>
  <c r="D1175" i="41"/>
  <c r="D776" i="41"/>
  <c r="D1026" i="41"/>
  <c r="D867" i="41"/>
  <c r="D1087" i="41"/>
  <c r="D1299" i="41"/>
  <c r="D728" i="41"/>
  <c r="D801" i="41"/>
  <c r="D830" i="41"/>
  <c r="D825" i="41"/>
  <c r="D896" i="41"/>
  <c r="D715" i="41"/>
  <c r="D1114" i="41"/>
  <c r="D804" i="41"/>
  <c r="D1025" i="41"/>
  <c r="D774" i="41"/>
  <c r="D1010" i="41"/>
  <c r="D956" i="41"/>
  <c r="D1045" i="41"/>
  <c r="D1229" i="41"/>
  <c r="D872" i="41"/>
  <c r="D1150" i="41"/>
  <c r="D1000" i="41"/>
  <c r="D910" i="41"/>
  <c r="D1162" i="41"/>
  <c r="D1014" i="41"/>
  <c r="D849" i="41"/>
  <c r="D805" i="41"/>
  <c r="D1112" i="41"/>
  <c r="D1027" i="41"/>
  <c r="D1278" i="41"/>
  <c r="D1096" i="41"/>
  <c r="D1216" i="41"/>
  <c r="D947" i="41"/>
  <c r="D815" i="41"/>
  <c r="D996" i="41"/>
  <c r="D1004" i="41"/>
  <c r="D1159" i="41"/>
  <c r="D851" i="41"/>
  <c r="D1064" i="41"/>
  <c r="D724" i="41"/>
  <c r="D885" i="41"/>
  <c r="D1128" i="41"/>
  <c r="D1210" i="41"/>
  <c r="D1109" i="41"/>
  <c r="D1012" i="41"/>
  <c r="D989" i="41"/>
  <c r="D817" i="41"/>
  <c r="D750" i="41"/>
  <c r="D1066" i="41"/>
  <c r="D1113" i="41"/>
  <c r="D991" i="41"/>
  <c r="D1153" i="41"/>
  <c r="D909" i="41"/>
  <c r="D948" i="41"/>
  <c r="D1290" i="41"/>
  <c r="D1260" i="41"/>
  <c r="D1251" i="41"/>
  <c r="D756" i="41"/>
  <c r="D742" i="41"/>
  <c r="D927" i="41"/>
  <c r="D1009" i="41"/>
  <c r="D1082" i="41"/>
  <c r="D767" i="41"/>
  <c r="D1189" i="41"/>
  <c r="D1261" i="41"/>
  <c r="D726" i="41"/>
  <c r="D770" i="41"/>
  <c r="D779" i="41"/>
  <c r="D1182" i="41"/>
  <c r="D1126" i="41"/>
  <c r="D1052" i="41"/>
  <c r="D737" i="41"/>
  <c r="D1221" i="41"/>
  <c r="D773" i="41"/>
  <c r="D1298" i="41"/>
  <c r="D1202" i="41"/>
  <c r="D1054" i="41"/>
  <c r="D1272" i="41"/>
  <c r="D1033" i="41"/>
  <c r="D990" i="41"/>
  <c r="D1070" i="41"/>
  <c r="D1313" i="41"/>
  <c r="D1177" i="41"/>
  <c r="D819" i="41"/>
  <c r="D1292" i="41"/>
  <c r="D884" i="41"/>
  <c r="D887" i="41"/>
  <c r="D1277" i="41"/>
  <c r="D1040" i="41"/>
  <c r="D1142" i="41"/>
  <c r="D1215" i="41"/>
  <c r="D943" i="41"/>
  <c r="D1225" i="41"/>
  <c r="D1089" i="41"/>
  <c r="D1233" i="41"/>
  <c r="D1154" i="41"/>
  <c r="D843" i="41"/>
  <c r="D749" i="41"/>
  <c r="D870" i="41"/>
  <c r="D1190" i="41"/>
  <c r="D1168" i="41"/>
  <c r="D1245" i="41"/>
  <c r="D1093" i="41"/>
  <c r="D808" i="41"/>
  <c r="D1297" i="41"/>
  <c r="D763" i="41"/>
  <c r="D1218" i="41"/>
  <c r="D1132" i="41"/>
  <c r="D880" i="41"/>
  <c r="D1206" i="41"/>
  <c r="D1134" i="41"/>
  <c r="D823" i="41"/>
  <c r="D892" i="41"/>
  <c r="D962" i="41"/>
  <c r="D1006" i="41"/>
  <c r="D1146" i="41"/>
  <c r="D908" i="41"/>
  <c r="D1200" i="41"/>
  <c r="D1121" i="41"/>
  <c r="D1156" i="41"/>
  <c r="D904" i="41"/>
  <c r="D1164" i="41"/>
  <c r="D1237" i="41"/>
  <c r="D1147" i="41"/>
  <c r="D1143" i="41"/>
  <c r="D925" i="41"/>
  <c r="D980" i="41"/>
  <c r="D1184" i="41"/>
  <c r="D937" i="41"/>
  <c r="D877" i="41"/>
  <c r="D934" i="41"/>
  <c r="D864" i="41"/>
  <c r="D876" i="41"/>
  <c r="D1083" i="41"/>
  <c r="D1037" i="41"/>
  <c r="D729" i="41"/>
  <c r="D1005" i="41"/>
  <c r="D1196" i="41"/>
  <c r="D1049" i="41"/>
  <c r="D1071" i="41"/>
  <c r="D924" i="41"/>
  <c r="D898" i="41"/>
  <c r="D1020" i="41"/>
  <c r="D944" i="41"/>
  <c r="D1077" i="41"/>
  <c r="D782" i="41"/>
  <c r="D982" i="41"/>
  <c r="D1016" i="41"/>
  <c r="D722" i="41"/>
  <c r="D1259" i="41"/>
  <c r="D1090" i="41"/>
  <c r="D790" i="41"/>
  <c r="D883" i="41"/>
  <c r="D1158" i="41"/>
  <c r="D1291" i="41"/>
  <c r="D1149" i="41"/>
  <c r="D821" i="41"/>
  <c r="D730" i="41"/>
  <c r="D760" i="41"/>
  <c r="D1161" i="41"/>
  <c r="D816" i="41"/>
  <c r="D863" i="41"/>
  <c r="D976" i="41"/>
  <c r="D787" i="41"/>
  <c r="D1062" i="41"/>
  <c r="D1166" i="41"/>
  <c r="D1019" i="41"/>
  <c r="D981" i="41"/>
  <c r="D1034" i="41"/>
  <c r="D972" i="41"/>
  <c r="D1053" i="41"/>
  <c r="D840" i="41"/>
  <c r="D1018" i="41"/>
  <c r="D1214" i="41"/>
  <c r="D839" i="41"/>
  <c r="D983" i="41"/>
  <c r="D777" i="41"/>
  <c r="D1185" i="41"/>
  <c r="D814" i="41"/>
  <c r="D1230" i="41"/>
  <c r="D953" i="41"/>
  <c r="D854" i="41"/>
  <c r="D893" i="41"/>
  <c r="D1138" i="41"/>
  <c r="D772" i="41"/>
  <c r="D1081" i="41"/>
  <c r="D1106" i="41"/>
  <c r="D1148" i="41"/>
  <c r="D886" i="41"/>
  <c r="D1076" i="41"/>
  <c r="D1111" i="41"/>
  <c r="D889" i="41"/>
  <c r="D1300" i="41"/>
  <c r="D1100" i="41"/>
  <c r="D793" i="41"/>
  <c r="D1139" i="41"/>
  <c r="D1171" i="41"/>
  <c r="D979" i="41"/>
  <c r="D1254" i="41"/>
  <c r="D1246" i="41"/>
  <c r="D746" i="41"/>
  <c r="D1133" i="41"/>
  <c r="D1043" i="41"/>
  <c r="D783" i="41"/>
  <c r="D807" i="41"/>
  <c r="D1211" i="41"/>
  <c r="D881" i="41"/>
  <c r="D965" i="41"/>
  <c r="D906" i="41"/>
  <c r="D1072" i="41"/>
  <c r="D1119" i="41"/>
  <c r="D1178" i="41"/>
  <c r="D919" i="41"/>
  <c r="D1092" i="41"/>
  <c r="D1286" i="41"/>
  <c r="D1262" i="41"/>
  <c r="D918" i="41"/>
  <c r="D1137" i="41"/>
  <c r="D1179" i="41"/>
  <c r="D971" i="41"/>
  <c r="D1240" i="41"/>
  <c r="D1186" i="41"/>
  <c r="D912" i="41"/>
  <c r="D725" i="41"/>
  <c r="D778" i="41"/>
  <c r="D755" i="41"/>
  <c r="D878" i="41"/>
  <c r="D838" i="41"/>
  <c r="D833" i="41"/>
  <c r="D828" i="41"/>
  <c r="D930" i="41"/>
  <c r="D1304" i="41"/>
  <c r="D978" i="41"/>
  <c r="D1244" i="41"/>
  <c r="D1047" i="41"/>
  <c r="D1236" i="41"/>
  <c r="D1193" i="41"/>
  <c r="D1268" i="41"/>
  <c r="D1091" i="41"/>
  <c r="D1032" i="41"/>
  <c r="D1124" i="41"/>
  <c r="D844" i="41"/>
  <c r="D775" i="41"/>
  <c r="D1122" i="41"/>
  <c r="D873" i="41"/>
  <c r="D785" i="41"/>
  <c r="D977" i="41"/>
  <c r="D954" i="41"/>
  <c r="D1084" i="41"/>
  <c r="D741" i="41"/>
  <c r="D928" i="41"/>
  <c r="D820" i="41"/>
  <c r="D1063" i="41"/>
  <c r="D1140" i="41"/>
  <c r="D812" i="41"/>
  <c r="D1271" i="41"/>
  <c r="D852" i="41"/>
  <c r="D1307" i="41"/>
  <c r="D1294" i="41"/>
  <c r="D1003" i="4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E1034" i="41"/>
  <c r="E821" i="41"/>
  <c r="E722" i="41"/>
  <c r="E924" i="41"/>
  <c r="E876" i="41"/>
  <c r="E1143" i="41"/>
  <c r="E904" i="41"/>
  <c r="E908" i="41"/>
  <c r="E880" i="41"/>
  <c r="E763" i="41"/>
  <c r="E1245" i="41"/>
  <c r="E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E779" i="41"/>
  <c r="E1189" i="41"/>
  <c r="E927" i="41"/>
  <c r="E1260" i="41"/>
  <c r="E1153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E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E1180" i="41"/>
  <c r="E931" i="41"/>
  <c r="E780" i="41"/>
  <c r="E1264" i="41"/>
  <c r="E966" i="41"/>
  <c r="E961" i="41"/>
  <c r="E799" i="41"/>
  <c r="E754" i="41"/>
  <c r="E784" i="41"/>
  <c r="E1317" i="41"/>
  <c r="E1099" i="41"/>
  <c r="E1310" i="41"/>
  <c r="E969" i="41"/>
  <c r="E874" i="41"/>
  <c r="E719" i="41"/>
  <c r="E1067" i="41"/>
  <c r="E736" i="41"/>
  <c r="E1135" i="41"/>
  <c r="E1042" i="41"/>
  <c r="E1267" i="41"/>
  <c r="E993" i="41"/>
  <c r="E952" i="41"/>
  <c r="E935" i="41"/>
  <c r="E1095" i="41"/>
  <c r="E798" i="41"/>
  <c r="E720" i="41"/>
  <c r="E999" i="41"/>
  <c r="E1023" i="41"/>
  <c r="E740" i="41"/>
  <c r="E1085" i="41"/>
  <c r="E942" i="41"/>
  <c r="E795" i="41"/>
  <c r="E1144" i="41"/>
  <c r="E1078" i="41"/>
  <c r="E794" i="41"/>
  <c r="E718" i="41"/>
  <c r="E1250" i="41"/>
  <c r="E1281" i="41"/>
  <c r="E988" i="41"/>
  <c r="E834" i="41"/>
  <c r="E788" i="41"/>
  <c r="E1181" i="41"/>
  <c r="E797" i="41"/>
  <c r="E903" i="41"/>
  <c r="E1030" i="41"/>
  <c r="E900" i="41"/>
  <c r="E879" i="41"/>
  <c r="E986" i="41"/>
  <c r="E842" i="41"/>
  <c r="E1252" i="41"/>
  <c r="E856" i="41"/>
  <c r="E929" i="41"/>
  <c r="E1103" i="41"/>
  <c r="E748" i="41"/>
  <c r="E802" i="41"/>
  <c r="E1102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E778" i="41"/>
  <c r="E1240" i="41"/>
  <c r="E918" i="41"/>
  <c r="E919" i="41"/>
  <c r="E906" i="41"/>
  <c r="E807" i="41"/>
  <c r="E746" i="41"/>
  <c r="E1171" i="41"/>
  <c r="E1300" i="41"/>
  <c r="E886" i="41"/>
  <c r="E772" i="41"/>
  <c r="E953" i="41"/>
  <c r="E1185" i="41"/>
  <c r="E1214" i="41"/>
  <c r="E972" i="41"/>
  <c r="E1166" i="41"/>
  <c r="E863" i="41"/>
  <c r="E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093" i="41"/>
  <c r="E870" i="41"/>
  <c r="E1233" i="41"/>
  <c r="E1215" i="41"/>
  <c r="E887" i="41"/>
  <c r="E1177" i="41"/>
  <c r="E1033" i="41"/>
  <c r="E1298" i="41"/>
  <c r="E1052" i="41"/>
  <c r="E770" i="41"/>
  <c r="E767" i="41"/>
  <c r="E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E867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E792" i="41"/>
  <c r="E1274" i="41"/>
  <c r="E818" i="41"/>
  <c r="E809" i="41"/>
  <c r="E959" i="41"/>
  <c r="E1176" i="41"/>
  <c r="E957" i="41"/>
  <c r="E781" i="41"/>
  <c r="E1129" i="41"/>
  <c r="E758" i="41"/>
  <c r="E846" i="41"/>
  <c r="E1232" i="41"/>
  <c r="E1258" i="41"/>
  <c r="E771" i="41"/>
  <c r="E1145" i="41"/>
  <c r="E1288" i="41"/>
  <c r="E841" i="41"/>
  <c r="E757" i="41"/>
  <c r="E835" i="41"/>
  <c r="E1219" i="41"/>
  <c r="E1242" i="41"/>
  <c r="E939" i="41"/>
  <c r="E923" i="41"/>
  <c r="E759" i="41"/>
  <c r="E1276" i="41"/>
  <c r="E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E1163" i="41"/>
  <c r="E738" i="41"/>
  <c r="E1107" i="41"/>
  <c r="E761" i="41"/>
  <c r="E866" i="41"/>
  <c r="E941" i="41"/>
  <c r="E1074" i="41"/>
  <c r="E1051" i="41"/>
  <c r="E811" i="41"/>
  <c r="E875" i="41"/>
  <c r="E1248" i="41"/>
  <c r="E1167" i="41"/>
  <c r="E1256" i="41"/>
  <c r="E1223" i="41"/>
  <c r="E717" i="41"/>
  <c r="E1108" i="41"/>
  <c r="E1061" i="41"/>
  <c r="E858" i="41"/>
  <c r="E1212" i="41"/>
  <c r="E1165" i="41"/>
  <c r="E1142" i="41"/>
  <c r="E884" i="41"/>
  <c r="E1313" i="41"/>
  <c r="E1272" i="41"/>
  <c r="E773" i="41"/>
  <c r="E1126" i="41"/>
  <c r="E726" i="41"/>
  <c r="E1082" i="41"/>
  <c r="E756" i="41"/>
  <c r="E948" i="41"/>
  <c r="E1113" i="41"/>
  <c r="E989" i="41"/>
  <c r="E1128" i="41"/>
  <c r="E851" i="41"/>
  <c r="E815" i="41"/>
  <c r="E1278" i="41"/>
  <c r="E849" i="41"/>
  <c r="E1000" i="41"/>
  <c r="E1045" i="41"/>
  <c r="E1025" i="41"/>
  <c r="E896" i="41"/>
  <c r="E728" i="41"/>
  <c r="E1026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E831" i="41"/>
  <c r="E1057" i="41"/>
  <c r="E769" i="41"/>
  <c r="E951" i="41"/>
  <c r="E747" i="41"/>
  <c r="E1284" i="41"/>
  <c r="E916" i="41"/>
  <c r="E731" i="41"/>
  <c r="E1235" i="41"/>
  <c r="E845" i="41"/>
  <c r="E1065" i="41"/>
  <c r="E920" i="41"/>
  <c r="E862" i="41"/>
  <c r="E762" i="41"/>
  <c r="E1028" i="41"/>
  <c r="E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E928" i="41"/>
  <c r="E977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E1257" i="41"/>
  <c r="E1305" i="41"/>
  <c r="E1302" i="41"/>
  <c r="E1315" i="41"/>
  <c r="E998" i="41"/>
  <c r="E768" i="41"/>
  <c r="E907" i="41"/>
  <c r="E1265" i="41"/>
  <c r="E861" i="41"/>
  <c r="E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E1008" i="41"/>
  <c r="E1127" i="41"/>
  <c r="E968" i="41"/>
  <c r="E1314" i="41"/>
  <c r="E1217" i="41"/>
  <c r="E716" i="41"/>
  <c r="E949" i="41"/>
  <c r="E913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5" i="41" l="1"/>
  <c r="F771" i="41"/>
  <c r="F727" i="41"/>
  <c r="F741" i="41"/>
  <c r="F752" i="41"/>
  <c r="F789" i="41"/>
  <c r="F777" i="41"/>
  <c r="F755" i="41"/>
  <c r="F857" i="41"/>
  <c r="F744" i="41"/>
  <c r="F745" i="41"/>
  <c r="F738" i="41"/>
  <c r="F731" i="41"/>
  <c r="F769" i="41"/>
  <c r="F810" i="41"/>
  <c r="F851" i="41"/>
  <c r="F726" i="41"/>
  <c r="F809" i="41"/>
  <c r="F801" i="41"/>
  <c r="F767" i="41"/>
  <c r="F778" i="41"/>
  <c r="F842" i="41"/>
  <c r="F749" i="41"/>
  <c r="F854" i="41"/>
  <c r="F792" i="41"/>
  <c r="F784" i="41"/>
  <c r="F815" i="41"/>
  <c r="F742" i="41"/>
  <c r="F754" i="41"/>
  <c r="F776" i="41"/>
  <c r="F762" i="41"/>
  <c r="F751" i="41"/>
  <c r="F733" i="41"/>
  <c r="F759" i="41"/>
  <c r="F758" i="41"/>
  <c r="F746" i="41"/>
  <c r="F788" i="41"/>
  <c r="F799" i="41"/>
  <c r="F721" i="41"/>
  <c r="F735" i="41"/>
  <c r="F779" i="41"/>
  <c r="F796" i="41"/>
  <c r="F743" i="41"/>
  <c r="F734" i="41"/>
  <c r="F800" i="41"/>
  <c r="F782" i="41"/>
  <c r="F858" i="41"/>
  <c r="F818" i="41"/>
  <c r="F770" i="41"/>
  <c r="F807" i="41"/>
  <c r="F833" i="41"/>
  <c r="F748" i="41"/>
  <c r="F844" i="41"/>
  <c r="F811" i="41"/>
  <c r="F728" i="41"/>
  <c r="F848" i="41"/>
  <c r="F732" i="41"/>
  <c r="F768" i="41"/>
  <c r="F775" i="41"/>
  <c r="F765" i="41"/>
  <c r="F787" i="41"/>
  <c r="F766" i="41"/>
  <c r="F730" i="41"/>
  <c r="F772" i="41"/>
  <c r="F737" i="41"/>
  <c r="F722" i="41"/>
  <c r="F783" i="41"/>
  <c r="F760" i="41"/>
  <c r="F764" i="41"/>
  <c r="F797" i="41"/>
  <c r="F717" i="41"/>
  <c r="F753" i="41"/>
  <c r="F804" i="41"/>
  <c r="F812" i="41"/>
  <c r="F747" i="41"/>
  <c r="F761" i="41"/>
  <c r="F795" i="41"/>
  <c r="F798" i="41"/>
  <c r="F736" i="41"/>
  <c r="F750" i="41"/>
  <c r="F763" i="41"/>
  <c r="F859" i="41"/>
  <c r="F853" i="41"/>
  <c r="F820" i="41"/>
  <c r="F790" i="41"/>
  <c r="F773" i="41"/>
  <c r="F756" i="41"/>
  <c r="F740" i="4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170" i="11" l="1"/>
  <c r="I171" i="11" s="1"/>
  <c r="I172" i="11" s="1"/>
  <c r="J167" i="11"/>
  <c r="K167" i="11" l="1"/>
  <c r="K170" i="11" s="1"/>
  <c r="J170" i="11"/>
  <c r="K171" i="11" l="1"/>
  <c r="K172" i="11" s="1"/>
  <c r="D10" i="59" s="1"/>
  <c r="J171" i="11"/>
  <c r="J172" i="11" s="1"/>
  <c r="B173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<sst xmlns="http://schemas.openxmlformats.org/spreadsheetml/2006/main" count="7489" uniqueCount="2594">
  <si>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</si>
  <si>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</si>
  <si>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</si>
  <si>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</si>
  <si>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</si>
  <si>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</si>
  <si>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</si>
  <si>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</si>
  <si>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</si>
  <si>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</si>
  <si>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</si>
  <si>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</si>
  <si>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</si>
  <si>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</si>
  <si>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</si>
  <si>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</si>
  <si>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</si>
  <si>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</si>
  <si>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</si>
  <si>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</si>
  <si>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</si>
  <si>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</si>
  <si>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</si>
  <si>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</si>
  <si>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</si>
  <si>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</si>
  <si>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</si>
  <si>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</si>
  <si>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</si>
  <si>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</si>
  <si>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</si>
  <si>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</si>
  <si>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</si>
  <si>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</si>
  <si>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</si>
  <si>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</si>
  <si>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</si>
  <si>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</si>
  <si>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</si>
  <si>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</si>
  <si>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</si>
  <si>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</si>
  <si>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</si>
  <si>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</si>
  <si>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</si>
  <si>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</si>
  <si>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</si>
  <si>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</si>
  <si>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</si>
  <si>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TR Type I A Single Tarif,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</si>
  <si>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</si>
  <si>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</si>
  <si>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</si>
  <si>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</si>
  <si>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</si>
  <si>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</si>
  <si>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</si>
  <si>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</si>
  <si>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</si>
  <si>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</si>
  <si>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</si>
  <si>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</si>
  <si>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</si>
  <si>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</si>
  <si>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</si>
  <si>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</si>
  <si>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</si>
  <si>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</si>
  <si>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</si>
  <si>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</si>
  <si>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</si>
  <si>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</si>
  <si>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</si>
  <si>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</si>
  <si>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</si>
  <si>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</si>
  <si>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</si>
  <si>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</si>
  <si>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</si>
  <si>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</si>
  <si>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</si>
  <si>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</si>
  <si>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</si>
  <si>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</si>
  <si>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</si>
  <si>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</si>
  <si>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</si>
  <si>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</si>
  <si>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</si>
  <si>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</si>
  <si>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</si>
  <si>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</si>
  <si>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</si>
  <si>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</si>
  <si>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</si>
  <si>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</si>
  <si>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</si>
  <si>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</si>
  <si>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</si>
  <si>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</si>
  <si>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</si>
  <si>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</si>
  <si>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</si>
  <si>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</si>
  <si>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</si>
  <si>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</si>
  <si>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</si>
  <si>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</si>
  <si>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</si>
  <si>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</si>
  <si>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</si>
  <si>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</si>
  <si>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</si>
  <si>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</si>
  <si>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</si>
  <si>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</si>
  <si>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</si>
  <si>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</si>
  <si>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</si>
  <si>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</si>
  <si>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</si>
  <si>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</si>
  <si>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</si>
  <si>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</si>
  <si>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</si>
  <si>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</si>
  <si>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</si>
  <si>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</si>
  <si>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</si>
  <si>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</si>
  <si>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</si>
  <si>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</si>
  <si>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</si>
  <si>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</si>
  <si>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</si>
  <si>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</si>
  <si>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</si>
  <si>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</si>
  <si>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</si>
  <si>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</si>
  <si>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</si>
  <si>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</si>
  <si>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</si>
  <si>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</si>
  <si>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</si>
  <si>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</si>
  <si>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</si>
  <si>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</si>
  <si>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</si>
  <si>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</si>
  <si>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</si>
  <si>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</si>
  <si>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</si>
  <si>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</si>
  <si>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</si>
  <si>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</si>
  <si>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</si>
  <si>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</si>
  <si>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</si>
  <si>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</si>
  <si>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</si>
  <si>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</si>
  <si>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</si>
  <si>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</si>
  <si>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</si>
  <si>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</si>
  <si>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</si>
  <si>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</si>
  <si>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</si>
  <si>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</si>
  <si>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</si>
  <si>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</si>
  <si>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</si>
  <si>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</si>
  <si>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</si>
  <si>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</si>
  <si>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</si>
  <si>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</si>
  <si>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</si>
  <si>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</si>
  <si>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</si>
  <si>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</si>
  <si>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</si>
  <si>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</si>
  <si>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</si>
  <si>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</si>
  <si>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</si>
  <si>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</si>
  <si>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</si>
  <si>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</si>
  <si>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</si>
  <si>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</si>
  <si>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Wire 22 mm²</t>
  </si>
  <si>
    <t>Guy Wire 35 mm²</t>
  </si>
  <si>
    <t>Guy Wire 70 mm²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</si>
  <si>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</si>
  <si>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</si>
  <si>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</si>
  <si>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</si>
  <si>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</si>
  <si>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</si>
  <si>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</si>
  <si>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</si>
  <si>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</si>
  <si>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</si>
  <si>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</si>
  <si>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</si>
  <si>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</si>
  <si>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</si>
  <si>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</si>
  <si>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</si>
  <si>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</si>
  <si>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</si>
  <si>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</si>
  <si>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</si>
  <si>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</si>
  <si>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</si>
  <si>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</si>
  <si>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</si>
  <si>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</si>
  <si>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</si>
  <si>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</si>
  <si>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</si>
  <si>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</si>
  <si>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</si>
  <si>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</si>
  <si>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</si>
  <si>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</si>
  <si>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</si>
  <si>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</si>
  <si>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</si>
  <si>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</si>
  <si>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</si>
  <si>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</si>
  <si>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</si>
  <si>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</si>
  <si>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</si>
  <si>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</si>
  <si>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</si>
  <si>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</si>
  <si>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</si>
  <si>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</si>
  <si>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</si>
  <si>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</si>
  <si>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</si>
  <si>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</si>
  <si>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</si>
  <si>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</si>
  <si>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</si>
  <si>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</si>
  <si>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</si>
  <si>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</si>
  <si>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</si>
  <si>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</si>
  <si>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</si>
  <si>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</si>
  <si>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</si>
  <si>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</si>
  <si>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</si>
  <si>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</si>
  <si>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</si>
  <si>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</si>
  <si>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</si>
  <si>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</si>
  <si>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</si>
  <si>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</si>
  <si>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</si>
  <si>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</si>
  <si>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</si>
  <si>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</si>
  <si>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</si>
  <si>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</si>
  <si>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</si>
  <si>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</si>
  <si>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</si>
  <si>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</si>
  <si>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</si>
  <si>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</si>
  <si>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</si>
  <si>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</si>
  <si>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</si>
  <si>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</si>
  <si>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</si>
  <si>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</si>
  <si>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</si>
  <si>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</si>
  <si>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</si>
  <si>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</si>
  <si>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</si>
  <si>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</si>
  <si>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</si>
  <si>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</si>
  <si>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</si>
  <si>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</si>
  <si>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</si>
  <si>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</si>
  <si>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</si>
  <si>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</si>
  <si>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</si>
  <si>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</si>
  <si>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</si>
  <si>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</si>
  <si>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</si>
  <si>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</si>
  <si>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</si>
  <si>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</si>
  <si>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</si>
  <si>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</si>
  <si>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</si>
  <si>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</si>
  <si>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</si>
  <si>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</si>
  <si>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</si>
  <si>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</si>
  <si>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</si>
  <si>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</si>
  <si>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</si>
  <si>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</si>
  <si>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</si>
  <si>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</si>
  <si>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</si>
  <si>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</si>
  <si>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</si>
  <si>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</si>
  <si>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</si>
  <si>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</si>
  <si>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</si>
  <si>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</si>
  <si>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</si>
  <si>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</si>
  <si>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</si>
  <si>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</si>
  <si>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</si>
  <si>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</si>
  <si>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</si>
  <si>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</si>
  <si>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</si>
  <si>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</si>
  <si>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</si>
  <si>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</si>
  <si>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</si>
  <si>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</si>
  <si>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</si>
  <si>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</si>
  <si>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</si>
  <si>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</si>
  <si>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</si>
  <si>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</si>
  <si>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</si>
  <si>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</si>
  <si>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</si>
  <si>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</si>
  <si>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</si>
  <si>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</si>
  <si>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</si>
  <si>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</si>
  <si>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</si>
  <si>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</si>
  <si>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</si>
  <si>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</si>
  <si>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</si>
  <si>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</si>
  <si>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</si>
  <si>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</si>
  <si>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</si>
  <si>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</si>
  <si>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</si>
  <si>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</si>
  <si>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</si>
  <si>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</si>
  <si>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</si>
  <si>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</si>
  <si>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</si>
  <si>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</si>
  <si>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</si>
  <si>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</si>
  <si>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</si>
  <si>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</si>
  <si>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</si>
  <si>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</si>
  <si>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</si>
  <si>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</si>
  <si>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</si>
  <si>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</si>
  <si>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</si>
  <si>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</si>
  <si>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</si>
  <si>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</si>
  <si>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</si>
  <si>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</si>
  <si>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</si>
  <si>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</si>
  <si>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</si>
  <si>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</si>
  <si>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</si>
  <si>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</si>
  <si>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</si>
  <si>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</si>
  <si>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</si>
  <si>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</si>
  <si>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</si>
  <si>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</si>
  <si>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</si>
  <si>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</si>
  <si>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</si>
  <si>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</si>
  <si>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</si>
  <si>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</si>
  <si>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</si>
  <si>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</si>
  <si>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</si>
  <si>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</si>
  <si>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</si>
  <si>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</si>
  <si>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</si>
  <si>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</si>
  <si>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</si>
  <si>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</si>
  <si>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</si>
  <si>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</si>
  <si>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</si>
  <si>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</si>
  <si>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</si>
  <si>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</si>
  <si>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</si>
  <si>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</si>
  <si>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</si>
  <si>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</si>
  <si>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</si>
  <si>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</si>
  <si>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</si>
  <si>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</si>
  <si>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</si>
  <si>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</si>
  <si>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</si>
  <si>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</si>
  <si>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</si>
  <si>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</si>
  <si>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</si>
  <si>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</si>
  <si>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</si>
  <si>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</si>
  <si>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</si>
  <si>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</si>
  <si>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</si>
  <si>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</si>
  <si>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</si>
  <si>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</si>
  <si>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</si>
  <si>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</si>
  <si>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</si>
  <si>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</si>
  <si>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</si>
  <si>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</si>
  <si>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</si>
  <si>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</si>
  <si>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</si>
  <si>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</si>
  <si>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</si>
  <si>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</si>
  <si>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</si>
  <si>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</si>
  <si>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</si>
  <si>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</si>
  <si>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</si>
  <si>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</si>
  <si>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</si>
  <si>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</si>
  <si>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</si>
  <si>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</si>
  <si>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</si>
  <si>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</si>
  <si>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</si>
  <si>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</si>
  <si>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</si>
  <si>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</si>
  <si>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</si>
  <si>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</si>
  <si>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</si>
  <si>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</si>
  <si>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</si>
  <si>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</si>
  <si>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</si>
  <si>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</si>
  <si>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</si>
  <si>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</si>
  <si>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</si>
  <si>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</si>
  <si>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KUBIKEL GARDU INDUK</t>
  </si>
  <si>
    <t>Metaclad;Outgoing;20kV;630A;25kA - GI</t>
  </si>
  <si>
    <t>Metaclad;Couple;20kV;2000A;25kA - GI</t>
  </si>
  <si>
    <t>TRAFO DISTRIBUSI</t>
  </si>
  <si>
    <t>Trafo 1 Fasa CSP 50 kVA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</si>
  <si>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</si>
  <si>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</si>
  <si>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</si>
  <si>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</si>
  <si>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</si>
  <si>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</si>
  <si>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</si>
  <si>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</si>
  <si>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</si>
  <si>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</si>
  <si>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</si>
  <si>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</si>
  <si>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</si>
  <si>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</si>
  <si>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</si>
  <si>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</si>
  <si>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</si>
  <si>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</si>
  <si>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</si>
  <si>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ABSW 20 KV</t>
  </si>
  <si>
    <t>Load Break Switch</t>
  </si>
  <si>
    <t>LIGHTNING ARESTER</t>
  </si>
  <si>
    <t>Lightning Arester (Polymer) 21 KV, 10 KA</t>
  </si>
  <si>
    <t>Lightning Arester (Polymer) 24 KV, 10 KA</t>
  </si>
  <si>
    <t>TIANG BETON</t>
  </si>
  <si>
    <t>ISOLATOR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</si>
  <si>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</si>
  <si>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</si>
  <si>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</si>
  <si>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</si>
  <si>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</si>
  <si>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</si>
  <si>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</si>
  <si>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</si>
  <si>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</si>
  <si>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</si>
  <si>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</si>
  <si>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</si>
  <si>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SEPATU KABEL</t>
  </si>
  <si>
    <t>KAPASITOR</t>
  </si>
  <si>
    <t>Capasitor 3 x 300 KVAR komplit dengan kontrol</t>
  </si>
  <si>
    <t>AKSESORIES APP</t>
  </si>
  <si>
    <t>Protective Cup 1 ½"</t>
  </si>
  <si>
    <t>Gas Pipe 1 ½" x 1.5 Meter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</si>
  <si>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</si>
  <si>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</si>
  <si>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</si>
  <si>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</si>
  <si>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</si>
  <si>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</si>
  <si>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</si>
  <si>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</si>
  <si>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</si>
  <si>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</si>
  <si>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</si>
  <si>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</si>
  <si>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</si>
  <si>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</si>
  <si>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</si>
  <si>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</si>
  <si>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</si>
  <si>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</si>
  <si>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</si>
  <si>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</si>
  <si>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</si>
  <si>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</si>
  <si>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AKSESORIES KABEL TANAH</t>
  </si>
  <si>
    <t>Pipa PVC ¾" panjang 4 meter</t>
  </si>
  <si>
    <t>Pipa PVC 3" panjang 4 meter</t>
  </si>
  <si>
    <t>Tanda urutan Fasa untuk kabel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</si>
  <si>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</si>
  <si>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</si>
  <si>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</si>
  <si>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</si>
  <si>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</si>
  <si>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J5-T</t>
  </si>
  <si>
    <t>Upah Pasang Konst. JTR 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</si>
  <si>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</si>
  <si>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</si>
  <si>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</si>
  <si>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</si>
  <si>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</si>
  <si>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</si>
  <si>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</si>
  <si>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</si>
  <si>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KONSTRUKSI JTM 1 FASA MENJADI 3 FASA</t>
  </si>
  <si>
    <t>KONSTRUKSI JTM 3 FASA</t>
  </si>
  <si>
    <t>Upah Pasang Konst. JTM 3 Fasa C1-A</t>
  </si>
  <si>
    <t>KONSTRUKSI JTM DOUBLE CIRCUIT</t>
  </si>
  <si>
    <t>Upah Pasang Acc.Jar M2-11M</t>
  </si>
  <si>
    <t>Upah Pasang Acc.Jar M2-12</t>
  </si>
  <si>
    <t>Upah Pasang Acc.Jar M5-3</t>
  </si>
  <si>
    <t>Upah Pasang Acc.Jar M5-6</t>
  </si>
  <si>
    <t>Upah Pasang Acc.Jar M5-9</t>
  </si>
  <si>
    <t>Upah Pasang Acc.Jar M5-10</t>
  </si>
  <si>
    <t>Upah Pasang Acc.Jar M5-16</t>
  </si>
  <si>
    <t>Upah Pasang Acc.Jar M5-24</t>
  </si>
  <si>
    <t>Upah Pasang Acc.Jar P12C-2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</si>
  <si>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</si>
  <si>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</si>
  <si>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</si>
  <si>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</si>
  <si>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</si>
  <si>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</si>
  <si>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</si>
  <si>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</si>
  <si>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</si>
  <si>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</si>
  <si>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</si>
  <si>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</si>
  <si>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</si>
  <si>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</si>
  <si>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</si>
  <si>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</si>
  <si>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</si>
  <si>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</si>
  <si>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KABEL TANAH</t>
  </si>
  <si>
    <t>Upah Pasang Kabel Tanah XLPE 3 x 240 mm² (three core)</t>
  </si>
  <si>
    <t>Galian Kabel - m³</t>
  </si>
  <si>
    <t>Per m³</t>
  </si>
  <si>
    <t>Upah Pasang SR + APP 1 Fasa</t>
  </si>
  <si>
    <t>Upah Pasang SR + APP 3 Fasa</t>
  </si>
  <si>
    <t>Upah Pasang APP TM + Wiring</t>
  </si>
  <si>
    <t>Upah Bongkar Konst. JTR J2</t>
  </si>
  <si>
    <t>Upah Bongkar Konst. JTR J3</t>
  </si>
  <si>
    <t>Upah Bongkar Konst. JTR J4</t>
  </si>
  <si>
    <t>Upah Bongkar Konst. JTR J4-A</t>
  </si>
  <si>
    <t>Upah Bongkar Konst. JTR J5-T</t>
  </si>
  <si>
    <t>Upah Bongkar Konst. JTR J6-T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</si>
  <si>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</si>
  <si>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</si>
  <si>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</si>
  <si>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</si>
  <si>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</si>
  <si>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</si>
  <si>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</si>
  <si>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</si>
  <si>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3 Fasa C1-A</t>
  </si>
  <si>
    <t>Upah Bongkar Acc.Jar M2-11M</t>
  </si>
  <si>
    <t>Upah Bongkar Acc.Jar M2-12</t>
  </si>
  <si>
    <t>Upah Bongkar Acc.Jar M2-12A</t>
  </si>
  <si>
    <t>Upah Bongkar Acc.Jar M5-10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</si>
  <si>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</si>
  <si>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</si>
  <si>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</si>
  <si>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</si>
  <si>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</si>
  <si>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E1-2</t>
  </si>
  <si>
    <t>Upah Bongkar Acc.Jar F1-2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</si>
  <si>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</si>
  <si>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</si>
  <si>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</si>
  <si>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</si>
  <si>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</si>
  <si>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</si>
  <si>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</si>
  <si>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</si>
  <si>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</si>
  <si>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</si>
  <si>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</si>
  <si>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</si>
  <si>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</si>
  <si>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</si>
  <si>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</si>
  <si>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</si>
  <si>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</si>
  <si>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</si>
  <si>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</si>
  <si>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</si>
  <si>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</si>
  <si>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</si>
  <si>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</si>
  <si>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</si>
  <si>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</si>
  <si>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</si>
  <si>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</si>
  <si>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>Upah Bongkar SR + APP 1 Fasa</t>
  </si>
  <si>
    <t>Upah Bongkar SR + APP 3 Fasa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</si>
  <si>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</si>
  <si>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</si>
  <si>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</si>
  <si>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</si>
  <si>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</si>
  <si>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</si>
  <si>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</si>
  <si>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</si>
  <si>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</si>
  <si>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</si>
  <si>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</si>
  <si>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</si>
  <si>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</si>
  <si>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</si>
  <si>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</si>
  <si>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</si>
  <si>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</si>
  <si>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</si>
  <si>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</si>
  <si>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</si>
  <si>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</si>
  <si>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</si>
  <si>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</si>
  <si>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</si>
  <si>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</si>
  <si>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</si>
  <si>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</si>
  <si>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</si>
  <si>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</si>
  <si>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</si>
  <si>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</si>
  <si>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</si>
  <si>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</si>
  <si>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</si>
  <si>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</si>
  <si>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</si>
  <si>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</si>
  <si>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</si>
  <si>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</si>
  <si>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</si>
  <si>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</si>
  <si>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</si>
  <si>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</si>
  <si>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</si>
  <si>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</si>
  <si>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</si>
  <si>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</si>
  <si>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</si>
  <si>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</si>
  <si>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</si>
  <si>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</si>
  <si>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</si>
  <si>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</si>
  <si>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</si>
  <si>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</si>
  <si>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</si>
  <si>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</si>
  <si>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</si>
  <si>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</si>
  <si>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</si>
  <si>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</si>
  <si>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</si>
  <si>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</si>
  <si>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</si>
  <si>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</si>
  <si>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</si>
  <si>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</si>
  <si>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</si>
  <si>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</si>
  <si>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Kabel komunikasi RS485</t>
  </si>
  <si>
    <t>U</t>
  </si>
  <si>
    <t>SKUTM / SKTM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</si>
  <si>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</si>
  <si>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</si>
  <si>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</si>
  <si>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</si>
  <si>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</si>
  <si>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</si>
  <si>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</si>
  <si>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</si>
  <si>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</si>
  <si>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</si>
  <si>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</si>
  <si>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</si>
  <si>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</si>
  <si>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</si>
  <si>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</si>
  <si>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</si>
  <si>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</si>
  <si>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</si>
  <si>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</si>
  <si>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</si>
  <si>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</si>
  <si>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</si>
  <si>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</si>
  <si>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</si>
  <si>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</si>
  <si>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</si>
  <si>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</si>
  <si>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>Upah Bongkar Terminating Kabel 1 x 70 mm² OD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</si>
  <si>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</si>
  <si>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</si>
  <si>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</si>
  <si>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</si>
  <si>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</si>
  <si>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</si>
  <si>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</si>
  <si>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</si>
  <si>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</si>
  <si>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</si>
  <si>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</si>
  <si>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</si>
  <si>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</si>
  <si>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</si>
  <si>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</si>
  <si>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</si>
  <si>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</si>
  <si>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</si>
  <si>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</si>
  <si>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</si>
  <si>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</si>
  <si>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</si>
  <si>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</si>
  <si>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</si>
  <si>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</si>
  <si>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</si>
  <si>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</si>
  <si>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</si>
  <si>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</si>
  <si>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</si>
  <si>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</si>
  <si>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</si>
  <si>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</si>
  <si>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</si>
  <si>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</si>
  <si>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</si>
  <si>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</si>
  <si>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</si>
  <si>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</si>
  <si>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</si>
  <si>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</si>
  <si>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</si>
  <si>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</si>
  <si>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</si>
  <si>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</si>
  <si>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</si>
  <si>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</si>
  <si>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</si>
  <si>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</si>
  <si>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</si>
  <si>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</si>
  <si>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</si>
  <si>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</si>
  <si>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</si>
  <si>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</si>
  <si>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</si>
  <si>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</si>
  <si>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Converter RS 485 to RS 232</t>
  </si>
  <si>
    <t>Stainless Steel Strap 20mm x 0.7 mm</t>
  </si>
  <si>
    <t>Upah Pasang Acc.Jar LVCB 2 Jurusan (M8-A1, M8-A2)</t>
  </si>
  <si>
    <t>Upah Pasang Acc.Jar LVCB 4 Jurusan (M8-B1, M8-B2)</t>
  </si>
  <si>
    <t>SWITCHING</t>
  </si>
  <si>
    <t>Upah Pasang Disconecting Switch (DS)</t>
  </si>
  <si>
    <t>Upah Bongkar Acc.Jar LVCB 2 Jurusan (M8-A1, M8-A2)</t>
  </si>
  <si>
    <t>Upah Bongkar Acc.Jar LVCB 4 Jurusan (M8-B1, M8-B2)</t>
  </si>
  <si>
    <t>Upah Bongkar Disconecting Switch (DS)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</si>
  <si>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</si>
  <si>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</si>
  <si>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</si>
  <si>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</si>
  <si>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</si>
  <si>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</si>
  <si>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</si>
  <si>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</si>
  <si>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</si>
  <si>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</si>
  <si>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</si>
  <si>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</si>
  <si>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</si>
  <si>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</si>
  <si>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</si>
  <si>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</si>
  <si>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</si>
  <si>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</si>
  <si>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</si>
  <si>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</si>
  <si>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</si>
  <si>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</si>
  <si>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</si>
  <si>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</si>
  <si>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</si>
  <si>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</si>
  <si>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</si>
  <si>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</si>
  <si>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</si>
  <si>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</si>
  <si>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</si>
  <si>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</si>
  <si>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</si>
  <si>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</si>
  <si>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</si>
  <si>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</si>
  <si>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</si>
  <si>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</si>
  <si>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</si>
  <si>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</si>
  <si>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</si>
  <si>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</si>
  <si>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</si>
  <si>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</si>
  <si>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</si>
  <si>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</si>
  <si>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</si>
  <si>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</si>
  <si>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</si>
  <si>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</si>
  <si>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</si>
  <si>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</si>
  <si>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</si>
  <si>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</si>
  <si>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</si>
  <si>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</si>
  <si>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</si>
  <si>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</si>
  <si>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</si>
  <si>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</si>
  <si>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</si>
  <si>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</si>
  <si>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</si>
  <si>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</si>
  <si>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</si>
  <si>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</si>
  <si>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</si>
  <si>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</si>
  <si>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</si>
  <si>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</si>
  <si>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</si>
  <si>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</si>
  <si>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</si>
  <si>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</si>
  <si>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</si>
  <si>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</si>
  <si>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</si>
  <si>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</si>
  <si>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</si>
  <si>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</si>
  <si>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</si>
  <si>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</si>
  <si>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</si>
  <si>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</si>
  <si>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</si>
  <si>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</si>
  <si>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</si>
  <si>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</si>
  <si>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</si>
  <si>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</si>
  <si>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</si>
  <si>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</si>
  <si>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</si>
  <si>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</si>
  <si>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</si>
  <si>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</si>
  <si>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</si>
  <si>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</si>
  <si>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</si>
  <si>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</si>
  <si>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</si>
  <si>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</si>
  <si>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</si>
  <si>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</si>
  <si>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</si>
  <si>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</si>
  <si>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</si>
  <si>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</si>
  <si>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</si>
  <si>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</si>
  <si>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</si>
  <si>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</si>
  <si>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</si>
  <si>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</si>
  <si>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</si>
  <si>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</si>
  <si>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</si>
  <si>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</si>
  <si>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</si>
  <si>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</si>
  <si>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</si>
  <si>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</si>
  <si>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</si>
  <si>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</si>
  <si>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</si>
  <si>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</si>
  <si>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</si>
  <si>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</si>
  <si>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</si>
  <si>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</si>
  <si>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</si>
  <si>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</si>
  <si>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</si>
  <si>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</si>
  <si>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</si>
  <si>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</si>
  <si>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</si>
  <si>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</si>
  <si>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</si>
  <si>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</si>
  <si>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</si>
  <si>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</si>
  <si>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</si>
  <si>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</si>
  <si>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</si>
  <si>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</si>
  <si>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</si>
  <si>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</si>
  <si>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</si>
  <si>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</si>
  <si>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</si>
  <si>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</si>
  <si>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</si>
  <si>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</si>
  <si>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</si>
  <si>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</si>
  <si>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</si>
  <si>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</si>
  <si>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</si>
  <si>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</si>
  <si>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</si>
  <si>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</si>
  <si>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</si>
  <si>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</si>
  <si>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</si>
  <si>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</si>
  <si>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</si>
  <si>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</si>
  <si>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</si>
  <si>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</si>
  <si>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</si>
  <si>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</si>
  <si>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</si>
  <si>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</si>
  <si>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</si>
  <si>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</si>
  <si>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</si>
  <si>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</si>
  <si>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</si>
  <si>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</si>
  <si>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</si>
  <si>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</si>
  <si>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</si>
  <si>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</si>
  <si>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</si>
  <si>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</si>
  <si>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</si>
  <si>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</si>
  <si>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</si>
  <si>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</si>
  <si>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</si>
  <si>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</si>
  <si>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</si>
  <si>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</si>
  <si>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</si>
  <si>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</si>
  <si>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</si>
  <si>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NFA2X-T 2 x 70 + N 70 mm²</t>
  </si>
  <si>
    <t>Permanent Connector ANSI 70-300 mm²</t>
  </si>
  <si>
    <t>Jasa Pemasangan Modem</t>
  </si>
  <si>
    <t>Joint AL/CU 70-70 mm2</t>
  </si>
  <si>
    <t>Pembetonan tiang</t>
  </si>
  <si>
    <t>Cover Bushing Arrester</t>
  </si>
  <si>
    <t>Upah Pemasangan Cover Bushing Arrester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</si>
  <si>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</si>
  <si>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</si>
  <si>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</si>
  <si>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</si>
  <si>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</si>
  <si>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</si>
  <si>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</si>
  <si>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</si>
  <si>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</si>
  <si>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</si>
  <si>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</si>
  <si>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</si>
  <si>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</si>
  <si>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</si>
  <si>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</si>
  <si>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</si>
  <si>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</si>
  <si>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</si>
  <si>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</si>
  <si>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</si>
  <si>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</si>
  <si>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</si>
  <si>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</si>
  <si>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</si>
  <si>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</si>
  <si>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</si>
  <si>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</si>
  <si>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</si>
  <si>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</si>
  <si>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</si>
  <si>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</si>
  <si>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</si>
  <si>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</si>
  <si>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</si>
  <si>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</si>
  <si>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</si>
  <si>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</si>
  <si>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</si>
  <si>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</si>
  <si>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</si>
  <si>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</si>
  <si>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</si>
  <si>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</si>
  <si>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Kabel NYFGBY 2 x 16 mm²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</si>
  <si>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</si>
  <si>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</si>
  <si>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</si>
  <si>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</si>
  <si>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</si>
  <si>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</si>
  <si>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</si>
  <si>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</si>
  <si>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</si>
  <si>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</si>
  <si>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</si>
  <si>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</si>
  <si>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</si>
  <si>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</si>
  <si>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</si>
  <si>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</si>
  <si>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</si>
  <si>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</si>
  <si>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</si>
  <si>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</si>
  <si>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</si>
  <si>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</si>
  <si>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</si>
  <si>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</si>
  <si>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</si>
  <si>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</si>
  <si>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</si>
  <si>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</si>
  <si>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</si>
  <si>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DC-C2-AVN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</si>
  <si>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</si>
  <si>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</si>
  <si>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</si>
  <si>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</si>
  <si>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</si>
  <si>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</si>
  <si>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</si>
  <si>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</si>
  <si>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</si>
  <si>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</si>
  <si>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</si>
  <si>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</si>
  <si>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</si>
  <si>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</si>
  <si>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</si>
  <si>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</si>
  <si>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</si>
  <si>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</si>
  <si>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</si>
  <si>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</si>
  <si>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</si>
  <si>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</si>
  <si>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</si>
  <si>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</si>
  <si>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</si>
  <si>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</si>
  <si>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</si>
  <si>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Polymer</t>
  </si>
  <si>
    <t>Isolator Tarik ( Strainkap Porcelain ) 20 KV</t>
  </si>
  <si>
    <t>Isolator Tarik ( Suspension Polymer ) 20 KV</t>
  </si>
  <si>
    <t>Upah Pasang Kabel MVTIC 3 x 150 + N 95 mm²</t>
  </si>
  <si>
    <t>Upah Pasang Trafo 3 Fasa 250 KVA 2 Tiang</t>
  </si>
  <si>
    <t>Upah Pasang Trafo 3 Fasa 400 KVA 2 Tiang</t>
  </si>
  <si>
    <t>RAB HSS 2023</t>
  </si>
  <si>
    <t>RAB SKK 2022</t>
  </si>
  <si>
    <t>Marginal COST maret 2022</t>
  </si>
  <si>
    <t>SYG 06/51/24/9</t>
  </si>
  <si>
    <t xml:space="preserve">SYG 06 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</si>
  <si>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</si>
  <si>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</si>
  <si>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</si>
  <si>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</si>
  <si>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</si>
  <si>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t>NFA2X-T 2 x 70 + N 50 mm²</t>
  </si>
  <si>
    <t>Sepatu Kabel AL/CU Ring-70 mm²</t>
  </si>
  <si>
    <t>NFA2X-T 3 x 70 + N 50 mm²</t>
  </si>
  <si>
    <t>Sepatu Kabel CU/CU-70 mm²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</si>
  <si>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</si>
  <si>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</si>
  <si>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</si>
  <si>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</si>
  <si>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</si>
  <si>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</si>
  <si>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</si>
  <si>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</si>
  <si>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</si>
  <si>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</si>
  <si>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Stainless Steel Strap 20 X 0.7 mm</t>
  </si>
  <si>
    <t>CM2-11M</t>
  </si>
  <si>
    <t>VI</t>
  </si>
  <si>
    <t>RAB HSS 2024</t>
  </si>
  <si>
    <t>MCB 3 Fasa 50 A</t>
  </si>
  <si>
    <t>MCB 3 Fasa 63 A</t>
  </si>
  <si>
    <t>CT TM Indoor Tipe Blok 25/5-5A</t>
  </si>
  <si>
    <t>Smart Box Langsung Tanpa MCCB</t>
  </si>
  <si>
    <t>PMCB dengan Box SPCC 2 mm</t>
  </si>
  <si>
    <t>PMCB dengan Box Alumunium Alloy 3 mm</t>
  </si>
  <si>
    <t>Secunder Distribution Panel (SDP) TR (Ukuran 100x90x50 cm; 1 unit MCCB 250A; 1 unit MCCB 100A; 3 unit NT Fuse 63-100A; 14 Unit MCB 1 Fasa 35 A)</t>
  </si>
  <si>
    <t>Main Distribution Panel (MDP) TR 3 Jurusan (Ukuran 150x100x50 cm; 1 unit MCCB 400A; 3 unit MCCB 250A; 9 unit NT Fuse 63-100A)</t>
  </si>
  <si>
    <t>Fuse Link 16 A</t>
  </si>
  <si>
    <t>Fuse Link 80 A</t>
  </si>
  <si>
    <t>Fuse Link 100 A</t>
  </si>
  <si>
    <t>NH Fuse Holder Size 4, 800 - 1.250 A</t>
  </si>
  <si>
    <t>Disconnecting Switch 20 KV - 630 A Porcelain</t>
  </si>
  <si>
    <t>Multi Chamber Arrester</t>
  </si>
  <si>
    <t>Isolator Tumpu ( Pin Post ) 20 KV Porcelain</t>
  </si>
  <si>
    <t>Isolator Tumpu ( Line Post ) 20 KV Polymer</t>
  </si>
  <si>
    <t>Isolator Tarik ( Porcelain ) 20 KV + Primary Dead End Clamp 70-150 mm²</t>
  </si>
  <si>
    <t>Isolator Tarik ( Polymer ) 20 KV + Primary Dead End Clamp 70-150 mm²</t>
  </si>
  <si>
    <t>Isolator Tarik ( Polymer ) 20 KV + Primary Dead End Clamp 150-240 mm²</t>
  </si>
  <si>
    <t>NFA2X-T 3 x 35 + N 35 mm²</t>
  </si>
  <si>
    <t>NFA2X-T 3 x 70 + N 70 mm²</t>
  </si>
  <si>
    <t>Kabel NYFGBY 2 x 25 mm²</t>
  </si>
  <si>
    <t>Kabel NYFGBY 2 x 35 mm²</t>
  </si>
  <si>
    <t>Kabel NYFGBY 2 x 50 mm²</t>
  </si>
  <si>
    <t>Kabel NYFGBY 2 x 70 mm²</t>
  </si>
  <si>
    <t>Kabel NYFGBY 2 x 95 mm²</t>
  </si>
  <si>
    <t>Kabel NYFGBY 4 x 25 mm²</t>
  </si>
  <si>
    <t>Kabel NYFGBY 4 x 35 mm²</t>
  </si>
  <si>
    <t>Kabel NYFGBY 4 x 50 mm²</t>
  </si>
  <si>
    <t>Kotak APP Type III Lipat, lengkap</t>
  </si>
  <si>
    <t>Sepatu Kabel AL/CU Ring-35 mm²</t>
  </si>
  <si>
    <t>Sepatu Kabel AL/CU Ring-50 mm²</t>
  </si>
  <si>
    <t>Sepatu Kabel AL/CU Ring-95 mm²</t>
  </si>
  <si>
    <t>Sepatu Kabel AL/CU Ring-120 mm²</t>
  </si>
  <si>
    <t>Sepatu Kabel AL/CU Ring-185 mm²</t>
  </si>
  <si>
    <t>Sepatu Kabel AL/CU Ring-300 mm²</t>
  </si>
  <si>
    <t>Sepatu Kabel AL/CU Kepala-35 mm²</t>
  </si>
  <si>
    <t>Sepatu Kabel AL/CU Kepala-50 mm²</t>
  </si>
  <si>
    <t>Sepatu Kabel AL/CU Kepala-70 mm²</t>
  </si>
  <si>
    <t>Sepatu Kabel AL/CU Kepala-120 mm²</t>
  </si>
  <si>
    <t>Sepatu Kabel AL/CU Kepala-150 mm²</t>
  </si>
  <si>
    <t>Sepatu Kabel AL/CU Kepala-185 mm²</t>
  </si>
  <si>
    <t>Sepatu Kabel AL/CU Kepala-240 mm²</t>
  </si>
  <si>
    <t>Sepatu Kabel AL/CU 1 Lubang 70 mm²</t>
  </si>
  <si>
    <t>Sepatu Kabel AL/CU 1 Lubang 150 mm²</t>
  </si>
  <si>
    <t>Sepatu Kabel AL/CU 1 Lubang 240 mm²</t>
  </si>
  <si>
    <t>Sepatu Kabel AL/CU 2 Lubang 70 mm²</t>
  </si>
  <si>
    <t>Sepatu Kabel AL/CU 2 Lubang 150 mm²</t>
  </si>
  <si>
    <t>Sepatu Kabel AL/CU 2 Lubang 240 mm²</t>
  </si>
  <si>
    <t>Sepatu Kabel AL/AL 2 Lubang 70 mm²</t>
  </si>
  <si>
    <t>Sepatu Kabel AL/AL-25 mm²</t>
  </si>
  <si>
    <t>Sepatu Kabel AL/AL-35 mm²</t>
  </si>
  <si>
    <t>Sepatu Kabel AL/AL-50 mm²</t>
  </si>
  <si>
    <t>Sepatu Kabel AL/AL-95 mm²</t>
  </si>
  <si>
    <t>Sepatu Kabel AL/AL-120 mm²</t>
  </si>
  <si>
    <t>Sepatu Kabel AL/AL-150 mm²</t>
  </si>
  <si>
    <t>Sepatu Kabel AL/AL-185 mm²</t>
  </si>
  <si>
    <t>Sepatu Kabel AL/AL-240 mm²</t>
  </si>
  <si>
    <t>Sepatu Kabel CU/CU-16 mm²</t>
  </si>
  <si>
    <t>Sepatu Kabel CU/CU-25 mm²</t>
  </si>
  <si>
    <t>Sepatu Kabel CU/CU-35 mm²</t>
  </si>
  <si>
    <t>Sepatu Kabel CU/CU-50 mm²</t>
  </si>
  <si>
    <t>Sepatu Kabel CU/CU-95 mm²</t>
  </si>
  <si>
    <t>Sepatu Kabel CU/CU-120 mm²</t>
  </si>
  <si>
    <t>Sepatu Kabel CU/CU-150 mm²</t>
  </si>
  <si>
    <t>Sepatu Kabel CU/CU-240 mm²</t>
  </si>
  <si>
    <t>Sepatu Kabel CU/CU 2 Lubang 70 mm²</t>
  </si>
  <si>
    <t>Sepatu Kabel CU/CU 2 Lubang 95 mm²</t>
  </si>
  <si>
    <t>Sepatu Kabel CU/CU 2 Lubang 150 mm²</t>
  </si>
  <si>
    <t>Sepatu Kabel CU/CU 2 Lubang 300 mm²</t>
  </si>
  <si>
    <t>Sepatu Kabel CU/CU 1 Lubang 300 mm²</t>
  </si>
  <si>
    <t>CT TR ; Burden 5 VA; 50/5 A - 300/5 A Class 0.5s</t>
  </si>
  <si>
    <t>CT TR ; Burden 5 VA; 100/5 A Class 0.5s</t>
  </si>
  <si>
    <t>Tap Connector Kedap Air ( 10-25/10-25 ) mm²</t>
  </si>
  <si>
    <t>Tap Connector Kedap Air ( 35-50/10-25 ) mm²</t>
  </si>
  <si>
    <t>Tap Connector Kedap Air ( 70-95/10-25 ) mm²</t>
  </si>
  <si>
    <t>Tap Connector Kedap Air ( 50-70/50-70 ) mm²</t>
  </si>
  <si>
    <t>Bolt Double Arming ⅝" x (16 - 24")</t>
  </si>
  <si>
    <t>Bolt cariage ⅝" x 3"</t>
  </si>
  <si>
    <t>Compresion Conector G type 150 mm² / 240 mm²</t>
  </si>
  <si>
    <t>Compresion Conector G type 240 mm² / 240 mm²</t>
  </si>
  <si>
    <t>Compresion Conector G type 50 mm² / 70 mm²</t>
  </si>
  <si>
    <t>Compresion Conector G type 70 mm² / 70 mm²</t>
  </si>
  <si>
    <t>Compresion Conector G type 70 mm² / 150 mm²</t>
  </si>
  <si>
    <t>Guy Attachment / Guy hook</t>
  </si>
  <si>
    <t>Hot Line Clamp ANSI C119 ( 70 - 240 mm² )</t>
  </si>
  <si>
    <t>Hot Line Clamp ( 35 - 70 mm² )</t>
  </si>
  <si>
    <t>Hot Line Clamp ( 150 - 240 mm² )</t>
  </si>
  <si>
    <t>Large Angle Assembly 25 - 35 mm²</t>
  </si>
  <si>
    <t>Large Angle Assembly 50 - 70 mm²</t>
  </si>
  <si>
    <t>Mur Baut Dinabolt 10 mm x 65 mm</t>
  </si>
  <si>
    <t>Pipa PVC Putih Ukuran ¾"</t>
  </si>
  <si>
    <t>Pipa PVC Putih Ukuran 2½"</t>
  </si>
  <si>
    <t>Pipa PVC Putih Ukuran 3"</t>
  </si>
  <si>
    <t>Pipa PVC Putih Ukuran 6"</t>
  </si>
  <si>
    <t>Pole Band Double Rack 9" s/d 12"</t>
  </si>
  <si>
    <t>Pole Band Double Up Side 9" s/d 12"</t>
  </si>
  <si>
    <t>Pole Band Single Rack 9" s/d 12"</t>
  </si>
  <si>
    <t>Pole Band Single Up Side 9" s/d 12"</t>
  </si>
  <si>
    <t>Strain Clamp Wedge 25-35 mm²</t>
  </si>
  <si>
    <t>Strain Clamp Wedge 50-70 mm²</t>
  </si>
  <si>
    <t>Baterai 12 Vdc - 12 Ah</t>
  </si>
  <si>
    <t>Baterai 12 Vdc - 17 Ah</t>
  </si>
  <si>
    <t>Baterai 12 Vdc - 65 Ah</t>
  </si>
  <si>
    <t>Modem SCADA 4G</t>
  </si>
  <si>
    <t>Gateway Keypoint</t>
  </si>
  <si>
    <t>Concentrator RTU</t>
  </si>
  <si>
    <t>Power Meter Digital 3 Fasa</t>
  </si>
  <si>
    <t>Lampu Indikator 110 Vdc</t>
  </si>
  <si>
    <t>NYYHY 12 x 1.5 mm2</t>
  </si>
  <si>
    <t>Strap For Clamping, Type Insulator</t>
  </si>
  <si>
    <t>Compresion Conector G type 50 mm² / 50 mm² CU</t>
  </si>
  <si>
    <t>Baut Mur Stainless M12 x 45 mm</t>
  </si>
  <si>
    <t>U-Ditch</t>
  </si>
  <si>
    <t>U-Ditch Ukuran 300 x 300 x 1200 mm</t>
  </si>
  <si>
    <t>U-Ditch Ukuran 400 x 400 x 1200 mm</t>
  </si>
  <si>
    <t>U-Ditch Ukuran 300 x 400 x 1200 mm</t>
  </si>
  <si>
    <t>U-Ditch Ukuran 300 x 500 x 1200 mm</t>
  </si>
  <si>
    <t>U-Ditch Ukuran 400 x 500 x 1200 mm</t>
  </si>
  <si>
    <t>U-Ditch Ukuran 400 x 600 x 1200 mm</t>
  </si>
  <si>
    <t>U-Ditch Ukuran 500 x 500 x 1200 mm</t>
  </si>
  <si>
    <t>U-Ditch Ukuran 500 x 600 x 1200 mm</t>
  </si>
  <si>
    <t>U-Ditch Ukuran 500 x 700 x 1200 mm</t>
  </si>
  <si>
    <t>U-Ditch Ukuran 600 x 600 x 1200 mm</t>
  </si>
  <si>
    <t>U-Ditch Ukuran 600 x 700 x 1200 mm</t>
  </si>
  <si>
    <t>U-Ditch Ukuran 600 x 800 x 1200 mm</t>
  </si>
  <si>
    <t>U-Ditch Ukuran 1000 x 1000 x 1200 mm</t>
  </si>
  <si>
    <t>Tutup U-Ditch Ukuran 300 x 600 mm Light Duty</t>
  </si>
  <si>
    <t>Tutup U-Ditch Ukuran 400 x 600 mm Light Duty</t>
  </si>
  <si>
    <t>Tutup U-Ditch Ukuran 500 x 600 mm Light Duty</t>
  </si>
  <si>
    <t>Tutup U-Ditch Ukuran 600 x 600 mm Light Duty</t>
  </si>
  <si>
    <t>Tutup U-Ditch Ukuran 300 x 600 mm Heavy Duty</t>
  </si>
  <si>
    <t>Tutup U-Ditch Ukuran 400 x 600 mm Heavy Duty</t>
  </si>
  <si>
    <t>Tutup U-Ditch Ukuran 500 x 600 mm Heavy Duty</t>
  </si>
  <si>
    <t>Tutup U-Ditch Ukuran 600 x 600 mm Heavy Duty</t>
  </si>
  <si>
    <t>Tutup U-Ditch Ukuran 1000 x 600 mm Heavy Duty</t>
  </si>
  <si>
    <t>Pcs</t>
  </si>
  <si>
    <t>PERSIAPAN PEKERJAAN</t>
  </si>
  <si>
    <t>Persiapan awal dan akhir</t>
  </si>
  <si>
    <t>Persiapan awal dan akhir (Non Tiang)</t>
  </si>
  <si>
    <t>Upah Pasang Konst. JTR CJ5 (Sudut 0⁰-5⁰)</t>
  </si>
  <si>
    <t>Upah Pasang Konst. JTR CJ6 (Single Dead End)</t>
  </si>
  <si>
    <t>Upah Pasang Konst. JTR CJ6-X (Single Menjadi Double Dead End)</t>
  </si>
  <si>
    <t>Upah Pasang Konst. JTR CJ7 (Sudut 30⁰-60⁰)</t>
  </si>
  <si>
    <t>Upah Pasang Konst. JTR CJ8 (Netral Sudut 0⁰-5⁰)</t>
  </si>
  <si>
    <t>Upah Pasang Konst. JTR CJ10 (Netral Sudut 30⁰-60⁰)</t>
  </si>
  <si>
    <t>Upah Pasang Konst. JTR CJ5-T (Sudut 0⁰-5⁰)</t>
  </si>
  <si>
    <t>Upah Pasang Konst. JTR CJ6-T (Single Dead End)</t>
  </si>
  <si>
    <t>Upah Pasang Konst. JTR CJ7-T (Netral Sudut 5⁰-60⁰)</t>
  </si>
  <si>
    <t>Upah Pasang Konst. JTR MJ6-T (Pelindung Ujung JTR LVTC)</t>
  </si>
  <si>
    <t>Upah Pasang Konst. JTR SJ5 (Sudut 0⁰-5⁰)</t>
  </si>
  <si>
    <t>Upah Pasang Konst. JTR SJ6 (Single Dead End)</t>
  </si>
  <si>
    <t>Upah Pasang Konst. JTR SJ6-X (Single Menjadi Double Dead End)</t>
  </si>
  <si>
    <t>Upah Pasang Konst. JTR SJ7 (Sudut 30⁰-60⁰)</t>
  </si>
  <si>
    <t>Upah Pasang Konst. JTR SJ8 (Netral Sudut 0⁰-5⁰)</t>
  </si>
  <si>
    <t>Upah Pasang Konst. JTR SJ10 (Netral Sudut 30⁰-60⁰)</t>
  </si>
  <si>
    <t>Upah Pasang Konst. JTR SJ5-T (Sudut 0⁰-5⁰)</t>
  </si>
  <si>
    <t>Upah Pasang Konst. JTR SJ6-T (Single Dead End)</t>
  </si>
  <si>
    <t>Upah Pasang Konst. JTR SJ7-T (Netral Sudut 5⁰-60⁰)</t>
  </si>
  <si>
    <t>Upah Pasang Konst. JTM 1-3 Fasa CB1 (Sudut 0⁰-10⁰)</t>
  </si>
  <si>
    <t>Upah Pasang Konst. JTM 1-3 Fasa CB1-A (Sudut 0⁰-10⁰ Side Bracket)</t>
  </si>
  <si>
    <t>Upah Pasang Konst. JTM 1-3 Fasa CB2 (Sudut 10⁰-25⁰)</t>
  </si>
  <si>
    <t>Upah Pasang Konst. JTM 1-3 Fasa CB3 (Sudut 30⁰-60⁰)</t>
  </si>
  <si>
    <t>Upah Pasang Konst. JTM 1-3 Fasa CB4 (Double Dead End)</t>
  </si>
  <si>
    <t>Upah Pasang Konst. JTM 1-3 Fasa CB5 (Single Dead End)</t>
  </si>
  <si>
    <t>Upah Pasang Konst. JTM 1-3 Fasa SB1 (Sudut 0⁰-10⁰)</t>
  </si>
  <si>
    <t>Upah Pasang Konst. JTM 1-3 Fasa SB1-A (Sudut 0⁰-10⁰ Side Bracket)</t>
  </si>
  <si>
    <t>Upah Pasang Konst. JTM 1-3 Fasa SB2 (Sudut 10⁰-25⁰)</t>
  </si>
  <si>
    <t>Upah Pasang Konst. JTM 1-3 Fasa SB3 (Sudut 30⁰-60⁰)</t>
  </si>
  <si>
    <t>Upah Pasang Konst. JTM 1-3 Fasa SB4 (Double Dead End)</t>
  </si>
  <si>
    <t>Upah Pasang Konst. JTM 1-3 Fasa SB5 (Single Dead End)</t>
  </si>
  <si>
    <t>Upah Pasang Konst. SKUTM DB01 (Sudut 0⁰-10⁰)</t>
  </si>
  <si>
    <t>Upah Pasang Konst. SKUTM DB02 (Sudut 10⁰-25⁰)</t>
  </si>
  <si>
    <t>Upah Pasang Konst. SKUTM DB03 (Sudut 25⁰-45⁰)</t>
  </si>
  <si>
    <t>Upah Pasang Konst. SKUTM DB04 (Double Dead End)</t>
  </si>
  <si>
    <t>Upah Pasang Konst. SKUTM DB05 (Dead End)</t>
  </si>
  <si>
    <t>Upah Pasang Konst. SKUTM DB06 (Rise Pole)</t>
  </si>
  <si>
    <t>Upah Pasang Konst. SKUTM DB08 (Joint SKTM-SKUTM)</t>
  </si>
  <si>
    <t>Upah Pasang Konst. SKUTM DB09 (Kabel Jointing)</t>
  </si>
  <si>
    <t>Upah Pasang Konst. JTM Double Circuit DC-C1V (Tarikan Lurus 0⁰-10⁰ Vertikal)</t>
  </si>
  <si>
    <t>Upah Pasang Konst. JTM Double Circuit DC-C1-1V (Tarikan Lurus 0⁰-10⁰ (4-2))</t>
  </si>
  <si>
    <t>Upah Pasang Konst. JTM Double Circuit DC-C1-1VN (Tarikan Lurus 0⁰-10⁰ (4-2) - Netral Di Tengah)</t>
  </si>
  <si>
    <t>Upah Pasang Konst. JTM Double Circuit DC-C1-1H (Tarikan Lurus 0⁰-10⁰ (3-3))</t>
  </si>
  <si>
    <t>Upah Pasang Konst. JTM Double Circuit DC-C1-AHN (Tarikan Lurus 0⁰-10⁰ (3-3) - Netral Di Tengah)</t>
  </si>
  <si>
    <t>Upah Pasang Konst. JTM Double Circuit DC-C2-1V (Sudut 5⁰-30⁰ (4-2))</t>
  </si>
  <si>
    <t>Upah Pasang Konst. JTM Double Circuit DC-C2-AH (Sudut 10⁰-30⁰ (3-3))</t>
  </si>
  <si>
    <t>Upah Pasang Konst. JTM Double Circuit DC-C2-AHN (Sudut 10⁰-30⁰ (3-3) - Netral Di Tengah)</t>
  </si>
  <si>
    <t>Upah Pasang Konst. JTM Double Circuit DC-C2-1BN (Sudut 10⁰-20⁰ (4-2) - Dengan Suspension)</t>
  </si>
  <si>
    <t>Upah Pasang Konst. JTM Double Circuit DC-C4-N (Single Dead End Horizontal)</t>
  </si>
  <si>
    <t>Upah Pasang Konst. JTM Double Circuit DC-C7-N (Single Dead End Vertikal)</t>
  </si>
  <si>
    <t>Upah Pasang Konst. JTM Double Circuit DC-C8 (Double Dead End)</t>
  </si>
  <si>
    <t>Upah Pasang Konst. JTM Double Circuit DC-C8-N (Double Dead End - Netral di tengah)</t>
  </si>
  <si>
    <t>Upah Pasang M3-16 (Air Break Switch)</t>
  </si>
  <si>
    <t>Upah Pasang Acc.Jar CM3-16G (Load Break Switch)</t>
  </si>
  <si>
    <t>Upah Pasang M3-21L (Recloser Dengan 1 DS Input)</t>
  </si>
  <si>
    <t>PERBAIKAN SR</t>
  </si>
  <si>
    <t>Upah Omset Kabel SR 2 x 16 mm²</t>
  </si>
  <si>
    <t>set</t>
  </si>
  <si>
    <t>Upah Pasang Cubicle Pelanggan TM</t>
  </si>
  <si>
    <t>Upah Pasang Kwh Meter 1 Fasa Daya 450 VA s.d 11.000 VA</t>
  </si>
  <si>
    <t>Upah Pasang Kwh Meter 1 Fasa Daya 13.900 VA s.d 22.000 VA</t>
  </si>
  <si>
    <t>Upah Pasang Kwh Meter 3 Fasa Daya 6.600 VA s.d 16.500 VA</t>
  </si>
  <si>
    <t>Upah Pasang Kwh Meter 3 Fasa Daya 23.000 VA s.d 41.500 VA</t>
  </si>
  <si>
    <t>Upah Pasang Kwh Meter 3 Fasa Daya 53.000 VA s.d 197.000 VA</t>
  </si>
  <si>
    <t>Upah Pasang APP TM dan kWh Meter PS</t>
  </si>
  <si>
    <t>Upah Pasang SR dan APP Daya 450 VA</t>
  </si>
  <si>
    <t>Upah Pasang SR dan APP Daya 900 VA</t>
  </si>
  <si>
    <t>Upah Pasang SR dan APP Daya 1.300 VA</t>
  </si>
  <si>
    <t>Upah Pasang SR dan APP Daya 2.200 VA</t>
  </si>
  <si>
    <t>Upah Pasang SR dan APP Daya 3.500 VA</t>
  </si>
  <si>
    <t>Upah Pasang SR dan APP Daya 4.400 VA</t>
  </si>
  <si>
    <t>Upah Pasang SR dan APP Daya 5.500 VA</t>
  </si>
  <si>
    <t>Upah Pasang SR dan APP Daya 7.700 VA</t>
  </si>
  <si>
    <t>Upah Pasang SR dan APP Daya 11.000 VA</t>
  </si>
  <si>
    <t>Upah Pasang SR dan APP Daya 13.900 VA</t>
  </si>
  <si>
    <t>Upah Pasang SR dan APP Daya 17.600 VA</t>
  </si>
  <si>
    <t>Upah Pasang SR dan APP Daya 22.000 VA</t>
  </si>
  <si>
    <t>Upah Pasang SR dan APP Daya 6.600 VA</t>
  </si>
  <si>
    <t>Upah Pasang SR dan APP Daya 10.600 VA</t>
  </si>
  <si>
    <t>Upah Pasang SR dan APP Daya 13.200 VA</t>
  </si>
  <si>
    <t>Upah Pasang SR dan APP Daya 16.500 VA</t>
  </si>
  <si>
    <t>Upah Pasang SR dan APP Daya 23.000 VA</t>
  </si>
  <si>
    <t>Upah Pasang SR dan APP Daya 33.000 VA</t>
  </si>
  <si>
    <t>Upah Pasang SR dan APP Daya 41.500 VA</t>
  </si>
  <si>
    <t>Upah Pasang SR dan APP Daya 53.000 VA</t>
  </si>
  <si>
    <t>Upah Pasang SR dan APP Daya 66.000 VA</t>
  </si>
  <si>
    <t>Upah Pasang SR dan APP Daya 82.500 VA</t>
  </si>
  <si>
    <t>Upah Pasang SR dan APP Daya 105.000 VA</t>
  </si>
  <si>
    <t>Upah Pasang SR dan APP Daya 131.000 VA</t>
  </si>
  <si>
    <t>Upah Pasang SR dan APP Daya 147.000 VA</t>
  </si>
  <si>
    <t>Upah Pasang SR dan APP Daya 164.000 VA</t>
  </si>
  <si>
    <t>Upah Pasang SR dan APP Daya 197.000 VA</t>
  </si>
  <si>
    <t>Jointing 20 KV AL-AL 3 x 150 mm² 1P (Cold Shrink+ShearBolt)</t>
  </si>
  <si>
    <t>Jointing 20 KV AL-AL 3 x 240 mm² 1P (Cold Shrink+ShearBolt)</t>
  </si>
  <si>
    <t>Jointing 20 KV AL-AL 3 x 300 mm² 1P (Cold Shrink+ShearBolt)</t>
  </si>
  <si>
    <t>Jointing 20 KV AL-AL 3 x 150 mm² 3P (Cold Shrink+ShearBolt)</t>
  </si>
  <si>
    <t>Jointing 20 KV AL-AL 3 x 240 mm² 3P (Cold Shrink+ShearBolt)</t>
  </si>
  <si>
    <t>Jointing 20 KV AL-AL 3 x 300 mm² 3P (Cold Shrink+ShearBolt)</t>
  </si>
  <si>
    <t>Jointing 20kV AL-AL 3 x 240 mm² - 3 x 300 mm² 3P (Cold Shrink+ShearBolt)</t>
  </si>
  <si>
    <t>Terminating 20 KV AL 3P 3 x 150 mm² ID NON ISO (Cold Shrink+Shearbolt)</t>
  </si>
  <si>
    <t>Terminating 20 KV AL 3P 3 x 240 mm² ID NON ISO (Cold Shrink+Shearbolt)</t>
  </si>
  <si>
    <t>Terminating 20 KV AL 3P 3 x 300 mm² ID NON ISO (Cold Shrink+Shearbolt)</t>
  </si>
  <si>
    <t>Terminating 20 KV AL 3P 3 x 150 mm² OD NON ISO (Cold Shrink+Shearbolt)</t>
  </si>
  <si>
    <t>Terminating 20 KV AL 3P 3 x 240 mm² OD NON ISO (Cold Shrink+Shearbolt)</t>
  </si>
  <si>
    <t>Terminating 20 KV AL 3P 3 x 300 mm² OD NON ISO (Cold Shrink+Shearbolt)</t>
  </si>
  <si>
    <t>Terminating 20 KV JR AL-CU 3P 3 x 1 x 150 mm² OD NON ISO (Cold Shrink+ShearBolt)</t>
  </si>
  <si>
    <t>Terminating 20 KV JR AL-CU 3P 3 x 1 x 240 mm² OD NON ISO (Cold Shrink+ShearBolt)</t>
  </si>
  <si>
    <t>Terminating 20 KV JR AL-CU 3P 3 x 1 x 300 mm² OD NON ISO (Cold Shrink+ShearBolt)</t>
  </si>
  <si>
    <t>Terminating 20 KV JR AL-CU 3P 3 x 1 x 240 mm² ID NON ISO (Cold Shrink+ShearBolt)</t>
  </si>
  <si>
    <t>Terminating 20 KV JR AL-CU 3P 3 x 1 x 150 mm² ID ISO LBOW (Cold Shrink+ShearBolt)</t>
  </si>
  <si>
    <t>Terminating 20 KV JR AL-CU 3P 3 x 1 x 240 mm² ID ISO LBOW (Cold Shrink+ShearBolt)</t>
  </si>
  <si>
    <t>Terminating 20 KV JR AL-CU 3P 3 x 1 x 300 mm² ID ISO LBOW (Cold Shrink+ShearBolt)</t>
  </si>
  <si>
    <t>Terminating 20 KV CUB CU 3P 3 x 1 x 35 mm² ID ISO LBOW (Cold Shrink+ShearBolt)</t>
  </si>
  <si>
    <t>Terminating 20 KV TRF CU 3P 3 x 1 x 35 mm² ID ISO STRG TRF (Cold Shrink+ShearBolt)</t>
  </si>
  <si>
    <t>Terminating 20 KV CUB CU 3P 3 x 1 x 35 mm² ID NON ISO (Cold Shrink+Shearbolt)</t>
  </si>
  <si>
    <t>Terminating 20 KV TRF CU 3P 3 x 1 x 35 mm² ID NON ISO (Cold Shrink+ShearBolt)</t>
  </si>
  <si>
    <t>Terminating 20 KV TRF CU 3P 3 x 1 x 35 mm² OD NON ISO (Cold Shrink+ShearBolt)</t>
  </si>
  <si>
    <t>Upah Pasang Konst. JTM 1 Fasa CA1 (Sudut 0⁰-10⁰)</t>
  </si>
  <si>
    <t>Upah Pasang Konst. JTM 1 Fasa CA1' (Sudut 0⁰-10⁰ Tanpa Netral)</t>
  </si>
  <si>
    <t>Upah Pasang Konst. JTM 1 Fasa CA1-N (Sudut 0⁰-10⁰ Netral Atas)</t>
  </si>
  <si>
    <t>Upah Pasang Konst. JTM 1 Fasa CA1-PN (Sudut 10⁰-25⁰ Netral Atas)</t>
  </si>
  <si>
    <t>Upah Pasang Konst. JTM 1 Fasa CA1-P (Sudut 10⁰-25⁰)</t>
  </si>
  <si>
    <t>Upah Pasang Konst. JTM 1 Fasa CA2 (Sudut 20⁰-30⁰)</t>
  </si>
  <si>
    <t>Upah Pasang Konst. JTM 1 Fasa CA2' (Sudut 20⁰-30⁰ Tanpa Netral)</t>
  </si>
  <si>
    <t>Upah Pasang Konst. JTM 1 Fasa CA2-N (Sudut 20⁰-30⁰ Netral Atas)</t>
  </si>
  <si>
    <t>Upah Pasang Konst. JTM 1 Fasa CA3 (Sudut 25⁰-60⁰)</t>
  </si>
  <si>
    <t>Upah Pasang Konst. JTM 1 Fasa CA3' (Sudut 25⁰-60⁰ Tanpa Netral)</t>
  </si>
  <si>
    <t>Upah Pasang Konst. JTM 1 Fasa CA3-N (Sudut 25⁰-60⁰ Netral Atas)</t>
  </si>
  <si>
    <t>Upah Pasang Konst. JTM 1 Fasa CA4 (Sudut 60⁰-90⁰)</t>
  </si>
  <si>
    <t>Upah Pasang Konst. JTM 1 Fasa CA4' (Sudut 60⁰-90⁰ Tanpa Netral)</t>
  </si>
  <si>
    <t>Upah Pasang Konst. JTM 1 Fasa CA4-N (Sudut 60⁰-90⁰ Netral Atas)</t>
  </si>
  <si>
    <t>Upah Pasang Konst. JTM 1 Fasa CA5 (Single Dead End)</t>
  </si>
  <si>
    <t>Upah Pasang Konst. JTM 1 Fasa CA5' (Single Dead End Tanpa Netral)</t>
  </si>
  <si>
    <t>Upah Pasang Konst. JTM 1 Fasa CA5-N (Single Dead End Netral Atas)</t>
  </si>
  <si>
    <t>Upah Pasang Konst. JTM 1 Fasa CA5-1 (Tapping TM 1 Fasa)</t>
  </si>
  <si>
    <t>Upah Pasang Konst. JTM 1 Fasa CA5-1' (Tapping TM 1 Fasa Tanpa Netral)</t>
  </si>
  <si>
    <t>Upah Pasang Konst. JTM 1 Fasa CA5-2 (Tapping TM 1 Fasa)</t>
  </si>
  <si>
    <t>Upah Pasang Konst. JTM 1 Fasa CA5-2' (Tapping TM 1 Fasa Tanpa Netral)</t>
  </si>
  <si>
    <t>Upah Pasang Konst. JTM 1 Fasa CA5-3 (Single Menjadi Double Dead End)</t>
  </si>
  <si>
    <t>Upah Pasang Konst. JTM 1 Fasa CA5-3' (Single Menjadi Double Dead End)</t>
  </si>
  <si>
    <t>Upah Pasang Konst. JTM 1 Fasa CA5-4 (Single Menjadi Double Dead End)</t>
  </si>
  <si>
    <t>Upah Pasang Konst. JTM 1 Fasa CA5-4' (Single Menjadi Double Dead End)</t>
  </si>
  <si>
    <t>Upah Pasang Konst. JTM 1 Fasa CA6 (Double Dead End)</t>
  </si>
  <si>
    <t>Upah Pasang Konst. JTM 1 Fasa CA6' (Double Dead End Tanpa Netral)</t>
  </si>
  <si>
    <t>Upah Pasang Konst. JTM 1 Fasa CA6-N (Double Dead End Netral Atas)</t>
  </si>
  <si>
    <t>Upah Pasang Konst. JTM 1 Fasa CA7 (Single Dead End Netral Sejajar)</t>
  </si>
  <si>
    <t>Upah Pasang Konst. JTM 1 Fasa CA7-A (Single Dead End Netral Sejajar)</t>
  </si>
  <si>
    <t>Upah Pasang Konst. JTM 1 Fasa CA8 (Double Dead End Netral Sejajar)</t>
  </si>
  <si>
    <t>Upah Pasang Konst. JTM 1 Fasa CA8-A (Double Dead End Netral Sejajar)</t>
  </si>
  <si>
    <t>Upah Pasang Konst. JTM 1 Fasa CA9 (Tarikan Lurus Netral Sejajar)</t>
  </si>
  <si>
    <t>Upah Pasang Konst. JTM 1 Fasa CA9-N (Over Building)</t>
  </si>
  <si>
    <t>Upah Pasang Konst. JTM 1 Fasa SA1 (Sudut 0⁰-10⁰)</t>
  </si>
  <si>
    <t>Upah Pasang Konst. JTM 1 Fasa SA1' (Sudut 0⁰-10⁰ Tanpa Netral)</t>
  </si>
  <si>
    <t>Upah Pasang Konst. JTM 1 Fasa SA1-N (Sudut 0⁰-10⁰ Netral Atas)</t>
  </si>
  <si>
    <t>Upah Pasang Konst. JTM 1 Fasa SA1-PN (Sudut 10⁰-25⁰ Netral Atas)</t>
  </si>
  <si>
    <t>Upah Pasang Konst. JTM 1 Fasa SA1-P (Sudut 10⁰-25⁰)</t>
  </si>
  <si>
    <t>Upah Pasang Konst. JTM 1 Fasa SA2 (Sudut 20⁰-30⁰)</t>
  </si>
  <si>
    <t>Upah Pasang Konst. JTM 1 Fasa SA2' (Sudut 20⁰-30⁰ Tanpa Netral)</t>
  </si>
  <si>
    <t>Upah Pasang Konst. JTM 1 Fasa SA2-N (Sudut 20⁰-30⁰ Netral Atas)</t>
  </si>
  <si>
    <t>Upah Pasang Konst. JTM 1 Fasa SA3 (Sudut 25⁰-60⁰)</t>
  </si>
  <si>
    <t>Upah Pasang Konst. JTM 1 Fasa SA3' (Sudut 25⁰-60⁰ Tanpa Netral)</t>
  </si>
  <si>
    <t>Upah Pasang Konst. JTM 1 Fasa SA3-N (Sudut 25⁰-60⁰ Netral Atas)</t>
  </si>
  <si>
    <t>Upah Pasang Konst. JTM 1 Fasa SA4 (Sudut 60⁰-90⁰)</t>
  </si>
  <si>
    <t>Upah Pasang Konst. JTM 1 Fasa SA4' (Sudut 60⁰-90⁰ Tanpa Netral)</t>
  </si>
  <si>
    <t>Upah Pasang Konst. JTM 1 Fasa SA4-N (Sudut 60⁰-90⁰ Netral Atas)</t>
  </si>
  <si>
    <t>Upah Pasang Konst. JTM 1 Fasa SA5 (Single Dead End)</t>
  </si>
  <si>
    <t>Upah Pasang Konst. JTM 1 Fasa SA5' (Single Dead End Tanpa Netral)</t>
  </si>
  <si>
    <t>Upah Pasang Konst. JTM 1 Fasa SA5-N (Single Dead End Netral Atas)</t>
  </si>
  <si>
    <t>Upah Pasang Konst. JTM 1 Fasa SA5-1 (Tapping TM 1 Fasa)</t>
  </si>
  <si>
    <t>Upah Pasang Konst. JTM 1 Fasa SA5-1' (Tapping TM 1 Fasa Tanpa Netral)</t>
  </si>
  <si>
    <t>Upah Pasang Konst. JTM 1 Fasa SA5-2 (Tapping TM 1 Fasa)</t>
  </si>
  <si>
    <t>Upah Pasang Konst. JTM 1 Fasa SA5-2' (Tapping TM 1 Fasa Tanpa Netral)</t>
  </si>
  <si>
    <t>Upah Pasang Konst. JTM 1 Fasa SA5-3 (Single Menjadi Double Dead End)</t>
  </si>
  <si>
    <t>Upah Pasang Konst. JTM 1 Fasa SA5-3' (Single Menjadi Double Dead End)</t>
  </si>
  <si>
    <t>Upah Pasang Konst. JTM 1 Fasa SA5-4 (Single Menjadi Double Dead End)</t>
  </si>
  <si>
    <t>Upah Pasang Konst. JTM 1 Fasa SA5-4' (Single Menjadi Double Dead End)</t>
  </si>
  <si>
    <t>Upah Pasang Konst. JTM 1 Fasa SA6 (Double Dead End)</t>
  </si>
  <si>
    <t>Upah Pasang Konst. JTM 1 Fasa SA6' (Double Dead End Tanpa Netral)</t>
  </si>
  <si>
    <t>Upah Pasang Konst. JTM 1 Fasa SA6-N (Double Dead End Netral Atas)</t>
  </si>
  <si>
    <t>Upah Pasang Konst. JTM 1 Fasa SA7 (Single Dead End Netral Sejajar)</t>
  </si>
  <si>
    <t>Upah Pasang Konst. JTM 1 Fasa SA7-A (Single Dead End Netral Sejajar)</t>
  </si>
  <si>
    <t>Upah Pasang Konst. JTM 1 Fasa SA8 (Double Dead End Netral Sejajar)</t>
  </si>
  <si>
    <t>Upah Pasang Konst. JTM 1 Fasa SA8-A (Double Dead End Netral Sejajar)</t>
  </si>
  <si>
    <t>Upah Pasang Konst. JTM 1 Fasa SA9 (Tarikan Lurus Netral Sejajar)</t>
  </si>
  <si>
    <t>Upah Pasang Konst. JTM 1 Fasa SA9-N (Over Building)</t>
  </si>
  <si>
    <t>Upah Pasang Konst. JTM 3 Fasa CC1 (Sudut 0⁰-10⁰)</t>
  </si>
  <si>
    <t>Upah Pasang Konst. JTM 3 Fasa CC1' (Sudut 0⁰-10⁰ Tanpa Netral)</t>
  </si>
  <si>
    <t>Upah Pasang Konst. JTM 3 Fasa CC1-N (Sudut 0⁰-5⁰ Netral Di Atas)</t>
  </si>
  <si>
    <t>Upah Pasang Konst. JTM 3 Fasa CC1-1 (Sudut 0⁰-10⁰)</t>
  </si>
  <si>
    <t>Upah Pasang Konst. JTM 3 Fasa CC1-1' (Sudut 0⁰-10⁰ Tanpa Netral)</t>
  </si>
  <si>
    <t>Upah Pasang Konst. JTM 3 Fasa CC1-1N (Sudut 0⁰-5⁰ Netral Di Atas)</t>
  </si>
  <si>
    <t>Upah Pasang Konst. JTM 3 Fasa CC1-A (Sudut 0⁰-10⁰)</t>
  </si>
  <si>
    <t>Upah Pasang Konst. JTM 3 Fasa CC1-A' (Sudut 0⁰-10⁰ Tanpa Netral)</t>
  </si>
  <si>
    <t>Upah Pasang Konst. JTM 3 Fasa CC2 (Sudut 10⁰-20⁰)</t>
  </si>
  <si>
    <t>Upah Pasang Konst. JTM 3 Fasa CC2' (Sudut 10⁰-20⁰ Tanpa Netral)</t>
  </si>
  <si>
    <t>Upah Pasang Konst. JTM 3 Fasa CC2-N (Sudut 0⁰-5⁰ Netral Di Atas)</t>
  </si>
  <si>
    <t>Upah Pasang Konst. JTM 3 Fasa CC2-1 (Sudut 10⁰-30⁰)</t>
  </si>
  <si>
    <t>Upah Pasang Konst. JTM 3 Fasa CC2-1' (Sudut 10⁰-30⁰ Tanpa Netral)</t>
  </si>
  <si>
    <t>Upah Pasang Konst. JTM 3 Fasa CC2-1N (Sudut 0⁰-5⁰ Netral Di Atas)</t>
  </si>
  <si>
    <t>Upah Pasang Konst. JTM 3 Fasa CC2-A (Sudut 10⁰-25⁰)</t>
  </si>
  <si>
    <t>Upah Pasang Konst. JTM 3 Fasa CC2-A' (Sudut 10⁰-25⁰ Tanpa Netral)</t>
  </si>
  <si>
    <t>Upah Pasang Konst. JTM 3 Fasa CC3 (Sudut 30⁰-60⁰)</t>
  </si>
  <si>
    <t>Upah Pasang Konst. JTM 3 Fasa CC3' (Sudut 30⁰-60⁰ Tanpa Netral)</t>
  </si>
  <si>
    <t>Upah Pasang Konst. JTM 3 Fasa CC3-VN (Sudut 30⁰-60⁰ Vertikal Netral Di Atas)</t>
  </si>
  <si>
    <t>Upah Pasang Konst. JTM 3 Fasa CC4-1 (Sudut 30⁰-60⁰ Vertikal)</t>
  </si>
  <si>
    <t>Upah Pasang Konst. JTM 3 Fasa CC5-1 (Single Dead End Vertikal)</t>
  </si>
  <si>
    <t>Upah Pasang Konst. JTM 3 Fasa CC7 (Single Dead End)</t>
  </si>
  <si>
    <t>Upah Pasang Konst. JTM 3 Fasa CC7' (Single Dead End Tanpa Netral)</t>
  </si>
  <si>
    <t>Upah Pasang Konst. JTM 3 Fasa CC7-1 (Single Dead End Long Span)</t>
  </si>
  <si>
    <t>Upah Pasang Konst. JTM 3 Fasa CC7-1' (Single Dead End Long Span Tanpa Netral)</t>
  </si>
  <si>
    <t>Upah Pasang Konst. JTM 3 Fasa CC7-N (Single Dead End Netral Di Atas)</t>
  </si>
  <si>
    <t>Upah Pasang Konst. JTM 3 Fasa CC8 (Double Dead End)</t>
  </si>
  <si>
    <t>Upah Pasang Konst. JTM 3 Fasa CC8' (Double Dead End Tanpa Netral)</t>
  </si>
  <si>
    <t>Upah Pasang Konst. JTM 3 Fasa CC8-A (Double Dead End Sudut 60⁰-90⁰)</t>
  </si>
  <si>
    <t>Upah Pasang Konst. JTM 3 Fasa CC8-A' (Double Dead End Sudut 60⁰-90⁰ Tanpa Netral)</t>
  </si>
  <si>
    <t>Upah Pasang Konst. JTM 3 Fasa CC8-AN (Double Dead End Sudut 60⁰-90⁰ Netral Di Atas)</t>
  </si>
  <si>
    <t>Upah Pasang Konst. JTM 3 Fasa CC9 (Alley Arm Cross Arm Pendek)</t>
  </si>
  <si>
    <t>Upah Pasang Konst. JTM 3 Fasa CC9' (Alley Arm Cross Arm Pendek Tanpa Netral)</t>
  </si>
  <si>
    <t>Upah Pasang Konst. JTM 3 Fasa CC9-N (Alley Arm Cross Arm Pendek Netral Di Atas)</t>
  </si>
  <si>
    <t>Upah Pasang Konst. JTM 3 Fasa CC10 (Alley Arm Cross Arm Panjang)</t>
  </si>
  <si>
    <t>Upah Pasang Konst. JTM 3 Fasa CC10' (Alley Arm Cross Arm Panjang Tanpa Netral)</t>
  </si>
  <si>
    <t>Upah Pasang Konst. JTM 3 Fasa CC10-N (Alley Arm Cross Arm Panjang Netral Di Atas)</t>
  </si>
  <si>
    <t>Upah Pasang Konst. JTM 3 Fasa CC11 (Alley Arm Double Cross Arm)</t>
  </si>
  <si>
    <t>Upah Pasang Konst. JTM 3 Fasa CC11' (Alley Arm Double Cross Arm Netral DI Atas)</t>
  </si>
  <si>
    <t>Upah Pasang Konst. JTM 3 Fasa CC11-N (Alley Arm Double Dead End)</t>
  </si>
  <si>
    <t>Upah Pasang Konst. JTM 3 Fasa SC1 (Sudut 0⁰-10⁰)</t>
  </si>
  <si>
    <t>Upah Pasang Konst. JTM 3 Fasa SC1' (Sudut 0⁰-10⁰ Tanpa Netral)</t>
  </si>
  <si>
    <t>Upah Pasang Konst. JTM 3 Fasa SC1-N (Sudut 0⁰-5⁰ Netral Di Atas)</t>
  </si>
  <si>
    <t>Upah Pasang Konst. JTM 3 Fasa SC1-1 (Sudut 0⁰-10⁰)</t>
  </si>
  <si>
    <t>Upah Pasang Konst. JTM 3 Fasa SC1-1' (Sudut 0⁰-10⁰ Tanpa Netral)</t>
  </si>
  <si>
    <t>Upah Pasang Konst. JTM 3 Fasa SC1-1N (Sudut 0⁰-5⁰ Netral Di Atas)</t>
  </si>
  <si>
    <t>Upah Pasang Konst. JTM 3 Fasa SC1-A (Sudut 0⁰-10⁰)</t>
  </si>
  <si>
    <t>Upah Pasang Konst. JTM 3 Fasa SC1-A' (Sudut 0⁰-10⁰ Tanpa Netral)</t>
  </si>
  <si>
    <t>Upah Pasang Konst. JTM 3 Fasa SC2 (Sudut 10⁰-20⁰)</t>
  </si>
  <si>
    <t>Upah Pasang Konst. JTM 3 Fasa SC2' (Sudut 10⁰-20⁰ Tanpa Netral)</t>
  </si>
  <si>
    <t>Upah Pasang Konst. JTM 3 Fasa SC2-N (Sudut 0⁰-5⁰ Netral Di Atas)</t>
  </si>
  <si>
    <t>Upah Pasang Konst. JTM 3 Fasa SC2-1 (Sudut 10⁰-30⁰)</t>
  </si>
  <si>
    <t>Upah Pasang Konst. JTM 3 Fasa SC2-1' (Sudut 10⁰-30⁰ Tanpa Netral)</t>
  </si>
  <si>
    <t>Upah Pasang Konst. JTM 3 Fasa SC2-1N (Sudut 0⁰-5⁰ Netral Di Atas)</t>
  </si>
  <si>
    <t>Upah Pasang Konst. JTM 3 Fasa SC2-A (Sudut 10⁰-25⁰)</t>
  </si>
  <si>
    <t>Upah Pasang Konst. JTM 3 Fasa SC2-A' (Sudut 10⁰-25⁰ Tanpa Netral)</t>
  </si>
  <si>
    <t>Upah Pasang Konst. JTM 3 Fasa SC3 (Sudut 30⁰-60⁰)</t>
  </si>
  <si>
    <t>Upah Pasang Konst. JTM 3 Fasa SC3' (Sudut 30⁰-60⁰ Tanpa Netral)</t>
  </si>
  <si>
    <t>Upah Pasang Konst. JTM 3 Fasa SC3-VN (Sudut 30⁰-60⁰ Vertikal Netral Di Atas)</t>
  </si>
  <si>
    <t>Upah Pasang Konst. JTM 3 Fasa SC4-1 (Sudut 30⁰-60⁰ Vertikal)</t>
  </si>
  <si>
    <t>Upah Pasang Konst. JTM 3 Fasa SC5-1 (Single Dead End Vertikal)</t>
  </si>
  <si>
    <t>Upah Pasang Konst. JTM 3 Fasa SC7 (Single Dead End)</t>
  </si>
  <si>
    <t>Upah Pasang Konst. JTM 3 Fasa SC7' (Single Dead End Tanpa Netral)</t>
  </si>
  <si>
    <t>Upah Pasang Konst. JTM 3 Fasa SC7-1 (Single Dead End Long Span)</t>
  </si>
  <si>
    <t>Upah Pasang Konst. JTM 3 Fasa SC7-1' (Single Dead End Long Span Tanpa Netral)</t>
  </si>
  <si>
    <t>Upah Pasang Konst. JTM 3 Fasa SC7-N (Single Dead End Netral Di Atas)</t>
  </si>
  <si>
    <t>Upah Pasang Konst. JTM 3 Fasa SC8 (Double Dead End)</t>
  </si>
  <si>
    <t>Upah Pasang Konst. JTM 3 Fasa SC8' (Double Dead End Tanpa Netral)</t>
  </si>
  <si>
    <t>Upah Pasang Konst. JTM 3 Fasa SC8-A (Double Dead End Sudut 60⁰-90⁰)</t>
  </si>
  <si>
    <t>Upah Pasang Konst. JTM 3 Fasa SC8-A' (Double Dead End Sudut 60⁰-90⁰ Tanpa Netral)</t>
  </si>
  <si>
    <t>Upah Pasang Konst. JTM 3 Fasa SC8-AN (Double Dead End Sudut 60⁰-90⁰ Netral Di Atas)</t>
  </si>
  <si>
    <t>Upah Pasang Konst. JTM 3 Fasa SC9 (Alley Arm Cross Arm Pendek)</t>
  </si>
  <si>
    <t>Upah Pasang Konst. JTM 3 Fasa SC9' (Alley Arm Cross Arm Pendek Tanpa Netral)</t>
  </si>
  <si>
    <t>Upah Pasang Konst. JTM 3 Fasa SC9-N (Alley Arm Cross Arm Pendek Netral Di Atas)</t>
  </si>
  <si>
    <t>Upah Pasang Konst. JTM 3 Fasa SC10 (Alley Arm Cross Arm Panjang)</t>
  </si>
  <si>
    <t>Upah Pasang Konst. JTM 3 Fasa SC10' (Alley Arm Cross Arm Panjang Tanpa Netral)</t>
  </si>
  <si>
    <t>Upah Pasang Konst. JTM 3 Fasa SC10-N (Alley Arm Cross Arm Panjang Netral Di Atas)</t>
  </si>
  <si>
    <t>Upah Pasang Konst. JTM 3 Fasa SC11 (Alley Arm Double Cross Arm)</t>
  </si>
  <si>
    <t>Upah Pasang Konst. JTM 3 Fasa SC11' (Alley Arm Double Cross Arm Netral DI Atas)</t>
  </si>
  <si>
    <t>Upah Pasang Konst. JTM 3 Fasa SC11-N (Alley Arm Double Dead End)</t>
  </si>
  <si>
    <t>KONSTRUKSI VANGNET</t>
  </si>
  <si>
    <t>MATERIAL</t>
  </si>
  <si>
    <t>KONDUKTOR</t>
  </si>
  <si>
    <t>AKSESORIES TIANG</t>
  </si>
  <si>
    <t>Upah Pasang Acc.Jar CM5-2 (Isolator Tumpu Vertikal Center Bracket)</t>
  </si>
  <si>
    <t>Upah Pasang Acc.Jar CM5-3 (Pole Band)</t>
  </si>
  <si>
    <t>Upah Pasang Acc.Jar CM5-4 (Isolator Tumpu Horisontal)</t>
  </si>
  <si>
    <t>Upah Pasang Acc.Jar CM5-5 (Isolator Tumpu Vertikal Di Cross Arm)</t>
  </si>
  <si>
    <t>Upah Pasang Acc.Jar CM5-6 (Arrester)</t>
  </si>
  <si>
    <t>Upah Pasang Acc.Jar CM5-8 (Isolator Suspension Lengkap)</t>
  </si>
  <si>
    <t>Upah Pasang Acc.Jar CM5-9 (Fuse Cut Out)</t>
  </si>
  <si>
    <t>Upah Pasang Acc.Jar CM5-12 (Cross Arm 1.500 mm)</t>
  </si>
  <si>
    <t>Upah Pasang Acc.Jar CM5-13 (Brace Steel)</t>
  </si>
  <si>
    <t>Upah Pasang Acc.Jar CM5-16 (Cross Arm 3.000 mm)</t>
  </si>
  <si>
    <t>Upah Pasang Acc.Jar CM5-20 (Isolator Suspension Tanpa Pole Band)</t>
  </si>
  <si>
    <t>Upah Pasang Acc.Jar P12C-1 (Perpanjangan Tiang Beton Dengan 1 Cross Arm)</t>
  </si>
  <si>
    <t>Upah Pasang Acc.Jar P12C-2 (Perpanjangan Tiang Beton Dengan 2 Cross Arm)</t>
  </si>
  <si>
    <t>Upah Pasang Acc.Jar P12S-1 (Perpanjangan Tiang Besi Dengan 1 Cross Arm)</t>
  </si>
  <si>
    <t>Upah Pasang Acc.Jar P12S-2 (Perpanjangan Tiang Besi Dengan 2 Cross Arm)</t>
  </si>
  <si>
    <t>Upah Pasang Acc.Jar SM5-2 (Isolator Tumpu Vertikal Center Bracket)</t>
  </si>
  <si>
    <t>Upah Pasang Acc.Jar SM5-3 (Pole Band)</t>
  </si>
  <si>
    <t>Upah Pasang Acc.Jar SM5-4 (Isolator Tumpu Horisontal)</t>
  </si>
  <si>
    <t>Upah Pasang Acc.Jar SM5-5 (Isolator Tumpu Vertikal Di Cross Arm)</t>
  </si>
  <si>
    <t>Upah Pasang Acc.Jar SM5-6 (Arrester)</t>
  </si>
  <si>
    <t>Upah Pasang Acc.Jar SM5-8 (Isolator Suspension Lengkap)</t>
  </si>
  <si>
    <t>Upah Pasang Acc.Jar SM5-9 (Fuse Cut Out)</t>
  </si>
  <si>
    <t>Upah Pasang Acc.Jar SM5-12 (Cross Arm 1.500 mm)</t>
  </si>
  <si>
    <t>Upah Pasang Acc.Jar SM5-13 (Brace Steel)</t>
  </si>
  <si>
    <t>Upah Pasang Acc.Jar SM5-16 (Cross Arm 3.000 mm)</t>
  </si>
  <si>
    <t>Upah Pasang Acc.Jar SM5-20 (Isolator Suspension Tanpa Pole Band)</t>
  </si>
  <si>
    <t>AKSESORIS PENTANAHAN</t>
  </si>
  <si>
    <t>Upah Pasang Acc.Jar CM2-11 (Grounding Tiang Ke Tanah)</t>
  </si>
  <si>
    <t>Upah Pasang Acc.Jar CM2-11M (Grounding Jaringan Ke Tanah)</t>
  </si>
  <si>
    <t>Upah Pasang Acc.Jar CM2-12 (Grounding Netral Ke Tiang)</t>
  </si>
  <si>
    <t>Upah Pasang Acc.Jar CM2-12A (Grounding Schoor Ke Tiang)</t>
  </si>
  <si>
    <t>Upah Pasang Acc.Jar CM2-15A (Grounding Dan Keset ABSW)</t>
  </si>
  <si>
    <t>Upah Pasang Acc.Jar SM2-11 (Grounding Tiang Ke Tanah)</t>
  </si>
  <si>
    <t>Upah Pasang Acc.Jar SM2-11M (Grounding Jaringan Ke Tanah)</t>
  </si>
  <si>
    <t>Upah Pasang Acc.Jar SM2-12 (Grounding Netral Ke Tiang)</t>
  </si>
  <si>
    <t>Upah Pasang Acc.Jar SM2-12A (Grounding Schoor Ke Tiang)</t>
  </si>
  <si>
    <t>Upah Pasang Acc.Jar SM2-15A (Grounding Dan Keset ABSW)</t>
  </si>
  <si>
    <t>AKSESORIS PENAHAN</t>
  </si>
  <si>
    <t>Upah Pasang Acc.Jar CE1-1 (Schoor Dengan Guy Wire 22 mm²)</t>
  </si>
  <si>
    <t>Upah Pasang Acc.Jar CE1-2 (Schoor Dengan Guy Wire 35 mm²)</t>
  </si>
  <si>
    <t>Upah Pasang Acc.Jar CE1-3 (Schoor Dengan Guy Wire 70 mm²)</t>
  </si>
  <si>
    <t>Upah Pasang Acc.Jar CE2-1 (Over Head Schoor Dengan Guy Wire 22 mm²)</t>
  </si>
  <si>
    <t>Upah Pasang Acc.Jar CE2-2 (Over Head Schoor Dengan Guy Wire 35 mm²)</t>
  </si>
  <si>
    <t>Upah Pasang Acc.Jar CE2-3 (Over Head Schoor Dengan Guy Wire 70 mm²)</t>
  </si>
  <si>
    <t>Upah Pasang Acc.Jar CE5-1 (Dead End Schoor Dengan Guy Wire 22 mm²)</t>
  </si>
  <si>
    <t>Upah Pasang Acc.Jar CE5-2 (Dead End Schoor Dengan Guy Wire 70 mm²)</t>
  </si>
  <si>
    <t>Upah Pasang Acc.Jar SE6-1 (Sidewalk Guy)</t>
  </si>
  <si>
    <t>Upah Pasang Acc.Jar F1-2 (Anchor 8.000 lbs)</t>
  </si>
  <si>
    <t>Upah Pasang Acc.Jar F1-3 (Anchor 10.000 lbs)</t>
  </si>
  <si>
    <t>Upah Pasang Acc.Jar FDG (Drag Schoor)</t>
  </si>
  <si>
    <t>Upah Pasang Acc.Jar SE1-1 (Schoor Dengan Guy Wire 22 mm²)</t>
  </si>
  <si>
    <t>Upah Pasang Acc.Jar SE1-2 (Schoor Dengan Guy Wire 35 mm²)</t>
  </si>
  <si>
    <t>Upah Pasang Acc.Jar SE1-3 (Schoor Dengan Guy Wire 70 mm²)</t>
  </si>
  <si>
    <t>Upah Pasang Acc.Jar SE2-1 (Over Head Schoor Dengan Guy Wire 22 mm²)</t>
  </si>
  <si>
    <t>Upah Pasang Acc.Jar SE2-2 (Over Head Schoor Dengan Guy Wire 35 mm²)</t>
  </si>
  <si>
    <t>Upah Pasang Acc.Jar SE2-3 (Over Head Schoor Dengan Guy Wire 70 mm²)</t>
  </si>
  <si>
    <t>Upah Pasang Acc.Jar SE5-1 (Dead End Schoor Dengan Guy Wire 22 mm²)</t>
  </si>
  <si>
    <t>Upah Pasang Acc.Jar SE5-2 (Dead End Schoor Dengan Guy Wire 70 mm²)</t>
  </si>
  <si>
    <t>KONSTRUKSI SWITCHING</t>
  </si>
  <si>
    <t>AKSESORIES GARDU</t>
  </si>
  <si>
    <t>Upah Pasang M8-A1 (PHB TR 2 Jurusan Untuk 1 Tiang)</t>
  </si>
  <si>
    <t>Upah Pasang M8-A2 (PHB TR 2 Jurusan Untuk 2 Tiang)</t>
  </si>
  <si>
    <t>Upah Pasang M8-B1 (PHB TR 4 Jurusan Untuk 1 Tiang)</t>
  </si>
  <si>
    <t>Upah Pasang M8-B2 (PHB TR 4 Jurusan Untuk 2 Tiang)</t>
  </si>
  <si>
    <t>Upah pasang Panel Sub Distribution Panel (SDP) Type-1 (Seri)</t>
  </si>
  <si>
    <t>Upah pasang Panel Sub Distribution Panel (SDP) Type-2 (Dead end)</t>
  </si>
  <si>
    <t>Upah Pasang Penghantar TR A3C 3x70 + 1x35 mm²</t>
  </si>
  <si>
    <t>Upah Pasang Penghantar TR A3C 2x70 + 1x70 mm²</t>
  </si>
  <si>
    <t>Upah Pasang Penghantar TR A3C 2x70 + 1x35 mm²</t>
  </si>
  <si>
    <t>Upah Pasang Penghantar TR A3C 2x70 mm²</t>
  </si>
  <si>
    <t>Upah Pasang Penghantar TR A3C 2x35 mm²</t>
  </si>
  <si>
    <t>Upah Pasang Penghantar TR LVTC 3x70 + 1x70 mm²</t>
  </si>
  <si>
    <t>Upah Pasang Penghantar TR LVTC 2x70 + 1x70 mm²</t>
  </si>
  <si>
    <t>Upah Pasang Trafo 3 Fasa 50 KVA 1 Tiang Tanpa Serandang</t>
  </si>
  <si>
    <t>unit</t>
  </si>
  <si>
    <t>Upah Pasang Trafo 3 Fasa 100 KVA 1 Tiang Tanpa Serandang</t>
  </si>
  <si>
    <t>Upah Pasang Trafo 3 Fasa 100 KVA 2 Tiang Tanpa Serandang</t>
  </si>
  <si>
    <t>Upah Pasang Trafo 3 Fasa 160 KVA 2 Tiang Tanpa Serandang</t>
  </si>
  <si>
    <t>Upah Pasang Trafo 3 Fasa 200 KVA 2 Tiang Tanpa Serandang</t>
  </si>
  <si>
    <t>Upah Pasang Trafo 3 Fasa 250 KVA 2 Tiang Tanpa Serandang</t>
  </si>
  <si>
    <t>Upah Pasang Trafo 3 Fasa 200 KVA 2 Tiang</t>
  </si>
  <si>
    <t>Upah Pasang Kabel NYY 1 x 70 mm²</t>
  </si>
  <si>
    <t>Upah Pasang Kabel NYY 1 x 150 mm²</t>
  </si>
  <si>
    <t>Upah Pasang Kabel NA2XS2Y 20 KV 3 x 150 mm²</t>
  </si>
  <si>
    <t>Upah Pasang Kabel NA2XS2Y 20 KV 3 x 70 mm²</t>
  </si>
  <si>
    <t>Upah Pasang Kabel NA2XS2Y 20 KV 1 x 70 mm²</t>
  </si>
  <si>
    <t>Upah Pasang Kabel NYFGBY 2 x 25 mm²</t>
  </si>
  <si>
    <t>Upah Pasang Kabel NYFGBY 2 x 35 mm²</t>
  </si>
  <si>
    <t>Upah Pasang Kabel NYFGBY 2 x 50 mm²</t>
  </si>
  <si>
    <t>Upah Pasang Kabel NYFGBY 2 x 70 mm²</t>
  </si>
  <si>
    <t>Upah Pasang Kabel NYFGBY 2 x 16 mm²</t>
  </si>
  <si>
    <t>Upah Pasang Kabel NYFGBY 4 x 25 mm²</t>
  </si>
  <si>
    <t>Upah Pasang Kabel NYFGBY 4 x 35 mm²</t>
  </si>
  <si>
    <t>Upah Pasang Kabel NYFGBY 4 x 50 mm²</t>
  </si>
  <si>
    <t>Upah Pasang Kabel NYFGBY 4 x 300 mm²</t>
  </si>
  <si>
    <t>Upah Pasang Kabel NYFGBY 4 x 70 mm²</t>
  </si>
  <si>
    <t>Upah Pasang Kabel NYFGBY 4 x 95 mm²</t>
  </si>
  <si>
    <t>Upah Pasang Kabel NYFGBY 4 x 150 mm²</t>
  </si>
  <si>
    <t>Upah Pasang Kabel NYFGBY 4 x 16 mm²</t>
  </si>
  <si>
    <t>Upah Pasang Kabel NA2XSEYBY 3 x 300 mm²</t>
  </si>
  <si>
    <t>Upah Pasang Kabel NA2XSEYBY 3 x 240 mm²</t>
  </si>
  <si>
    <t>JASA BONGKAR</t>
  </si>
  <si>
    <t>PEKERJAAN PENUNJANG</t>
  </si>
  <si>
    <t>Jasa Transportasi Mobil Pick Up</t>
  </si>
  <si>
    <t>Jasa Transportasi Mobil Crane</t>
  </si>
  <si>
    <t>Per Km</t>
  </si>
  <si>
    <t>Tebang Pohon</t>
  </si>
  <si>
    <t>PEKERJAAN JARINGAN LAINNYA</t>
  </si>
  <si>
    <t>Upah Bongkar Konst. JTR CJ5 (Sudut 0⁰-5⁰)</t>
  </si>
  <si>
    <t>Upah Bongkar Konst. JTR CJ6 (Single Dead End)</t>
  </si>
  <si>
    <t>Upah Bongkar Konst. JTR CJ6-X (Single Menjadi Double Dead End)</t>
  </si>
  <si>
    <t>Upah Bongkar Konst. JTR CJ7 (Sudut 30⁰-60⁰)</t>
  </si>
  <si>
    <t>Upah Bongkar Konst. JTR CJ8 (Netral Sudut 0⁰-5⁰)</t>
  </si>
  <si>
    <t>Upah Bongkar Konst. JTR CJ10 (Netral Sudut 30⁰-60⁰)</t>
  </si>
  <si>
    <t>Upah Bongkar Konst. JTR CJ5-T (Sudut 0⁰-5⁰)</t>
  </si>
  <si>
    <t>Upah Bongkar Konst. JTR CJ6-T (Single Dead End)</t>
  </si>
  <si>
    <t>Upah Bongkar Konst. JTR CJ7-T (Netral Sudut 5⁰-60⁰)</t>
  </si>
  <si>
    <t>Upah Bongkar Konst. JTR MJ6-T (Pelindung Ujung JTR LVTC)</t>
  </si>
  <si>
    <t>Upah Bongkar Konst. JTR SJ5 (Sudut 0⁰-5⁰)</t>
  </si>
  <si>
    <t>Upah Bongkar Konst. JTR SJ6 (Single Dead End)</t>
  </si>
  <si>
    <t>Upah Bongkar Konst. JTR SJ6-X (Single Menjadi Double Dead End)</t>
  </si>
  <si>
    <t>Upah Bongkar Konst. JTR SJ7 (Sudut 30⁰-60⁰)</t>
  </si>
  <si>
    <t>Upah Bongkar Konst. JTR SJ8 (Netral Sudut 0⁰-5⁰)</t>
  </si>
  <si>
    <t>Upah Bongkar Konst. JTR SJ10 (Netral Sudut 30⁰-60⁰)</t>
  </si>
  <si>
    <t>Upah Bongkar Konst. JTR SJ5-T (Sudut 0⁰-5⁰)</t>
  </si>
  <si>
    <t>Upah Bongkar Konst. JTR SJ6-T (Single Dead End)</t>
  </si>
  <si>
    <t>Upah Bongkar Konst. JTR SJ7-T (Netral Sudut 5⁰-60⁰)</t>
  </si>
  <si>
    <t>Upah Bongkar Konst. JTM 1 Fasa CA1 (Sudut 0⁰-10⁰)</t>
  </si>
  <si>
    <t>Upah Bongkar Konst. JTM 1 Fasa CA1' (Sudut 0⁰-10⁰ Tanpa Netral)</t>
  </si>
  <si>
    <t>Upah Bongkar Konst. JTM 1 Fasa CA1-N (Sudut 0⁰-10⁰ Netral Atas)</t>
  </si>
  <si>
    <t>Upah Bongkar Konst. JTM 1 Fasa CA1-PN (Sudut 10⁰-25⁰ Netral Atas)</t>
  </si>
  <si>
    <t>Upah Bongkar Konst. JTM 1 Fasa CA1-P (Sudut 10⁰-25⁰)</t>
  </si>
  <si>
    <t>Upah Bongkar Konst. JTM 1 Fasa CA2 (Sudut 20⁰-30⁰)</t>
  </si>
  <si>
    <t>Upah Bongkar Konst. JTM 1 Fasa CA2' (Sudut 20⁰-30⁰ Tanpa Netral)</t>
  </si>
  <si>
    <t>Upah Bongkar Konst. JTM 1 Fasa CA2-N (Sudut 20⁰-30⁰ Netral Atas)</t>
  </si>
  <si>
    <t>Upah Bongkar Konst. JTM 1 Fasa CA3 (Sudut 25⁰-60⁰)</t>
  </si>
  <si>
    <t>Upah Bongkar Konst. JTM 1 Fasa CA3' (Sudut 25⁰-60⁰ Tanpa Netral)</t>
  </si>
  <si>
    <t>Upah Bongkar Konst. JTM 1 Fasa CA3-N (Sudut 25⁰-60⁰ Netral Atas)</t>
  </si>
  <si>
    <t>Upah Bongkar Konst. JTM 1 Fasa CA4 (Sudut 60⁰-90⁰)</t>
  </si>
  <si>
    <t>Upah Bongkar Konst. JTM 1 Fasa CA4' (Sudut 60⁰-90⁰ Tanpa Netral)</t>
  </si>
  <si>
    <t>Upah Bongkar Konst. JTM 1 Fasa CA4-N (Sudut 60⁰-90⁰ Netral Atas)</t>
  </si>
  <si>
    <t>Upah Bongkar Konst. JTM 1 Fasa CA5 (Single Dead End)</t>
  </si>
  <si>
    <t>Upah Bongkar Konst. JTM 1 Fasa CA5' (Single Dead End Tanpa Netral)</t>
  </si>
  <si>
    <t>Upah Bongkar Konst. JTM 1 Fasa CA5-N (Single Dead End Netral Atas)</t>
  </si>
  <si>
    <t>Upah Bongkar Konst. JTM 1 Fasa CA5-1 (Tapping TM 1 Fasa)</t>
  </si>
  <si>
    <t>Upah Bongkar Konst. JTM 1 Fasa CA5-1' (Tapping TM 1 Fasa Tanpa Netral)</t>
  </si>
  <si>
    <t>Upah Bongkar Konst. JTM 1 Fasa CA5-2 (Tapping TM 1 Fasa)</t>
  </si>
  <si>
    <t>Upah Bongkar Konst. JTM 1 Fasa CA5-2' (Tapping TM 1 Fasa Tanpa Netral)</t>
  </si>
  <si>
    <t>Upah Bongkar Konst. JTM 1 Fasa CA5-3 (Single Menjadi Double Dead End)</t>
  </si>
  <si>
    <t>Upah Bongkar Konst. JTM 1 Fasa CA5-3' (Single Menjadi Double Dead End)</t>
  </si>
  <si>
    <t>Upah Bongkar Konst. JTM 1 Fasa CA5-4 (Single Menjadi Double Dead End)</t>
  </si>
  <si>
    <t>Upah Bongkar Konst. JTM 1 Fasa CA5-4' (Single Menjadi Double Dead End)</t>
  </si>
  <si>
    <t>Upah Bongkar Konst. JTM 1 Fasa CA6 (Double Dead End)</t>
  </si>
  <si>
    <t>Upah Bongkar Konst. JTM 1 Fasa CA6' (Double Dead End Tanpa Netral)</t>
  </si>
  <si>
    <t>Upah Bongkar Konst. JTM 1 Fasa CA6-N (Double Dead End Netral Atas)</t>
  </si>
  <si>
    <t>Upah Bongkar Konst. JTM 1 Fasa CA7 (Single Dead End Netral Sejajar)</t>
  </si>
  <si>
    <t>Upah Bongkar Konst. JTM 1 Fasa CA7-A (Single Dead End Netral Sejajar)</t>
  </si>
  <si>
    <t>Upah Bongkar Konst. JTM 1 Fasa CA8 (Double Dead End Netral Sejajar)</t>
  </si>
  <si>
    <t>Upah Bongkar Konst. JTM 1 Fasa CA8-A (Double Dead End Netral Sejajar)</t>
  </si>
  <si>
    <t>Upah Bongkar Konst. JTM 1 Fasa CA9 (Tarikan Lurus Netral Sejajar)</t>
  </si>
  <si>
    <t>Upah Bongkar Konst. JTM 1 Fasa CA9-N (Over Building)</t>
  </si>
  <si>
    <t>Upah Bongkar Konst. JTM 1 Fasa SA1 (Sudut 0⁰-10⁰)</t>
  </si>
  <si>
    <t>Upah Bongkar Konst. JTM 1 Fasa SA1' (Sudut 0⁰-10⁰ Tanpa Netral)</t>
  </si>
  <si>
    <t>Upah Bongkar Konst. JTM 1 Fasa SA1-N (Sudut 0⁰-10⁰ Netral Atas)</t>
  </si>
  <si>
    <t>Upah Bongkar Konst. JTM 1 Fasa SA1-PN (Sudut 10⁰-25⁰ Netral Atas)</t>
  </si>
  <si>
    <t>Upah Bongkar Konst. JTM 1 Fasa SA1-P (Sudut 10⁰-25⁰)</t>
  </si>
  <si>
    <t>Upah Bongkar Konst. JTM 1 Fasa SA2 (Sudut 20⁰-30⁰)</t>
  </si>
  <si>
    <t>Upah Bongkar Konst. JTM 1 Fasa SA2' (Sudut 20⁰-30⁰ Tanpa Netral)</t>
  </si>
  <si>
    <t>Upah Bongkar Konst. JTM 1 Fasa SA2-N (Sudut 20⁰-30⁰ Netral Atas)</t>
  </si>
  <si>
    <t>Upah Bongkar Konst. JTM 1 Fasa SA3 (Sudut 25⁰-60⁰)</t>
  </si>
  <si>
    <t>Upah Bongkar Konst. JTM 1 Fasa SA3' (Sudut 25⁰-60⁰ Tanpa Netral)</t>
  </si>
  <si>
    <t>Upah Bongkar Konst. JTM 1 Fasa SA3-N (Sudut 25⁰-60⁰ Netral Atas)</t>
  </si>
  <si>
    <t>Upah Bongkar Konst. JTM 1 Fasa SA4 (Sudut 60⁰-90⁰)</t>
  </si>
  <si>
    <t>Upah Bongkar Konst. JTM 1 Fasa SA4' (Sudut 60⁰-90⁰ Tanpa Netral)</t>
  </si>
  <si>
    <t>Upah Bongkar Konst. JTM 1 Fasa SA4-N (Sudut 60⁰-90⁰ Netral Atas)</t>
  </si>
  <si>
    <t>Upah Bongkar Konst. JTM 1 Fasa SA5 (Single Dead End)</t>
  </si>
  <si>
    <t>Upah Bongkar Konst. JTM 1 Fasa SA5' (Single Dead End Tanpa Netral)</t>
  </si>
  <si>
    <t>Upah Bongkar Konst. JTM 1 Fasa SA5-N (Single Dead End Netral Atas)</t>
  </si>
  <si>
    <t>Upah Bongkar Konst. JTM 1 Fasa SA5-1 (Tapping TM 1 Fasa)</t>
  </si>
  <si>
    <t>Upah Bongkar Konst. JTM 1 Fasa SA5-1' (Tapping TM 1 Fasa Tanpa Netral)</t>
  </si>
  <si>
    <t>Upah Bongkar Konst. JTM 1 Fasa SA5-2 (Tapping TM 1 Fasa)</t>
  </si>
  <si>
    <t>Upah Bongkar Konst. JTM 1 Fasa SA5-2' (Tapping TM 1 Fasa Tanpa Netral)</t>
  </si>
  <si>
    <t>Upah Bongkar Konst. JTM 1 Fasa SA5-3 (Single Menjadi Double Dead End)</t>
  </si>
  <si>
    <t>Upah Bongkar Konst. JTM 1 Fasa SA5-3' (Single Menjadi Double Dead End)</t>
  </si>
  <si>
    <t>Upah Bongkar Konst. JTM 1 Fasa SA5-4 (Single Menjadi Double Dead End)</t>
  </si>
  <si>
    <t>Upah Bongkar Konst. JTM 1 Fasa SA5-4' (Single Menjadi Double Dead End)</t>
  </si>
  <si>
    <t>Upah Bongkar Konst. JTM 1 Fasa SA6 (Double Dead End)</t>
  </si>
  <si>
    <t>Upah Bongkar Konst. JTM 1 Fasa SA6' (Double Dead End Tanpa Netral)</t>
  </si>
  <si>
    <t>Upah Bongkar Konst. JTM 1 Fasa SA6-N (Double Dead End Netral Atas)</t>
  </si>
  <si>
    <t>Upah Bongkar Konst. JTM 1 Fasa SA7 (Single Dead End Netral Sejajar)</t>
  </si>
  <si>
    <t>Upah Bongkar Konst. JTM 1 Fasa SA7-A (Single Dead End Netral Sejajar)</t>
  </si>
  <si>
    <t>Upah Bongkar Konst. JTM 1 Fasa SA8 (Double Dead End Netral Sejajar)</t>
  </si>
  <si>
    <t>Upah Bongkar Konst. JTM 1 Fasa SA8-A (Double Dead End Netral Sejajar)</t>
  </si>
  <si>
    <t>Upah Bongkar Konst. JTM 1 Fasa SA9 (Tarikan Lurus Netral Sejajar)</t>
  </si>
  <si>
    <t>Upah Bongkar Konst. JTM 1 Fasa SA9-N (Over Building)</t>
  </si>
  <si>
    <t>Upah Bongkar Konst. JTM 1-3 Fasa CB1 (Sudut 0⁰-10⁰)</t>
  </si>
  <si>
    <t>Upah Bongkar Konst. JTM 1-3 Fasa CB1-A (Sudut 0⁰-10⁰ Side Bracket)</t>
  </si>
  <si>
    <t>Upah Bongkar Konst. JTM 1-3 Fasa CB2 (Sudut 10⁰-25⁰)</t>
  </si>
  <si>
    <t>Upah Bongkar Konst. JTM 1-3 Fasa CB3 (Sudut 30⁰-60⁰)</t>
  </si>
  <si>
    <t>Upah Bongkar Konst. JTM 1-3 Fasa CB4 (Double Dead End)</t>
  </si>
  <si>
    <t>Upah Bongkar Konst. JTM 1-3 Fasa CB5 (Single Dead End)</t>
  </si>
  <si>
    <t>Upah Bongkar Konst. JTM 1-3 Fasa SB1 (Sudut 0⁰-10⁰)</t>
  </si>
  <si>
    <t>Upah Bongkar Konst. JTM 1-3 Fasa SB1-A (Sudut 0⁰-10⁰ Side Bracket)</t>
  </si>
  <si>
    <t>Upah Bongkar Konst. JTM 1-3 Fasa SB2 (Sudut 10⁰-25⁰)</t>
  </si>
  <si>
    <t>Upah Bongkar Konst. JTM 1-3 Fasa SB3 (Sudut 30⁰-60⁰)</t>
  </si>
  <si>
    <t>Upah Bongkar Konst. JTM 1-3 Fasa SB4 (Double Dead End)</t>
  </si>
  <si>
    <t>Upah Bongkar Konst. JTM 1-3 Fasa SB5 (Single Dead End)</t>
  </si>
  <si>
    <t>Upah Bongkar Konst. JTM 3 Fasa CC1 (Sudut 0⁰-10⁰)</t>
  </si>
  <si>
    <t>Upah Bongkar Konst. JTM 3 Fasa CC1' (Sudut 0⁰-10⁰ Tanpa Netral)</t>
  </si>
  <si>
    <t>Upah Bongkar Konst. JTM 3 Fasa CC1-N (Sudut 0⁰-5⁰ Netral Di Atas)</t>
  </si>
  <si>
    <t>Upah Bongkar Konst. JTM 3 Fasa CC1-1 (Sudut 0⁰-10⁰)</t>
  </si>
  <si>
    <t>Upah Bongkar Konst. JTM 3 Fasa CC1-1' (Sudut 0⁰-10⁰ Tanpa Netral)</t>
  </si>
  <si>
    <t>Upah Bongkar Konst. JTM 3 Fasa CC1-1N (Sudut 0⁰-5⁰ Netral Di Atas)</t>
  </si>
  <si>
    <t>Upah Bongkar Konst. JTM 3 Fasa CC1-A (Sudut 0⁰-10⁰)</t>
  </si>
  <si>
    <t>Upah Bongkar Konst. JTM 3 Fasa CC1-A' (Sudut 0⁰-10⁰ Tanpa Netral)</t>
  </si>
  <si>
    <t>Upah Bongkar Konst. JTM 3 Fasa CC2 (Sudut 10⁰-20⁰)</t>
  </si>
  <si>
    <t>Upah Bongkar Konst. JTM 3 Fasa CC2' (Sudut 10⁰-20⁰ Tanpa Netral)</t>
  </si>
  <si>
    <t>Upah Bongkar Konst. JTM 3 Fasa CC2-N (Sudut 0⁰-5⁰ Netral Di Atas)</t>
  </si>
  <si>
    <t>Upah Bongkar Konst. JTM 3 Fasa CC2-1 (Sudut 10⁰-30⁰)</t>
  </si>
  <si>
    <t>Upah Bongkar Konst. JTM 3 Fasa CC2-1' (Sudut 10⁰-30⁰ Tanpa Netral)</t>
  </si>
  <si>
    <t>Upah Bongkar Konst. JTM 3 Fasa CC2-1N (Sudut 0⁰-5⁰ Netral Di Atas)</t>
  </si>
  <si>
    <t>Upah Bongkar Konst. JTM 3 Fasa CC2-A (Sudut 10⁰-25⁰)</t>
  </si>
  <si>
    <t>Upah Bongkar Konst. JTM 3 Fasa CC2-A' (Sudut 10⁰-25⁰ Tanpa Netral)</t>
  </si>
  <si>
    <t>Upah Bongkar Konst. JTM 3 Fasa CC3 (Sudut 30⁰-60⁰)</t>
  </si>
  <si>
    <t>Upah Bongkar Konst. JTM 3 Fasa CC3' (Sudut 30⁰-60⁰ Tanpa Netral)</t>
  </si>
  <si>
    <t>Upah Bongkar Konst. JTM 3 Fasa CC3-VN (Sudut 30⁰-60⁰ Vertikal Netral Di Atas)</t>
  </si>
  <si>
    <t>Upah Bongkar Konst. JTM 3 Fasa CC4-1 (Sudut 30⁰-60⁰ Vertikal)</t>
  </si>
  <si>
    <t>Upah Bongkar Konst. JTM 3 Fasa CC5-1 (Single Dead End Vertikal)</t>
  </si>
  <si>
    <t>Upah Bongkar Konst. JTM 3 Fasa CC7 (Single Dead End)</t>
  </si>
  <si>
    <t>Upah Bongkar Konst. JTM 3 Fasa CC7' (Single Dead End Tanpa Netral)</t>
  </si>
  <si>
    <t>Upah Bongkar Konst. JTM 3 Fasa CC7-1 (Single Dead End Long Span)</t>
  </si>
  <si>
    <t>Upah Bongkar Konst. JTM 3 Fasa CC7-1' (Single Dead End Long Span Tanpa Netral)</t>
  </si>
  <si>
    <t>Upah Bongkar Konst. JTM 3 Fasa CC7-N (Single Dead End Netral Di Atas)</t>
  </si>
  <si>
    <t>Upah Bongkar Konst. JTM 3 Fasa CC8 (Double Dead End)</t>
  </si>
  <si>
    <t>Upah Bongkar Konst. JTM 3 Fasa CC8' (Double Dead End Tanpa Netral)</t>
  </si>
  <si>
    <t>Upah Bongkar Konst. JTM 3 Fasa CC8-A (Double Dead End Sudut 60⁰-90⁰)</t>
  </si>
  <si>
    <t>Upah Bongkar Konst. JTM 3 Fasa CC8-A' (Double Dead End Sudut 60⁰-90⁰ Tanpa Netral)</t>
  </si>
  <si>
    <t>Upah Bongkar Konst. JTM 3 Fasa CC8-AN (Double Dead End Sudut 60⁰-90⁰ Netral Di Atas)</t>
  </si>
  <si>
    <t>Upah Bongkar Konst. JTM 3 Fasa CC9 (Alley Arm Cross Arm Pendek)</t>
  </si>
  <si>
    <t>Upah Bongkar Konst. JTM 3 Fasa CC9' (Alley Arm Cross Arm Pendek Tanpa Netral)</t>
  </si>
  <si>
    <t>Upah Bongkar Konst. JTM 3 Fasa CC9-N (Alley Arm Cross Arm Pendek Netral Di Atas)</t>
  </si>
  <si>
    <t>Upah Bongkar Konst. JTM 3 Fasa CC10 (Alley Arm Cross Arm Panjang)</t>
  </si>
  <si>
    <t>Upah Bongkar Konst. JTM 3 Fasa CC10' (Alley Arm Cross Arm Panjang Tanpa Netral)</t>
  </si>
  <si>
    <t>Upah Bongkar Konst. JTM 3 Fasa CC10-N (Alley Arm Cross Arm Panjang Netral Di Atas)</t>
  </si>
  <si>
    <t>Upah Bongkar Konst. JTM 3 Fasa CC11 (Alley Arm Double Cross Arm)</t>
  </si>
  <si>
    <t>Upah Bongkar Konst. JTM 3 Fasa CC11' (Alley Arm Double Cross Arm Netral DI Atas)</t>
  </si>
  <si>
    <t>Upah Bongkar Konst. JTM 3 Fasa CC11-N (Alley Arm Double Dead End)</t>
  </si>
  <si>
    <t>Upah Bongkar Konst. JTM 3 Fasa SC1 (Sudut 0⁰-10⁰)</t>
  </si>
  <si>
    <t>Upah Bongkar Konst. JTM 3 Fasa SC1' (Sudut 0⁰-10⁰ Tanpa Netral)</t>
  </si>
  <si>
    <t>Upah Bongkar Konst. JTM 3 Fasa SC1-N (Sudut 0⁰-5⁰ Netral Di Atas)</t>
  </si>
  <si>
    <t>Upah Bongkar Konst. JTM 3 Fasa SC1-1 (Sudut 0⁰-10⁰)</t>
  </si>
  <si>
    <t>Upah Bongkar Konst. JTM 3 Fasa SC1-1' (Sudut 0⁰-10⁰ Tanpa Netral)</t>
  </si>
  <si>
    <t>Upah Bongkar Konst. JTM 3 Fasa SC1-1N (Sudut 0⁰-5⁰ Netral Di Atas)</t>
  </si>
  <si>
    <t>Upah Bongkar Konst. JTM 3 Fasa SC1-A (Sudut 0⁰-10⁰)</t>
  </si>
  <si>
    <t>Upah Bongkar Konst. JTM 3 Fasa SC1-A' (Sudut 0⁰-10⁰ Tanpa Netral)</t>
  </si>
  <si>
    <t>Upah Bongkar Konst. JTM 3 Fasa SC2 (Sudut 10⁰-20⁰)</t>
  </si>
  <si>
    <t>Upah Bongkar Konst. JTM 3 Fasa SC2' (Sudut 10⁰-20⁰ Tanpa Netral)</t>
  </si>
  <si>
    <t>Upah Bongkar Konst. JTM 3 Fasa SC2-N (Sudut 0⁰-5⁰ Netral Di Atas)</t>
  </si>
  <si>
    <t>Upah Bongkar Konst. JTM 3 Fasa SC2-1 (Sudut 10⁰-30⁰)</t>
  </si>
  <si>
    <t>Upah Bongkar Konst. JTM 3 Fasa SC2-1' (Sudut 10⁰-30⁰ Tanpa Netral)</t>
  </si>
  <si>
    <t>Upah Bongkar Konst. JTM 3 Fasa SC2-1N (Sudut 0⁰-5⁰ Netral Di Atas)</t>
  </si>
  <si>
    <t>Upah Bongkar Konst. JTM 3 Fasa SC2-A (Sudut 10⁰-25⁰)</t>
  </si>
  <si>
    <t>Upah Bongkar Konst. JTM 3 Fasa SC2-A' (Sudut 10⁰-25⁰ Tanpa Netral)</t>
  </si>
  <si>
    <t>Upah Bongkar Konst. JTM 3 Fasa SC3 (Sudut 30⁰-60⁰)</t>
  </si>
  <si>
    <t>Upah Bongkar Konst. JTM 3 Fasa SC3' (Sudut 30⁰-60⁰ Tanpa Netral)</t>
  </si>
  <si>
    <t>Upah Bongkar Konst. JTM 3 Fasa SC3-VN (Sudut 30⁰-60⁰ Vertikal Netral Di Atas)</t>
  </si>
  <si>
    <t>Upah Bongkar Konst. JTM 3 Fasa SC4-1 (Sudut 30⁰-60⁰ Vertikal)</t>
  </si>
  <si>
    <t>Upah Bongkar Konst. JTM 3 Fasa SC5-1 (Single Dead End Vertikal)</t>
  </si>
  <si>
    <t>Upah Bongkar Konst. JTM 3 Fasa SC7 (Single Dead End)</t>
  </si>
  <si>
    <t>Upah Bongkar Konst. JTM 3 Fasa SC7' (Single Dead End Tanpa Netral)</t>
  </si>
  <si>
    <t>Upah Bongkar Konst. JTM 3 Fasa SC7-1 (Single Dead End Long Span)</t>
  </si>
  <si>
    <t>Upah Bongkar Konst. JTM 3 Fasa SC7-1' (Single Dead End Long Span Tanpa Netral)</t>
  </si>
  <si>
    <t>Upah Bongkar Konst. JTM 3 Fasa SC7-N (Single Dead End Netral Di Atas)</t>
  </si>
  <si>
    <t>Upah Bongkar Konst. JTM 3 Fasa SC8 (Double Dead End)</t>
  </si>
  <si>
    <t>Upah Bongkar Konst. JTM 3 Fasa SC8' (Double Dead End Tanpa Netral)</t>
  </si>
  <si>
    <t>Upah Bongkar Konst. JTM 3 Fasa SC8-A (Double Dead End Sudut 60⁰-90⁰)</t>
  </si>
  <si>
    <t>Upah Bongkar Konst. JTM 3 Fasa SC8-A' (Double Dead End Sudut 60⁰-90⁰ Tanpa Netral)</t>
  </si>
  <si>
    <t>Upah Bongkar Konst. JTM 3 Fasa SC8-AN (Double Dead End Sudut 60⁰-90⁰ Netral Di Atas)</t>
  </si>
  <si>
    <t>Upah Bongkar Konst. JTM 3 Fasa SC9 (Alley Arm Cross Arm Pendek)</t>
  </si>
  <si>
    <t>Upah Bongkar Konst. JTM 3 Fasa SC9' (Alley Arm Cross Arm Pendek Tanpa Netral)</t>
  </si>
  <si>
    <t>Upah Bongkar Konst. JTM 3 Fasa SC9-N (Alley Arm Cross Arm Pendek Netral Di Atas)</t>
  </si>
  <si>
    <t>Upah Bongkar Konst. JTM 3 Fasa SC10 (Alley Arm Cross Arm Panjang)</t>
  </si>
  <si>
    <t>Upah Bongkar Konst. JTM 3 Fasa SC10' (Alley Arm Cross Arm Panjang Tanpa Netral)</t>
  </si>
  <si>
    <t>Upah Bongkar Konst. JTM 3 Fasa SC10-N (Alley Arm Cross Arm Panjang Netral Di Atas)</t>
  </si>
  <si>
    <t>Upah Bongkar Konst. JTM 3 Fasa SC11 (Alley Arm Double Cross Arm)</t>
  </si>
  <si>
    <t>Upah Bongkar Konst. JTM 3 Fasa SC11' (Alley Arm Double Cross Arm Netral DI Atas)</t>
  </si>
  <si>
    <t>Upah Bongkar Konst. JTM 3 Fasa SC11-N (Alley Arm Double Dead End)</t>
  </si>
  <si>
    <t>Upah Bongkar Konst. JTM Double Circuit DC-C1V (Tarikan Lurus 0⁰-10⁰ Vertikal)</t>
  </si>
  <si>
    <t>Upah Bongkar Konst. JTM Double Circuit DC-C1-1V (Tarikan Lurus 0⁰-10⁰ (4-2))</t>
  </si>
  <si>
    <t>Upah Bongkar Konst. JTM Double Circuit DC-C1-1VN (Tarikan Lurus 0⁰-10⁰ (4-2) - Netral Di Tengah)</t>
  </si>
  <si>
    <t>Upah Bongkar Konst. JTM Double Circuit DC-C1-1H (Tarikan Lurus 0⁰-10⁰ (3-3))</t>
  </si>
  <si>
    <t>Upah Bongkar Konst. JTM Double Circuit DC-C1-AHN (Tarikan Lurus 0⁰-10⁰ (3-3) - Netral Di Tengah)</t>
  </si>
  <si>
    <t>Upah Bongkar Konst. JTM Double Circuit DC-C2-1V (Sudut 5⁰-30⁰ (4-2))</t>
  </si>
  <si>
    <t>Upah Bongkar Konst. JTM Double Circuit DC-C2-AH (Sudut 10⁰-30⁰ (3-3))</t>
  </si>
  <si>
    <t>Upah Bongkar Konst. JTM Double Circuit DC-C2-AHN (Sudut 10⁰-30⁰ (3-3) - Netral Di Tengah)</t>
  </si>
  <si>
    <t>Upah Bongkar Konst. JTM Double Circuit DC-C2-1BN (Sudut 10⁰-20⁰ (4-2) - Dengan Suspension)</t>
  </si>
  <si>
    <t>Upah Bongkar Konst. JTM Double Circuit DC-C4-N (Single Dead End Horizontal)</t>
  </si>
  <si>
    <t>Upah Bongkar Konst. JTM Double Circuit DC-C7-N (Single Dead End Vertikal)</t>
  </si>
  <si>
    <t>Upah Bongkar Konst. JTM Double Circuit DC-C8 (Double Dead End)</t>
  </si>
  <si>
    <t>Upah Bongkar Konst. JTM Double Circuit DC-C8-N (Double Dead End - Netral di tengah)</t>
  </si>
  <si>
    <t>Upah Bongkar Konst. SKUTM DB01 (Sudut 0⁰-10⁰)</t>
  </si>
  <si>
    <t>Upah Bongkar Konst. SKUTM DB02 (Sudut 10⁰-25⁰)</t>
  </si>
  <si>
    <t>Upah Bongkar Konst. SKUTM DB03 (Sudut 25⁰-45⁰)</t>
  </si>
  <si>
    <t>Upah Bongkar Konst. SKUTM DB04 (Double Dead End)</t>
  </si>
  <si>
    <t>Upah Bongkar Konst. SKUTM DB05 (Dead End)</t>
  </si>
  <si>
    <t>Upah Bongkar Konst. SKUTM DB06 (Rise Pole)</t>
  </si>
  <si>
    <t>Upah Bongkar Konst. SKUTM DB08 (Joint SKTM-SKUTM)</t>
  </si>
  <si>
    <t>Upah Bongkar Konst. SKUTM DB09 (Kabel Jointing)</t>
  </si>
  <si>
    <t>Upah Bongkar Acc.Jar CM5-2 (Isolator Tumpu Vertikal Center Bracket)</t>
  </si>
  <si>
    <t>Upah Bongkar Acc.Jar CM5-3 (Pole Band)</t>
  </si>
  <si>
    <t>Upah Bongkar Acc.Jar CM5-4 (Isolator Tumpu Horisontal)</t>
  </si>
  <si>
    <t>Upah Bongkar Acc.Jar CM5-5 (Isolator Tumpu Vertikal Di Cross Arm)</t>
  </si>
  <si>
    <t>Upah Bongkar Acc.Jar CM5-6 (Arrester)</t>
  </si>
  <si>
    <t>Upah Bongkar Acc.Jar CM5-8 (Isolator Suspension Lengkap)</t>
  </si>
  <si>
    <t>Upah Bongkar Acc.Jar CM5-9 (Fuse Cut Out)</t>
  </si>
  <si>
    <t>Upah Bongkar Acc.Jar CM5-12 (Cross Arm 1.500 mm)</t>
  </si>
  <si>
    <t>Upah Bongkar Acc.Jar CM5-13 (Brace Steel)</t>
  </si>
  <si>
    <t>Upah Bongkar Acc.Jar CM5-16 (Cross Arm 3.000 mm)</t>
  </si>
  <si>
    <t>Upah Bongkar Acc.Jar CM5-20 (Isolator Suspension Tanpa Pole Band)</t>
  </si>
  <si>
    <t>Upah Bongkar Acc.Jar SM5-2 (Isolator Tumpu Vertikal Center Bracket)</t>
  </si>
  <si>
    <t>Upah Bongkar Acc.Jar SM5-3 (Pole Band)</t>
  </si>
  <si>
    <t>Upah Bongkar Acc.Jar SM5-4 (Isolator Tumpu Horisontal)</t>
  </si>
  <si>
    <t>Upah Bongkar Acc.Jar SM5-5 (Isolator Tumpu Vertikal Di Cross Arm)</t>
  </si>
  <si>
    <t>Upah Bongkar Acc.Jar SM5-6 (Arrester)</t>
  </si>
  <si>
    <t>Upah Bongkar Acc.Jar SM5-8 (Isolator Suspension Lengkap)</t>
  </si>
  <si>
    <t>Upah Bongkar Acc.Jar SM5-9 (Fuse Cut Out)</t>
  </si>
  <si>
    <t>Upah Bongkar Acc.Jar SM5-12 (Cross Arm 1.500 mm)</t>
  </si>
  <si>
    <t>Upah Bongkar Acc.Jar SM5-13 (Brace Steel)</t>
  </si>
  <si>
    <t>Upah Bongkar Acc.Jar SM5-16 (Cross Arm 3.000 mm)</t>
  </si>
  <si>
    <t>Upah Bongkar Acc.Jar SM5-20 (Isolator Suspension Tanpa Pole Band)</t>
  </si>
  <si>
    <t>AKSESORIES PENTANAHAN</t>
  </si>
  <si>
    <t>Upah Bongkar Acc.Jar CM2-11 (Grounding Tiang Ke Tanah)</t>
  </si>
  <si>
    <t>Upah Bongkar Acc.Jar CM2-11M (Grounding Jaringan Ke Tanah)</t>
  </si>
  <si>
    <t>Upah Bongkar Acc.Jar CM2-12 (Grounding Netral Ke Tiang)</t>
  </si>
  <si>
    <t>Upah Bongkar Acc.Jar CM2-12A (Grounding Schoor Ke Tiang)</t>
  </si>
  <si>
    <t>Upah Bongkar Acc.Jar CM2-15A (Grounding Dan Keset ABSW)</t>
  </si>
  <si>
    <t>Upah Bongkar Acc.Jar SM2-11 (Grounding Tiang Ke Tanah)</t>
  </si>
  <si>
    <t>Upah Bongkar Acc.Jar SM2-11M (Grounding Jaringan Ke Tanah)</t>
  </si>
  <si>
    <t>Upah Bongkar Acc.Jar SM2-12 (Grounding Netral Ke Tiang)</t>
  </si>
  <si>
    <t>Upah Bongkar Acc.Jar SM2-12A (Grounding Schoor Ke Tiang)</t>
  </si>
  <si>
    <t>Upah Bongkar Acc.Jar SM2-15A (Grounding Dan Keset ABSW)</t>
  </si>
  <si>
    <t>AKSESORIES PENAHAN</t>
  </si>
  <si>
    <t>Upah Bongkar Acc.Jar F1-2 (Anchor 8.000 lbs)</t>
  </si>
  <si>
    <t>Upah Bongkar Acc.Jar F1-3 (Anchor 10.000 lbs)</t>
  </si>
  <si>
    <t>Upah Bongkar Acc.Jar FDG (Drag Schoor)</t>
  </si>
  <si>
    <t>Upah Bongkar Acc.Jar CE1-1 (Schoor Dengan Guy Wire 22 mm²)</t>
  </si>
  <si>
    <t>Upah Bongkar Acc.Jar CE1-2 (Schoor Dengan Guy Wire 35 mm²)</t>
  </si>
  <si>
    <t>Upah Bongkar Acc.Jar CE1-3 (Schoor Dengan Guy Wire 70 mm²)</t>
  </si>
  <si>
    <t>Upah Bongkar Acc.Jar CE2-1 (Over Head Schoor Dengan Guy Wire 22 mm²)</t>
  </si>
  <si>
    <t>Upah Bongkar Acc.Jar CE2-2 (Over Head Schoor Dengan Guy Wire 35 mm²)</t>
  </si>
  <si>
    <t>Upah Bongkar Acc.Jar CE2-3 (Over Head Schoor Dengan Guy Wire 70 mm²)</t>
  </si>
  <si>
    <t>Upah Bongkar Acc.Jar CE5-1 (Dead End Schoor Dengan Guy Wire 22 mm²)</t>
  </si>
  <si>
    <t>Upah Bongkar Acc.Jar CE5-2 (Dead End Schoor Dengan Guy Wire 70 mm²)</t>
  </si>
  <si>
    <t>Upah Bongkar Acc.Jar SE1-1 (Schoor Dengan Guy Wire 22 mm²)</t>
  </si>
  <si>
    <t>Upah Bongkar Acc.Jar SE1-2 (Schoor Dengan Guy Wire 35 mm²)</t>
  </si>
  <si>
    <t>Upah Bongkar Acc.Jar SE1-3 (Schoor Dengan Guy Wire 70 mm²)</t>
  </si>
  <si>
    <t>Upah Bongkar Acc.Jar SE2-1 (Over Head Schoor Dengan Guy Wire 22 mm²)</t>
  </si>
  <si>
    <t>Upah Bongkar Acc.Jar SE2-2 (Over Head Schoor Dengan Guy Wire 35 mm²)</t>
  </si>
  <si>
    <t>Upah Bongkar Acc.Jar SE2-3 (Over Head Schoor Dengan Guy Wire 70 mm²)</t>
  </si>
  <si>
    <t>Upah Bongkar Acc.Jar SE5-1 (Dead End Schoor Dengan Guy Wire 22 mm²)</t>
  </si>
  <si>
    <t>Upah Bongkar Acc.Jar SE5-2 (Dead End Schoor Dengan Guy Wire 70 mm²)</t>
  </si>
  <si>
    <t>Upah Bongkar Acc.Jar SE6-1 (Sidewalk Guy)</t>
  </si>
  <si>
    <t>Upah Bongkar M3-16 (Air Break Switch)</t>
  </si>
  <si>
    <t>Upah Bongkar Acc.Jar CM3-16G (Load Break Switch)</t>
  </si>
  <si>
    <t>Upah Bongkar M3-21L (Recloser Dengan 1 DS Input)</t>
  </si>
  <si>
    <t>Upah Bongkar M8-A1 (PHB TR 2 Jurusan Untuk 1 Tiang)</t>
  </si>
  <si>
    <t>Upah Bongkar M8-A2 (PHB TR 2 Jurusan Untuk 2 Tiang)</t>
  </si>
  <si>
    <t>Upah Bongkar M8-B1 (PHB TR 4 Jurusan Untuk 1 Tiang)</t>
  </si>
  <si>
    <t>Upah Bongkar M8-B2 (PHB TR 4 Jurusan Untuk 2 Tiang)</t>
  </si>
  <si>
    <t>Upah Bongkar Panel Sub Distribution Panel (SDP) Type-1 (Seri)</t>
  </si>
  <si>
    <t>Upah Bongkar Panel Sub Distribution Panel (SDP) Type-2 (Dead end)</t>
  </si>
  <si>
    <t>Upah Bongkar Trafo 3 Fasa 50 KVA 1 Tiang Tanpa Serandang</t>
  </si>
  <si>
    <t>Upah Bongkar Trafo 3 Fasa 100 KVA 1 Tiang Tanpa Serandang</t>
  </si>
  <si>
    <t>Upah Bongkar Trafo 3 Fasa 100 KVA 2 Tiang Tanpa Serandang</t>
  </si>
  <si>
    <t>Upah Bongkar Trafo 3 Fasa 160 KVA 2 Tiang Tanpa Serandang</t>
  </si>
  <si>
    <t>Upah Bongkar Trafo 3 Fasa 200 KVA 2 Tiang Tanpa Serandang</t>
  </si>
  <si>
    <t>Upah Bongkar Trafo 3 Fasa 250 KVA 2 Tiang</t>
  </si>
  <si>
    <t>Upah Bongkar Trafo 3 Fasa 250 KVA 2 Tiang Tanpa Serandang</t>
  </si>
  <si>
    <t>Upah Bongkar Kabel NYY 1 x 70 mm²</t>
  </si>
  <si>
    <t>Upah Bongkar Kabel NYY 1 x 150 mm²</t>
  </si>
  <si>
    <t>Upah Bongkar Kabel NA2XS2Y 20 KV 3 x 150 mm²</t>
  </si>
  <si>
    <t>Upah Bongkar Kabel NA2XS2Y 20 KV 3 x 70 mm²</t>
  </si>
  <si>
    <t>Upah Bongkar Kabel NA2XS2Y 20 KV 1 x 70 mm²</t>
  </si>
  <si>
    <t>Upah Bongkar Kabel NA2XSEYBY 3 x 300 mm²</t>
  </si>
  <si>
    <t>Upah Bongkar Kabel NA2XSEYBY 3 x 240 mm²</t>
  </si>
  <si>
    <t>Upah Bongkar Kabel NYFGBY 2 x 16 mm²</t>
  </si>
  <si>
    <t>Upah Bongkar Kabel NYFGBY 2 x 25 mm²</t>
  </si>
  <si>
    <t>Upah Bongkar Kabel NYFGBY 2 x 35 mm²</t>
  </si>
  <si>
    <t>Upah Bongkar Kabel NYFGBY 2 x 50 mm²</t>
  </si>
  <si>
    <t>Upah Bongkar Kabel NYFGBY 2 x 70 mm²</t>
  </si>
  <si>
    <t>Upah Bongkar Kabel NYFGBY 4 x 16 mm²</t>
  </si>
  <si>
    <t>Upah Bongkar Kabel NYFGBY 4 x 25 mm²</t>
  </si>
  <si>
    <t>Upah Bongkar Kabel NYFGBY 4 x 35 mm²</t>
  </si>
  <si>
    <t>Upah Bongkar Kabel NYFGBY 4 x 50 mm²</t>
  </si>
  <si>
    <t>Upah Bongkar Kabel NYFGBY 4 x 70 mm²</t>
  </si>
  <si>
    <t>Upah Bongkar Kabel NYFGBY 4 x 95 mm²</t>
  </si>
  <si>
    <t>Upah Bongkar Kabel NYFGBY 4 x 150 mm²</t>
  </si>
  <si>
    <t>Upah Bongkar Kabel NYFGBY 4 x 300 mm²</t>
  </si>
  <si>
    <t>PEMASANGAN SR DAN APP PELANGGAN</t>
  </si>
  <si>
    <t>Upah Bongkar APP TM dan kWh Meter PS</t>
  </si>
  <si>
    <t>Upah Bongkar Cubicle Pelanggan TM</t>
  </si>
  <si>
    <t>Upah Bongkar Kwh Meter 1 Fasa Daya 450 VA s.d 11.000 VA</t>
  </si>
  <si>
    <t>Upah Bongkar Kwh Meter 1 Fasa Daya 13.900 VA s.d 22.000 VA</t>
  </si>
  <si>
    <t>Upah Bongkar Kwh Meter 3 Fasa Daya 6.600 VA s.d 16.500 VA</t>
  </si>
  <si>
    <t>Upah Bongkar Kwh Meter 3 Fasa Daya 23.000 VA s.d 41.500 VA</t>
  </si>
  <si>
    <t>Upah Bongkar Kwh Meter 3 Fasa Daya 53.000 VA s.d 197.000 VA</t>
  </si>
  <si>
    <t>Upah Bongkar SR dan APP Daya 450 VA</t>
  </si>
  <si>
    <t>Upah Bongkar SR dan APP Daya 900 VA</t>
  </si>
  <si>
    <t>Upah Bongkar SR dan APP Daya 1.300 VA</t>
  </si>
  <si>
    <t>Upah Bongkar SR dan APP Daya 2.200 VA</t>
  </si>
  <si>
    <t>Upah Bongkar SR dan APP Daya 3.500 VA</t>
  </si>
  <si>
    <t>Upah Bongkar SR dan APP Daya 4.400 VA</t>
  </si>
  <si>
    <t>Upah Bongkar SR dan APP Daya 5.500 VA</t>
  </si>
  <si>
    <t>Upah Bongkar SR dan APP Daya 7.700 VA</t>
  </si>
  <si>
    <t>Upah Bongkar SR dan APP Daya 11.000 VA</t>
  </si>
  <si>
    <t>Upah Bongkar SR dan APP Daya 13.900 VA</t>
  </si>
  <si>
    <t>Upah Bongkar SR dan APP Daya 17.600 VA</t>
  </si>
  <si>
    <t>Upah Bongkar SR dan APP Daya 22.000 VA</t>
  </si>
  <si>
    <t>Upah Bongkar SR dan APP Daya 6.600 VA</t>
  </si>
  <si>
    <t>Upah Bongkar SR dan APP Daya 10.600 VA</t>
  </si>
  <si>
    <t>Upah Bongkar SR dan APP Daya 13.200 VA</t>
  </si>
  <si>
    <t>Upah Bongkar SR dan APP Daya 16.500 VA</t>
  </si>
  <si>
    <t>Upah Bongkar SR dan APP Daya 23.000 VA</t>
  </si>
  <si>
    <t>Upah Bongkar SR dan APP Daya 33.000 VA</t>
  </si>
  <si>
    <t>Upah Bongkar SR dan APP Daya 41.500 VA</t>
  </si>
  <si>
    <t>Upah Bongkar SR dan APP Daya 53.000 VA</t>
  </si>
  <si>
    <t>Upah Bongkar SR dan APP Daya 66.000 VA</t>
  </si>
  <si>
    <t>Upah Bongkar SR dan APP Daya 82.500 VA</t>
  </si>
  <si>
    <t>Upah Bongkar SR dan APP Daya 105.000 VA</t>
  </si>
  <si>
    <t>Upah Bongkar SR dan APP Daya 131.000 VA</t>
  </si>
  <si>
    <t>Upah Bongkar SR dan APP Daya 147.000 VA</t>
  </si>
  <si>
    <t>Upah Bongkar SR dan APP Daya 164.000 VA</t>
  </si>
  <si>
    <t>Upah Bongkar SR dan APP Daya 197.000 VA</t>
  </si>
  <si>
    <t>Upah Pasang Penghantar TM A3C 3x240 + 1x150 mm²</t>
  </si>
  <si>
    <t>Upah Pasang Penghantar TM A3C 3x240 + 1x120 mm²</t>
  </si>
  <si>
    <t>Upah Pasang Penghantar TM A3C 3x150 + 1x150 mm²</t>
  </si>
  <si>
    <t>Upah Pasang Penghantar TM A3C 3x150 + 1x70 mm²</t>
  </si>
  <si>
    <t>Upah Pasang Penghantar TM A3C 3x70 + 1x70 mm²</t>
  </si>
  <si>
    <t>Upah Pasang Penghantar TM A3C 3x70 + 1x50 mm²</t>
  </si>
  <si>
    <t>Upah Pasang Penghantar TM A3C 3x70 + 1x35 mm²</t>
  </si>
  <si>
    <t>Upah Pasang Penghantar TM A3C 3x35 + 1x35 mm²</t>
  </si>
  <si>
    <t>Upah Pasang Penghantar TM A3C 1x150 + 1x70 mm²</t>
  </si>
  <si>
    <t>Upah Pasang Penghantar TM A3C 1x70 + 1x70 mm²</t>
  </si>
  <si>
    <t>Upah Pasang Penghantar TM A3C 1x70 + 1x50 mm²</t>
  </si>
  <si>
    <t>Upah Pasang Penghantar TM A3C 1x70 + 1x35 mm²</t>
  </si>
  <si>
    <t>Upah Pasang Penghantar TM A3C 1x35 + 1x35 mm²</t>
  </si>
  <si>
    <t>Upah Pasang Penghantar TM A3C 3x240 mm²</t>
  </si>
  <si>
    <t>Upah Pasang Penghantar TM A3C 3x150 mm²</t>
  </si>
  <si>
    <t>Upah Pasang Penghantar TM A3C 3x70 mm²</t>
  </si>
  <si>
    <t>Upah Pasang Penghantar TM A3C 3x35 mm²</t>
  </si>
  <si>
    <t>Upah Pasang Penghantar TM A3C 2x240 mm²</t>
  </si>
  <si>
    <t>Upah Pasang Penghantar TM A3C 2x150 mm²</t>
  </si>
  <si>
    <t>Upah Pasang Penghantar TM A3C 2x70 mm²</t>
  </si>
  <si>
    <t>Upah Pasang Penghantar TM A3C 2x35 mm²</t>
  </si>
  <si>
    <t>Upah Pasang Penghantar TM A3C 1x240 mm²</t>
  </si>
  <si>
    <t>Upah Pasang Penghantar TM A3C 1x150 mm²</t>
  </si>
  <si>
    <t>Upah Pasang Penghantar TM A3C 1x70 mm²</t>
  </si>
  <si>
    <t>Upah Pasang Penghantar TM A3C 1x50 mm²</t>
  </si>
  <si>
    <t>Upah Pasang Penghantar TM A3C 1x35 mm²</t>
  </si>
  <si>
    <t>Upah Pasang Penghantar TM A3CS 3x240 + 1x150 mm²</t>
  </si>
  <si>
    <t>Upah Pasang Penghantar TM A3CS 3x240 + 1x120 mm²</t>
  </si>
  <si>
    <t>Upah Pasang Penghantar TM A3CS 3x150 + 1x70 mm²</t>
  </si>
  <si>
    <t>Upah Pasang Penghantar TM A3CS 3x70 + 1x70 mm²</t>
  </si>
  <si>
    <t>Upah Pasang Penghantar TM A3CS 1x150 + 1x70 mm²</t>
  </si>
  <si>
    <t>Upah Pasang Penghantar TM A3CS 1x70 + 1x70 mm²</t>
  </si>
  <si>
    <t>Upah Pasang Penghantar TM A3CS 3x240 mm²</t>
  </si>
  <si>
    <t>Upah Pasang Penghantar TM A3CS 3x150 mm²</t>
  </si>
  <si>
    <t>Upah Pasang Penghantar TM A3CS 3x70 mm²</t>
  </si>
  <si>
    <t>Upah Pasang Penghantar TM A3CS 2x240 mm²</t>
  </si>
  <si>
    <t>Upah Pasang Penghantar TM A3CS 2x150 mm²</t>
  </si>
  <si>
    <t>Upah Pasang Penghantar TM A3CS 2x70 mm²</t>
  </si>
  <si>
    <t>Upah Pasang Penghantar TM A3CS 1x240 mm²</t>
  </si>
  <si>
    <t>Upah Pasang Penghantar TM A3CS 1x150 mm²</t>
  </si>
  <si>
    <t>Upah Pasang Penghantar TM A3CS 1x70 mm²</t>
  </si>
  <si>
    <t>Upah Pasang Penghantar TR LVTC 3x70 + 1x70 mm² Per Kms</t>
  </si>
  <si>
    <t>Upah Pasang Penghantar TR LVTC 2x70 + 1x70 mm² Per Kms</t>
  </si>
  <si>
    <t>Upah Bongkar Penghantar TR A3C 3x70 + 1x35 mm²</t>
  </si>
  <si>
    <t>Upah Bongkar Penghantar TR A3C 2x70 + 1x70 mm²</t>
  </si>
  <si>
    <t>Upah Bongkar Penghantar TR A3C 2x70 + 1x35 mm²</t>
  </si>
  <si>
    <t>Upah Bongkar Penghantar TR A3C 2x70 mm²</t>
  </si>
  <si>
    <t>Upah Bongkar Penghantar TR A3C 2x35 mm²</t>
  </si>
  <si>
    <t>Upah Bongkar Penghantar TR LVTC 3x70 + 1x70 mm²</t>
  </si>
  <si>
    <t>Upah Bongkar Penghantar TR LVTC 2x70 + 1x70 mm²</t>
  </si>
  <si>
    <t>Upah Bongkar Penghantar TM A3C 3x240 + 1x150 mm²</t>
  </si>
  <si>
    <t>Upah Bongkar Penghantar TM A3C 3x240 + 1x120 mm²</t>
  </si>
  <si>
    <t>Upah Bongkar Penghantar TM A3C 3x150 + 1x150 mm²</t>
  </si>
  <si>
    <t>Upah Bongkar Penghantar TM A3C 3x150 + 1x70 mm²</t>
  </si>
  <si>
    <t>Upah Bongkar Penghantar TM A3C 3x70 + 1x70 mm²</t>
  </si>
  <si>
    <t>Upah Bongkar Penghantar TM A3C 3x70 + 1x50 mm²</t>
  </si>
  <si>
    <t>Upah Bongkar Penghantar TM A3C 3x70 + 1x35 mm²</t>
  </si>
  <si>
    <t>Upah Bongkar Penghantar TM A3C 3x35 + 1x35 mm²</t>
  </si>
  <si>
    <t>Upah Bongkar Penghantar TM A3C 1x150 + 1x70 mm²</t>
  </si>
  <si>
    <t>Upah Bongkar Penghantar TM A3C 1x70 + 1x70 mm²</t>
  </si>
  <si>
    <t>Upah Bongkar Penghantar TM A3C 1x70 + 1x50 mm²</t>
  </si>
  <si>
    <t>Upah Bongkar Penghantar TM A3C 1x70 + 1x35 mm²</t>
  </si>
  <si>
    <t>Upah Bongkar Penghantar TM A3C 1x35 + 1x35 mm²</t>
  </si>
  <si>
    <t>Upah Bongkar Penghantar TM A3C 3x240 mm²</t>
  </si>
  <si>
    <t>Upah Bongkar Penghantar TM A3C 3x150 mm²</t>
  </si>
  <si>
    <t>Upah Bongkar Penghantar TM A3C 3x70 mm²</t>
  </si>
  <si>
    <t>Upah Bongkar Penghantar TM A3C 3x35 mm²</t>
  </si>
  <si>
    <t>Upah Bongkar Penghantar TM A3C 2x240 mm²</t>
  </si>
  <si>
    <t>Upah Bongkar Penghantar TM A3C 2x150 mm²</t>
  </si>
  <si>
    <t>Upah Bongkar Penghantar TM A3C 2x70 mm²</t>
  </si>
  <si>
    <t>Upah Bongkar Penghantar TM A3C 2x35 mm²</t>
  </si>
  <si>
    <t>Upah Bongkar Penghantar TM A3C 1x240 mm²</t>
  </si>
  <si>
    <t>Upah Bongkar Penghantar TM A3C 1x150 mm²</t>
  </si>
  <si>
    <t>Upah Bongkar Penghantar TM A3C 1x70 mm²</t>
  </si>
  <si>
    <t>Upah Bongkar Penghantar TM A3C 1x50 mm²</t>
  </si>
  <si>
    <t>Upah Bongkar Penghantar TM A3C 1x35 mm²</t>
  </si>
  <si>
    <t>Upah Bongkar Penghantar TM A3CS 3x240 + 1x150 mm²</t>
  </si>
  <si>
    <t>Upah Bongkar Penghantar TM A3CS 3x240 + 1x120 mm²</t>
  </si>
  <si>
    <t>Upah Bongkar Penghantar TM A3CS 3x150 + 1x70 mm²</t>
  </si>
  <si>
    <t>Upah Bongkar Penghantar TM A3CS 3x70 + 1x70 mm²</t>
  </si>
  <si>
    <t>Upah Bongkar Penghantar TM A3CS 1x150 + 1x70 mm²</t>
  </si>
  <si>
    <t>Upah Bongkar Penghantar TM A3CS 1x70 + 1x70 mm²</t>
  </si>
  <si>
    <t>Upah Bongkar Penghantar TM A3CS 3x240 mm²</t>
  </si>
  <si>
    <t>Upah Bongkar Penghantar TM A3CS 3x150 mm²</t>
  </si>
  <si>
    <t>Upah Bongkar Penghantar TM A3CS 3x70 mm²</t>
  </si>
  <si>
    <t>Upah Bongkar Penghantar TM A3CS 2x240 mm²</t>
  </si>
  <si>
    <t>Upah Bongkar Penghantar TM A3CS 2x150 mm²</t>
  </si>
  <si>
    <t>Upah Bongkar Penghantar TM A3CS 2x70 mm²</t>
  </si>
  <si>
    <t>Upah Bongkar Penghantar TM A3CS 1x240 mm²</t>
  </si>
  <si>
    <t>Upah Bongkar Penghantar TM A3CS 1x150 mm²</t>
  </si>
  <si>
    <t>Upah Bongkar Penghantar TM A3CS 1x70 mm²</t>
  </si>
  <si>
    <t>URAIAN HSS 2024</t>
  </si>
  <si>
    <t>CT TM Outdoor 10/5A</t>
  </si>
  <si>
    <t>CT TM Outdoor 15/5A</t>
  </si>
  <si>
    <t>CT TM Outdoor 20/5A</t>
  </si>
  <si>
    <t>CT TM Outdoor 25/5A</t>
  </si>
  <si>
    <t>CT TM Outdoor 30/5A</t>
  </si>
  <si>
    <t>CT TM Outdoor 40/5A</t>
  </si>
  <si>
    <t>CT TM Outdoor 50/5A</t>
  </si>
  <si>
    <t>CT TM Outdoor 60/5A</t>
  </si>
  <si>
    <t>CT TM Outdoor 75/5A</t>
  </si>
  <si>
    <t>CT TM Outdoor 80/5A</t>
  </si>
  <si>
    <t>CT TM Outdoor 100/5A</t>
  </si>
  <si>
    <t>CT TM Outdoor 150/5A</t>
  </si>
  <si>
    <t>CT TM Outdoor 200/5A</t>
  </si>
  <si>
    <t>CT TM Outdoor 250/5A</t>
  </si>
  <si>
    <t>CT TM Outdoor 300/5A</t>
  </si>
  <si>
    <t>CT TM Outdoor 400/5A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</si>
  <si>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</si>
  <si>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</si>
  <si>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</si>
  <si>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</si>
  <si>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</si>
  <si>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Bongkar Acc.Jar P12C-1 (Perpanjangan Tiang Beton Dengan 1 Cross Arm)</t>
  </si>
  <si>
    <t>Upah Bongkar Acc.Jar P12C-2 (Perpanjangan Tiang Beton Dengan 2 Cross Arm)</t>
  </si>
  <si>
    <t>Upah Bongkar Acc.Jar P12S-1 (Perpanjangan Tiang Besi Dengan 1 Cross Arm)</t>
  </si>
  <si>
    <t>Upah Bongkar Acc.Jar P12S-2 (Perpanjangan Tiang Besi Dengan 2 Cross Arm)</t>
  </si>
  <si>
    <t xml:space="preserve">CT TR ; Burden 5 VA; 50/5 A - 300/5 A Class 0.5s </t>
  </si>
  <si>
    <t xml:space="preserve">CT TR ; Burden 5 VA; 100/5 A Class 0.5s 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</si>
  <si>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</si>
  <si>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</si>
  <si>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</si>
  <si>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</si>
  <si>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</si>
  <si>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</si>
  <si>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</si>
  <si>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</si>
  <si>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Kotak APP Type I Lipat,lengkap</t>
  </si>
  <si>
    <t>Kotak APP Type III Lipat,lengkap</t>
  </si>
  <si>
    <t>Kotak APP TR Type IV Tanpa Topi,lengkap</t>
  </si>
  <si>
    <t>Kotak APP TM , lengkap</t>
  </si>
  <si>
    <t>Fuse Link 80A</t>
  </si>
  <si>
    <t>Fuse Link 100A</t>
  </si>
  <si>
    <t>NH Fuse Holder Size 4, 800 - 1250 A</t>
  </si>
  <si>
    <t>Disconnecting Switch 20 KV - 630 A Porcelein</t>
  </si>
  <si>
    <t xml:space="preserve">Multi Chamber Arrester </t>
  </si>
  <si>
    <t>NFA2X-T 3x35+1x35</t>
  </si>
  <si>
    <t>NFA2X-T 3x70+1x70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</si>
  <si>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</si>
  <si>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</si>
  <si>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</si>
  <si>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</si>
  <si>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</si>
  <si>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Ring 185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</si>
  <si>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</si>
  <si>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</si>
  <si>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</si>
  <si>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</si>
  <si>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</si>
  <si>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</si>
  <si>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</si>
  <si>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</si>
  <si>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</si>
  <si>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1 Hole 150</t>
  </si>
  <si>
    <t>Sepatu Kabel AL/CU 1 Hole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</si>
  <si>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</si>
  <si>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</si>
  <si>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</si>
  <si>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</si>
  <si>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</si>
  <si>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</si>
  <si>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</si>
  <si>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</si>
  <si>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</si>
  <si>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</si>
  <si>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</si>
  <si>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</si>
  <si>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</si>
  <si>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</si>
  <si>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</si>
  <si>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120</t>
  </si>
  <si>
    <t>Sepatu Kabel CU/CU 240</t>
  </si>
  <si>
    <t>Sepatu Kabel CU/CU OD 2 Hole 70</t>
  </si>
  <si>
    <t>Sepatu Kabel CU/CU OD 2 Hole 95</t>
  </si>
  <si>
    <t>Sepatu Kabel CU/CU OD 2 Hole 150</t>
  </si>
  <si>
    <t>Sepatu Kabel CU/CU OD 2 Hole 300</t>
  </si>
  <si>
    <t>Sepatu Kabel CU/CU OD 1 Hole 300</t>
  </si>
  <si>
    <t>Tap Connector Kedap Air ( 6-25 / 6-25 ) mm²</t>
  </si>
  <si>
    <t>Tap Connector Kedap Air ( 6-25 / 35-70 ) mm²</t>
  </si>
  <si>
    <t>Tap Connector Kedap Air ( 35-70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</si>
  <si>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</si>
  <si>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</si>
  <si>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</si>
  <si>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</si>
  <si>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</si>
  <si>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</si>
  <si>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</si>
  <si>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Bolt Double Arming ⅝ " x 16 - 24"</t>
  </si>
  <si>
    <t>Hot Line Clamp ANSI C119 ( 70 s/d 240 mm2 )</t>
  </si>
  <si>
    <t>Hot Line Clamp ( 35mm² s/d 70 mm² )</t>
  </si>
  <si>
    <t>Hot Line Clamp ( 150mm² s/d 240 mm² )</t>
  </si>
  <si>
    <t>Guy Attachment / Guy hok</t>
  </si>
  <si>
    <t>Large Angle Assembly 25-35 mm²</t>
  </si>
  <si>
    <t>Large Angle Assembly 50-70 mm²</t>
  </si>
  <si>
    <t>Pole Band Double Rack 9" atau 12"</t>
  </si>
  <si>
    <t>Pole Band Double Up Side 9" atau 12"</t>
  </si>
  <si>
    <t>Pole Band Single Rack 9" atau 12"</t>
  </si>
  <si>
    <t>Pole Band Single Up Side 9" atau 12"</t>
  </si>
  <si>
    <t>Strain Clamp Wedge 25 - 35 mm2</t>
  </si>
  <si>
    <t>Strain Clamp Wedge 50 - 70 mm2</t>
  </si>
  <si>
    <t>Battery 12 V/120 Ah</t>
  </si>
  <si>
    <t>Battery 12 V/17 Ah</t>
  </si>
  <si>
    <t>Battery 12 V/12 Ah</t>
  </si>
  <si>
    <t>Battery 12 V/ 7 Ah</t>
  </si>
  <si>
    <t xml:space="preserve">Strap For Clamping, Type Insulator </t>
  </si>
  <si>
    <t>Pembuangan Tanah</t>
  </si>
  <si>
    <t>Urugan Pasir Padat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</si>
  <si>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</si>
  <si>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</si>
  <si>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</si>
  <si>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</si>
  <si>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</si>
  <si>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</si>
  <si>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J7-T</t>
  </si>
  <si>
    <t>Upah Pasang Konst. JTR MJ6-T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</si>
  <si>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</si>
  <si>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</si>
  <si>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</si>
  <si>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</si>
  <si>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</si>
  <si>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</si>
  <si>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</si>
  <si>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</si>
  <si>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</si>
  <si>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</si>
  <si>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</si>
  <si>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</si>
  <si>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</si>
  <si>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</si>
  <si>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</si>
  <si>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</si>
  <si>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</si>
  <si>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</si>
  <si>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</si>
  <si>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</si>
  <si>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</si>
  <si>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</si>
  <si>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</si>
  <si>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</si>
  <si>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</si>
  <si>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</si>
  <si>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</si>
  <si>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Upah Pasang Acc.Jar M5-2</t>
  </si>
  <si>
    <t>Upah Pasang Acc.Jar M5-4</t>
  </si>
  <si>
    <t>Upah Pasang Acc.Jar M5-5</t>
  </si>
  <si>
    <t>Upah Pasang Acc.Jar M5-8</t>
  </si>
  <si>
    <t>Upah Pasang Acc.Jar M5-12</t>
  </si>
  <si>
    <t>Upah Pasang Acc.Jar M5-13</t>
  </si>
  <si>
    <t>Upah Pasang Acc.Jar M5-20</t>
  </si>
  <si>
    <t>Upah Pasang Acc.Jar P12C-1</t>
  </si>
  <si>
    <t>Upah Pasang Acc.Jar P12S-1</t>
  </si>
  <si>
    <t>Upah Pasang Acc.Jar P12S-2</t>
  </si>
  <si>
    <t>Upah Pasang Acc.Jar M2-11</t>
  </si>
  <si>
    <t>Upah Pasang Acc.Jar M2-12A</t>
  </si>
  <si>
    <t>Upah Pasang Acc.Jar M2-15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</si>
  <si>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</si>
  <si>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</si>
  <si>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</si>
  <si>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</si>
  <si>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</si>
  <si>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</si>
  <si>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</si>
  <si>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</si>
  <si>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</si>
  <si>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</si>
  <si>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</si>
  <si>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</si>
  <si>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Air Break Switch (ABSW)</t>
  </si>
  <si>
    <t>Upah Pasang Load Break Switch (LBS)</t>
  </si>
  <si>
    <t>Upah Pasang Recloser</t>
  </si>
  <si>
    <t>Upah Pasang Acc.Jar M3-16</t>
  </si>
  <si>
    <t>Upah Pasang Penghantar TR LVTC 3x70 + 1x50mm²</t>
  </si>
  <si>
    <t>Upah Pasang Penghantar TR LVTC 2x70 + 1x50mm²</t>
  </si>
  <si>
    <t>Upah Pasang Penghantar TR LVTC 3x70 + 1x50mm² Per Kms</t>
  </si>
  <si>
    <t>Upah Pasang Penghantar TR LVTC 2x70 + 1x50mm² Per Kms</t>
  </si>
  <si>
    <t>LVCB 2 Jurusan Komplit dgn Perlengkapan SM / CM 8-A2</t>
  </si>
  <si>
    <t>LVCB 4 Jurusan Komplit dgn Perlengkapan SM / CM 8-B2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</si>
  <si>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</si>
  <si>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</si>
  <si>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</si>
  <si>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</si>
  <si>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</si>
  <si>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</si>
  <si>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</si>
  <si>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</si>
  <si>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</si>
  <si>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</si>
  <si>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Upah Pasang Cubicle Pelanggan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</si>
  <si>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</si>
  <si>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</si>
  <si>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</si>
  <si>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</si>
  <si>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</si>
  <si>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</si>
  <si>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J7-T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</si>
  <si>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</si>
  <si>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</si>
  <si>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</si>
  <si>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</si>
  <si>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</si>
  <si>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</si>
  <si>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</si>
  <si>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</si>
  <si>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</si>
  <si>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</si>
  <si>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</si>
  <si>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</si>
  <si>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</si>
  <si>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</si>
  <si>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</si>
  <si>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</si>
  <si>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</si>
  <si>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</si>
  <si>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</si>
  <si>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</si>
  <si>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</si>
  <si>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M2-15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</si>
  <si>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</si>
  <si>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</si>
  <si>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</si>
  <si>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</si>
  <si>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</si>
  <si>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</si>
  <si>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</si>
  <si>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M5-12</t>
  </si>
  <si>
    <t>Upah Bongkar Acc.Jar M5-13</t>
  </si>
  <si>
    <t>Upah Bongkar Acc.Jar M5-16</t>
  </si>
  <si>
    <t>Upah Bongkar Acc.Jar M5-20</t>
  </si>
  <si>
    <t>Upah Bongkar Acc.Jar E1-1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</si>
  <si>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</si>
  <si>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</si>
  <si>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</si>
  <si>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</si>
  <si>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</si>
  <si>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</si>
  <si>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</si>
  <si>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F1-3</t>
  </si>
  <si>
    <t>Upah Bongkar Acc.Jar FDG</t>
  </si>
  <si>
    <t>Upah Bongkar Air Break Switch (ABSW)</t>
  </si>
  <si>
    <t>Upah Bongkar Load Break Switch (LBS)</t>
  </si>
  <si>
    <t>Upah Bongkar Recloser</t>
  </si>
  <si>
    <t>Upah Bongkar Acc.Jar M3-16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</si>
  <si>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</si>
  <si>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</si>
  <si>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</si>
  <si>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</si>
  <si>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</si>
  <si>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</si>
  <si>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</si>
  <si>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</si>
  <si>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</si>
  <si>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</si>
  <si>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</si>
  <si>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</si>
  <si>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APP TM + Wiring</t>
  </si>
  <si>
    <t>Upah Bongkar Cubicle Pelanggan</t>
  </si>
  <si>
    <t>Tebang  Pohon</t>
  </si>
  <si>
    <t>Upah Pasang Acc.Jar LVCB 4 Jurusan</t>
  </si>
  <si>
    <t>Upah Pasang Acc.Jar LVCB 2 Jurusan</t>
  </si>
  <si>
    <t>Upah Pasang Acc.Jar Penghalang Panjat</t>
  </si>
  <si>
    <t>Upah Bongkar Acc.Jar Penghalang Panjat</t>
  </si>
  <si>
    <t>Upah Pembuatan &amp; Bongkar Acc.Jar Jaring Vangnet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</si>
  <si>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</si>
  <si>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</si>
  <si>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</si>
  <si>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</si>
  <si>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</si>
  <si>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</si>
  <si>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</si>
  <si>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C1'</t>
  </si>
  <si>
    <t>Upah Bongkar Konst. JTM 3 Fasa C1-N</t>
  </si>
  <si>
    <t>Upah Bongkar Konst. JTM 3 Fasa C1-1</t>
  </si>
  <si>
    <t>Upah Bongkar Konst. JTM 3 Fasa C1-1'</t>
  </si>
  <si>
    <t>Upah Bongkar Konst. JTM 3 Fasa C1-1N</t>
  </si>
  <si>
    <t>Upah Bongkar Konst. JTM 3 Fasa C1-A'</t>
  </si>
  <si>
    <t>Upah Bongkar Konst. JTM 3 Fasa C2</t>
  </si>
  <si>
    <t>Upah Bongkar Konst. JTM 3 Fasa C2'</t>
  </si>
  <si>
    <t>Upah Bongkar Konst. JTM 3 Fasa C2-N</t>
  </si>
  <si>
    <t>Upah Bongkar Konst. JTM 3 Fasa C2-1</t>
  </si>
  <si>
    <t>Upah Bongkar Konst. JTM 3 Fasa C2-1'</t>
  </si>
  <si>
    <t>Upah Bongkar Konst. JTM 3 Fasa C2-A</t>
  </si>
  <si>
    <t>Upah Bongkar Konst. JTM 3 Fasa C2-A'</t>
  </si>
  <si>
    <t>Upah Bongkar Konst. JTM 3 Fasa C3</t>
  </si>
  <si>
    <t>Upah Bongkar Konst. JTM 3 Fasa C3'</t>
  </si>
  <si>
    <t>Upah Bongkar Konst. JTM 3 Fasa C3-VN</t>
  </si>
  <si>
    <t>Upah Bongkar Konst. JTM 3 Fasa C4-1</t>
  </si>
  <si>
    <t>Upah Bongkar Konst. JTM 3 Fasa C5-1</t>
  </si>
  <si>
    <t>Upah Bongkar Konst. JTM 3 Fasa C7</t>
  </si>
  <si>
    <t>Upah Bongkar Konst. JTM 3 Fasa C7'</t>
  </si>
  <si>
    <t>Upah Bongkar Konst. JTM 3 Fasa C7-1</t>
  </si>
  <si>
    <t>Upah Bongkar Konst. JTM 3 Fasa C7-1'</t>
  </si>
  <si>
    <t>Upah Bongkar Konst. JTM 3 Fasa C7-N</t>
  </si>
  <si>
    <t>Upah Bongkar Konst. JTM 3 Fasa C8</t>
  </si>
  <si>
    <t>Upah Bongkar Konst. JTM 3 Fasa C8'</t>
  </si>
  <si>
    <t>Upah Bongkar Konst. JTM 3 Fasa C8-A</t>
  </si>
  <si>
    <t>Upah Bongkar Konst. JTM 3 Fasa C8-A'</t>
  </si>
  <si>
    <t>Upah Bongkar Konst. JTM 3 Fasa C8-AN</t>
  </si>
  <si>
    <t>Upah Bongkar Konst. JTM 3 Fasa C9</t>
  </si>
  <si>
    <t>Upah Bongkar Konst. JTM 3 Fasa C9'</t>
  </si>
  <si>
    <t>Upah Bongkar Konst. JTM 3 Fasa C9-N</t>
  </si>
  <si>
    <t>Upah Bongkar Konst. JTM 3 Fasa C10</t>
  </si>
  <si>
    <t>Upah Bongkar Konst. JTM 3 Fasa C10'</t>
  </si>
  <si>
    <t>Upah Bongkar Konst. JTM 3 Fasa C10-N</t>
  </si>
  <si>
    <t>Upah Bongkar Konst. JTM 3 Fasa C11</t>
  </si>
  <si>
    <t>Upah Bongkar Konst. JTM 3 Fasa C11'</t>
  </si>
  <si>
    <t>Upah Bongkar Konst. JTM 3 Fasa C11-N</t>
  </si>
  <si>
    <t>Upah Pasang Konst. JTM 1 Fasa A1</t>
  </si>
  <si>
    <t>Upah Pasang Konst. JTM 1 Fasa A1'</t>
  </si>
  <si>
    <t>Upah Pasang Konst. JTM 1 Fasa A1-N</t>
  </si>
  <si>
    <t>Upah Pasang Konst. JTM 1 Fasa A1-PN</t>
  </si>
  <si>
    <t>Upah Pasang Konst. JTM 1 Fasa A1-P</t>
  </si>
  <si>
    <t>Upah Pasang Konst. JTM 1 Fasa A2</t>
  </si>
  <si>
    <t>Upah Pasang Konst. JTM 1 Fasa A2'</t>
  </si>
  <si>
    <t>Upah Pasang Konst. JTM 1 Fasa A2-N</t>
  </si>
  <si>
    <t>Upah Pasang Konst. JTM 1 Fasa A3</t>
  </si>
  <si>
    <t>Upah Pasang Konst. JTM 1 Fasa A3'</t>
  </si>
  <si>
    <t>Upah Pasang Konst. JTM 1 Fasa A3-N</t>
  </si>
  <si>
    <t>Upah Pasang Konst. JTM 1 Fasa A4</t>
  </si>
  <si>
    <t>Upah Pasang Konst. JTM 1 Fasa A4'</t>
  </si>
  <si>
    <t>Upah Pasang Konst. JTM 1 Fasa A4-N</t>
  </si>
  <si>
    <t>Upah Pasang Konst. JTM 1 Fasa A5</t>
  </si>
  <si>
    <t>Upah Pasang Konst. JTM 1 Fasa A5'</t>
  </si>
  <si>
    <t>Upah Pasang Konst. JTM 1 Fasa A5-N</t>
  </si>
  <si>
    <t>Upah Pasang Konst. JTM 1 Fasa A5-1</t>
  </si>
  <si>
    <t>Upah Pasang Konst. JTM 1 Fasa A5-1'</t>
  </si>
  <si>
    <t>Upah Pasang Konst. JTM 1 Fasa A5-2</t>
  </si>
  <si>
    <t>Upah Pasang Konst. JTM 1 Fasa A5-2'</t>
  </si>
  <si>
    <t>Upah Pasang Konst. JTM 1 Fasa A5-3</t>
  </si>
  <si>
    <t>Upah Pasang Konst. JTM 1 Fasa A5-3'</t>
  </si>
  <si>
    <t>Upah Pasang Konst. JTM 1 Fasa A5-4</t>
  </si>
  <si>
    <t>Upah Pasang Konst. JTM 1 Fasa A5-4'</t>
  </si>
  <si>
    <t>Upah Pasang Konst. JTM 1 Fasa A6</t>
  </si>
  <si>
    <t>Upah Pasang Konst. JTM 1 Fasa A6'</t>
  </si>
  <si>
    <t>Upah Pasang Konst. JTM 1 Fasa A6-N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</si>
  <si>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</si>
  <si>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</si>
  <si>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</si>
  <si>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</si>
  <si>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</si>
  <si>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</si>
  <si>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3 Fasa C1</t>
  </si>
  <si>
    <t>Upah Pasang Konst. JTM 3 Fasa C1'</t>
  </si>
  <si>
    <t>Upah Pasang Konst. JTM 3 Fasa C1-N</t>
  </si>
  <si>
    <t>Upah Pasang Konst. JTM 3 Fasa C1-1</t>
  </si>
  <si>
    <t>Upah Pasang Konst. JTM 3 Fasa C1-1'</t>
  </si>
  <si>
    <t>Upah Pasang Konst. JTM 3 Fasa C1-1N</t>
  </si>
  <si>
    <t>Upah Pasang Konst. JTM 3 Fasa C1-A'</t>
  </si>
  <si>
    <t>Upah Pasang Konst. JTM 3 Fasa C2</t>
  </si>
  <si>
    <t>Upah Pasang Konst. JTM 3 Fasa C2'</t>
  </si>
  <si>
    <t>Upah Pasang Konst. JTM 3 Fasa C2-N</t>
  </si>
  <si>
    <t>Upah Pasang Konst. JTM 3 Fasa C2-1</t>
  </si>
  <si>
    <t>Upah Pasang Konst. JTM 3 Fasa C2-1'</t>
  </si>
  <si>
    <t>Upah Pasang Konst. JTM 3 Fasa C 2-1N</t>
  </si>
  <si>
    <t>Upah Pasang Konst. JTM 3 Fasa C2-A</t>
  </si>
  <si>
    <t>Upah Pasang Konst. JTM 3 Fasa C2-A'</t>
  </si>
  <si>
    <t>Upah Pasang Konst. JTM 3 Fasa C3</t>
  </si>
  <si>
    <t>Upah Pasang Konst. JTM 3 Fasa C3'</t>
  </si>
  <si>
    <t>Upah Pasang Konst. JTM 3 Fasa C3-VN</t>
  </si>
  <si>
    <t>Upah Pasang Konst. JTM 3 Fasa C4-1</t>
  </si>
  <si>
    <t>Upah Pasang Konst. JTM 3 Fasa C5-1</t>
  </si>
  <si>
    <t>Upah Pasang Konst. JTM 3 Fasa C7</t>
  </si>
  <si>
    <t>Upah Pasang Konst. JTM 3 Fasa C7'</t>
  </si>
  <si>
    <t>Upah Pasang Konst. JTM 3 Fasa C7-1</t>
  </si>
  <si>
    <t>Upah Pasang Konst. JTM 3 Fasa C7-1'</t>
  </si>
  <si>
    <t>Upah Pasang Konst. JTM 3 Fasa C7-N</t>
  </si>
  <si>
    <t>Upah Pasang Konst. JTM 3 Fasa C8</t>
  </si>
  <si>
    <t>Upah Pasang Konst. JTM 3 Fasa C8'</t>
  </si>
  <si>
    <t>Upah Pasang Konst. JTM 3 Fasa C8-A</t>
  </si>
  <si>
    <t>Upah Pasang Konst. JTM 3 Fasa C8-A'</t>
  </si>
  <si>
    <t>Upah Pasang Konst. JTM 3 Fasa C8-AN</t>
  </si>
  <si>
    <t>Upah Pasang Konst. JTM 3 Fasa C9</t>
  </si>
  <si>
    <t>Upah Pasang Konst. JTM 3 Fasa C9'</t>
  </si>
  <si>
    <t>Upah Pasang Konst. JTM 3 Fasa C9-N</t>
  </si>
  <si>
    <t>Upah Pasang Konst. JTM 3 Fasa C10</t>
  </si>
  <si>
    <t>Upah Pasang Konst. JTM 3 Fasa C10'</t>
  </si>
  <si>
    <t>Upah Pasang Konst. JTM 3 Fasa C10-N</t>
  </si>
  <si>
    <t>Upah Pasang Konst. JTM 3 Fasa C11</t>
  </si>
  <si>
    <t>Upah Pasang Konst. JTM 3 Fasa C11'</t>
  </si>
  <si>
    <t>Upah Pasang Konst. JTM 3 Fasa C11-N</t>
  </si>
  <si>
    <t>Upah Bongkar Konst. JTM 1 Fasa A1</t>
  </si>
  <si>
    <t>Upah Bongkar Konst. JTM 1 Fasa A1'</t>
  </si>
  <si>
    <t>Upah Bongkar Konst. JTM 1 Fasa A1-N</t>
  </si>
  <si>
    <t>Upah Bongkar Konst. JTM 1 Fasa A1-PN</t>
  </si>
  <si>
    <t>Upah Bongkar Konst. JTM 1 Fasa A1-P</t>
  </si>
  <si>
    <t>Upah Bongkar Konst. JTM 1 Fasa A2</t>
  </si>
  <si>
    <t>Upah Bongkar Konst. JTM 1 Fasa A2'</t>
  </si>
  <si>
    <t>Upah Bongkar Konst. JTM 1 Fasa A2-N</t>
  </si>
  <si>
    <t>Upah Bongkar Konst. JTM 1 Fasa A3</t>
  </si>
  <si>
    <t>Upah Bongkar Konst. JTM 1 Fasa A3'</t>
  </si>
  <si>
    <t>Upah Bongkar Konst. JTM 1 Fasa A3-N</t>
  </si>
  <si>
    <t>Upah Bongkar Konst. JTM 1 Fasa A4</t>
  </si>
  <si>
    <t>Upah Bongkar Konst. JTM 1 Fasa A4'</t>
  </si>
  <si>
    <t>Upah Bongkar Konst. JTM 1 Fasa A4-N</t>
  </si>
  <si>
    <t>Upah Bongkar Konst. JTM 1 Fasa A5</t>
  </si>
  <si>
    <t>Upah Bongkar Konst. JTM 1 Fasa A5'</t>
  </si>
  <si>
    <t>Upah Bongkar Konst. JTM 1 Fasa A5-N</t>
  </si>
  <si>
    <t>Upah Bongkar Konst. JTM 1 Fasa A5-1</t>
  </si>
  <si>
    <t>Upah Bongkar Konst. JTM 1 Fasa A5-1'</t>
  </si>
  <si>
    <t>Upah Bongkar Konst. JTM 1 Fasa A5-2</t>
  </si>
  <si>
    <t>Upah Bongkar Konst. JTM 1 Fasa A5-2'</t>
  </si>
  <si>
    <t>Upah Bongkar Konst. JTM 1 Fasa A5-3</t>
  </si>
  <si>
    <t>Upah Bongkar Konst. JTM 1 Fasa A5-3'</t>
  </si>
  <si>
    <t>Upah Bongkar Konst. JTM 1 Fasa A5-4</t>
  </si>
  <si>
    <t>Upah Bongkar Konst. JTM 1 Fasa A5-4'</t>
  </si>
  <si>
    <t>Upah Bongkar Konst. JTM 1 Fasa A6</t>
  </si>
  <si>
    <t>Upah Bongkar Konst. JTM 1 Fasa A6'</t>
  </si>
  <si>
    <t>Upah Bongkar Konst. JTM 1 Fasa A6-N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</si>
  <si>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</si>
  <si>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</si>
  <si>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</si>
  <si>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</si>
  <si>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</si>
  <si>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</si>
  <si>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%</t>
  </si>
  <si>
    <t>PROYEKSI RAB HSS 2025</t>
  </si>
  <si>
    <t>PROYEKSI RAB HSS 2026</t>
  </si>
  <si>
    <t>PROYEKSI RAB HSS 2027</t>
  </si>
  <si>
    <t>PROYEKSI RAB HSS 2028</t>
  </si>
  <si>
    <t>PROYEKSI RAB HSS 2029</t>
  </si>
  <si>
    <t>Ukuran CT</t>
  </si>
  <si>
    <t>CJ6-T</t>
  </si>
  <si>
    <t>CJ5-T</t>
  </si>
  <si>
    <t>MJ6-T</t>
  </si>
  <si>
    <t>F1-2</t>
  </si>
  <si>
    <t>CE1-2</t>
  </si>
  <si>
    <t>CM2-12A</t>
  </si>
  <si>
    <t>CM2-12</t>
  </si>
  <si>
    <t>Keterangan Tambahan:</t>
  </si>
  <si>
    <t>Staf</t>
  </si>
  <si>
    <t>TL Ren Sis</t>
  </si>
  <si>
    <t>Manager</t>
  </si>
  <si>
    <t>PEMASANGAN TIANG</t>
  </si>
  <si>
    <t>II</t>
  </si>
  <si>
    <t>PEMASANGAN KONSTRUKSI JTR</t>
  </si>
  <si>
    <t>CJ5-T (Sudut 0⁰-5⁰)</t>
  </si>
  <si>
    <t>CJ6-T (Single Dead End)</t>
  </si>
  <si>
    <t>MJ6-T (Pelindung Ujung JTR LVTC)</t>
  </si>
  <si>
    <t>PEMASANGAN KONSTRUKSI TRAFO</t>
  </si>
  <si>
    <t>III</t>
  </si>
  <si>
    <t>Trafo 1 Fasa CSP 50 KVA (G105, G106, G136)</t>
  </si>
  <si>
    <t xml:space="preserve">Jumper Wire : </t>
  </si>
  <si>
    <t>CM2-11M (Grounding Jaringan Ke Tanah)</t>
  </si>
  <si>
    <t>IV</t>
  </si>
  <si>
    <t>PEMASANGAN ACC. KONSTRUKSI</t>
  </si>
  <si>
    <t>CE1-2 (Schoor Dengan Guy Wire 35 mm²)</t>
  </si>
  <si>
    <t>F1-2 (Anchor 8.000 lbs)</t>
  </si>
  <si>
    <t>CM2-12 (Grounding Netral Ke Tiang)</t>
  </si>
  <si>
    <t>CM2-12A (Grounding Schoor Ke Tiang)</t>
  </si>
  <si>
    <t>PEMASANGAN KONDUKTOR</t>
  </si>
  <si>
    <t>PEMASANGAN SR APP</t>
  </si>
  <si>
    <t>Pemasangan APP 1 Fasa Di Bangunan</t>
  </si>
  <si>
    <t>Daya 1.300 VA</t>
  </si>
  <si>
    <t>C12-200 dAN</t>
  </si>
  <si>
    <t>C12-350 dAN</t>
  </si>
  <si>
    <t>C9-200 dAN</t>
  </si>
  <si>
    <t>CA1</t>
  </si>
  <si>
    <t>CA5</t>
  </si>
  <si>
    <t>TRF 50 (CG106)</t>
  </si>
  <si>
    <t>CE1-3</t>
  </si>
  <si>
    <t>F1-3</t>
  </si>
  <si>
    <t>APP TR</t>
  </si>
  <si>
    <t>LVTC 2x70 mm</t>
  </si>
  <si>
    <t>A3C 70 mm</t>
  </si>
  <si>
    <t>CE1-3 (Schoor Dengan Guy Wire 70 mm²)</t>
  </si>
  <si>
    <t>F1-3 (Anchor 10.000 lbs)</t>
  </si>
  <si>
    <t>VII</t>
  </si>
  <si>
    <t>PEMASANGAN KONSTRUKSI JTM</t>
  </si>
  <si>
    <t>CA1 (Sudut 0⁰-10⁰)</t>
  </si>
  <si>
    <t>CA5 (Single Dead End)</t>
  </si>
  <si>
    <t>Demak, 10 Juni 2024</t>
  </si>
  <si>
    <t>CA2</t>
  </si>
  <si>
    <t>CA2' (Sudut 20⁰-30⁰ Tanpa Netral)</t>
  </si>
  <si>
    <t>-7.07209, 110.94227</t>
  </si>
  <si>
    <t>PB An. Perum Subsidi PT Heri Paradise Property</t>
  </si>
  <si>
    <t>Ds. Rejosari, Kec. Grobogan, Kab. Grobogan</t>
  </si>
  <si>
    <t>R1T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</si>
</sst>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b/>
      <i/>
      <sz val="11"/>
      <color theme="1"/>
      <name val="Times New Roman"/>
      <family val="1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9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auto="1"/>
      </top>
      <bottom style="thin">
        <color indexed="64"/>
      </bottom>
      <diagonal/>
    </border>
    <border>
      <left style="thin">
        <color rgb="FFFF0000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rgb="FFFF0000"/>
      </top>
      <bottom style="thin">
        <color rgb="FFFF0000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2" fillId="0" borderId="0" applyFont="0" applyFill="0" applyBorder="0" applyAlignment="0" applyProtection="0"/>
    <xf numFmtId="41" fontId="163" fillId="0" borderId="0" applyFont="0" applyFill="0" applyBorder="0" applyAlignment="0" applyProtection="0"/>
    <xf numFmtId="0" fontId="17" fillId="0" borderId="0"/>
  </cellStyleXfs>
  <cellXfs count="733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7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5" fontId="90" fillId="0" borderId="0" xfId="1448" applyNumberFormat="1" applyFont="1" applyAlignment="1">
      <alignment wrapText="1"/>
    </xf>
    <xf numFmtId="165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0" fontId="40" fillId="0" borderId="21" xfId="1451" applyFont="1" applyBorder="1" applyAlignment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7" fontId="123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5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39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5" fillId="36" borderId="0" xfId="2670" applyFont="1" applyFill="1" applyAlignment="1">
      <alignment horizontal="left" vertical="center"/>
    </xf>
    <xf numFmtId="0" fontId="135" fillId="36" borderId="0" xfId="2670" applyFont="1" applyFill="1" applyAlignment="1">
      <alignment horizontal="center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right" vertical="center"/>
    </xf>
    <xf numFmtId="9" fontId="138" fillId="36" borderId="0" xfId="2671" applyFont="1" applyFill="1" applyBorder="1" applyAlignment="1" applyProtection="1">
      <alignment horizontal="right" vertical="center"/>
    </xf>
    <xf numFmtId="167" fontId="137" fillId="36" borderId="0" xfId="2672" applyFont="1" applyFill="1" applyBorder="1" applyAlignment="1" applyProtection="1">
      <alignment horizontal="right" vertical="center"/>
    </xf>
    <xf numFmtId="167" fontId="138" fillId="36" borderId="0" xfId="2672" applyFont="1" applyFill="1" applyBorder="1" applyAlignment="1" applyProtection="1">
      <alignment horizontal="right" vertical="center"/>
    </xf>
    <xf numFmtId="10" fontId="138" fillId="36" borderId="0" xfId="2671" applyNumberFormat="1" applyFont="1" applyFill="1" applyBorder="1" applyAlignment="1" applyProtection="1">
      <alignment horizontal="right" vertical="center"/>
    </xf>
    <xf numFmtId="169" fontId="137" fillId="36" borderId="0" xfId="2672" applyNumberFormat="1" applyFont="1" applyFill="1" applyBorder="1" applyAlignment="1" applyProtection="1">
      <alignment horizontal="right" vertical="center"/>
    </xf>
    <xf numFmtId="0" fontId="131" fillId="0" borderId="0" xfId="2670" applyFont="1" applyAlignment="1">
      <alignment horizontal="left" vertical="center"/>
    </xf>
    <xf numFmtId="0" fontId="13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7" fillId="0" borderId="0" xfId="1538"/>
    <xf numFmtId="167" fontId="107" fillId="0" borderId="0" xfId="1538" applyNumberFormat="1"/>
    <xf numFmtId="0" fontId="57" fillId="0" borderId="0" xfId="1538" applyFont="1"/>
    <xf numFmtId="0" fontId="122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7" fontId="0" fillId="0" borderId="3" xfId="1026" applyFont="1" applyFill="1" applyBorder="1" applyProtection="1"/>
    <xf numFmtId="167" fontId="107" fillId="0" borderId="3" xfId="1538" applyNumberFormat="1" applyBorder="1"/>
    <xf numFmtId="167" fontId="132" fillId="0" borderId="3" xfId="1026" applyFont="1" applyBorder="1" applyProtection="1"/>
    <xf numFmtId="167" fontId="0" fillId="0" borderId="3" xfId="1026" applyFont="1" applyBorder="1" applyProtection="1"/>
    <xf numFmtId="167" fontId="122" fillId="0" borderId="3" xfId="1538" applyNumberFormat="1" applyFont="1" applyBorder="1"/>
    <xf numFmtId="0" fontId="57" fillId="0" borderId="3" xfId="1538" applyFont="1" applyBorder="1"/>
    <xf numFmtId="165" fontId="107" fillId="0" borderId="3" xfId="1538" applyNumberFormat="1" applyBorder="1"/>
    <xf numFmtId="167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7" fontId="107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0" fillId="0" borderId="0" xfId="1614" applyFont="1" applyAlignment="1">
      <alignment horizontal="center"/>
    </xf>
    <xf numFmtId="0" fontId="141" fillId="0" borderId="0" xfId="1614" applyFont="1" applyAlignment="1">
      <alignment horizontal="center" vertical="center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3" fillId="0" borderId="0" xfId="1614" applyFont="1" applyAlignment="1">
      <alignment horizontal="center" vertical="center"/>
    </xf>
    <xf numFmtId="3" fontId="141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 vertical="center"/>
    </xf>
    <xf numFmtId="0" fontId="143" fillId="0" borderId="0" xfId="1614" applyFont="1" applyAlignment="1">
      <alignment horizontal="center"/>
    </xf>
    <xf numFmtId="0" fontId="141" fillId="0" borderId="0" xfId="1614" applyFont="1" applyAlignment="1">
      <alignment horizontal="center"/>
    </xf>
    <xf numFmtId="3" fontId="140" fillId="0" borderId="0" xfId="1614" applyNumberFormat="1" applyFont="1" applyAlignment="1">
      <alignment horizontal="center"/>
    </xf>
    <xf numFmtId="0" fontId="145" fillId="0" borderId="0" xfId="1614" applyFont="1"/>
    <xf numFmtId="167" fontId="145" fillId="0" borderId="0" xfId="1652" applyNumberFormat="1" applyFont="1"/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left" vertical="center"/>
    </xf>
    <xf numFmtId="0" fontId="145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0" fontId="145" fillId="0" borderId="0" xfId="1614" applyFont="1" applyAlignment="1">
      <alignment horizontal="center" vertical="center" wrapText="1"/>
    </xf>
    <xf numFmtId="0" fontId="142" fillId="0" borderId="0" xfId="1614" applyFont="1" applyAlignment="1">
      <alignment horizontal="center" vertical="center" wrapText="1"/>
    </xf>
    <xf numFmtId="3" fontId="141" fillId="0" borderId="0" xfId="1614" applyNumberFormat="1" applyFont="1" applyAlignment="1">
      <alignment vertical="center"/>
    </xf>
    <xf numFmtId="0" fontId="142" fillId="0" borderId="20" xfId="1615" applyFont="1" applyBorder="1" applyAlignment="1">
      <alignment horizontal="center" vertical="center"/>
    </xf>
    <xf numFmtId="0" fontId="142" fillId="0" borderId="21" xfId="1615" applyFont="1" applyBorder="1" applyAlignment="1">
      <alignment horizontal="left" vertical="center" wrapText="1"/>
    </xf>
    <xf numFmtId="0" fontId="141" fillId="0" borderId="21" xfId="1614" applyFont="1" applyBorder="1" applyAlignment="1">
      <alignment horizontal="center" vertical="center" wrapText="1"/>
    </xf>
    <xf numFmtId="0" fontId="148" fillId="0" borderId="21" xfId="1614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1" fillId="0" borderId="21" xfId="1614" applyNumberFormat="1" applyFont="1" applyBorder="1" applyAlignment="1">
      <alignment horizontal="center" vertical="center"/>
    </xf>
    <xf numFmtId="3" fontId="141" fillId="0" borderId="22" xfId="1614" applyNumberFormat="1" applyFont="1" applyBorder="1" applyAlignment="1">
      <alignment horizontal="center" vertical="center"/>
    </xf>
    <xf numFmtId="3" fontId="141" fillId="0" borderId="0" xfId="1614" applyNumberFormat="1" applyFont="1" applyAlignment="1">
      <alignment horizontal="center"/>
    </xf>
    <xf numFmtId="3" fontId="140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3" fillId="0" borderId="21" xfId="1653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3" fillId="0" borderId="21" xfId="1653" applyFont="1" applyBorder="1" applyAlignment="1">
      <alignment vertical="center" wrapText="1"/>
    </xf>
    <xf numFmtId="0" fontId="143" fillId="0" borderId="21" xfId="1652" applyFont="1" applyBorder="1" applyAlignment="1">
      <alignment vertical="center" wrapText="1"/>
    </xf>
    <xf numFmtId="0" fontId="141" fillId="0" borderId="20" xfId="1652" applyFont="1" applyBorder="1" applyAlignment="1">
      <alignment horizontal="center" vertical="center"/>
    </xf>
    <xf numFmtId="0" fontId="145" fillId="0" borderId="20" xfId="1652" applyFont="1" applyBorder="1" applyAlignment="1">
      <alignment horizontal="center" vertical="center"/>
    </xf>
    <xf numFmtId="0" fontId="145" fillId="0" borderId="21" xfId="1652" applyFont="1" applyBorder="1" applyAlignment="1">
      <alignment vertical="center" wrapText="1"/>
    </xf>
    <xf numFmtId="0" fontId="148" fillId="0" borderId="21" xfId="1652" applyFont="1" applyBorder="1" applyAlignment="1">
      <alignment horizontal="center" vertical="center"/>
    </xf>
    <xf numFmtId="0" fontId="148" fillId="0" borderId="46" xfId="1652" applyFont="1" applyBorder="1" applyAlignment="1">
      <alignment horizontal="center" vertical="center"/>
    </xf>
    <xf numFmtId="0" fontId="148" fillId="0" borderId="3" xfId="1652" applyFont="1" applyBorder="1" applyAlignment="1">
      <alignment vertical="center" wrapText="1"/>
    </xf>
    <xf numFmtId="0" fontId="141" fillId="0" borderId="3" xfId="1614" applyFont="1" applyBorder="1" applyAlignment="1">
      <alignment horizontal="center" vertical="center" wrapText="1"/>
    </xf>
    <xf numFmtId="0" fontId="148" fillId="0" borderId="3" xfId="1614" applyFont="1" applyBorder="1" applyAlignment="1">
      <alignment horizontal="center" vertical="center"/>
    </xf>
    <xf numFmtId="0" fontId="148" fillId="0" borderId="3" xfId="1652" applyFont="1" applyBorder="1" applyAlignment="1">
      <alignment horizontal="center" vertical="center"/>
    </xf>
    <xf numFmtId="207" fontId="148" fillId="0" borderId="3" xfId="1614" applyNumberFormat="1" applyFont="1" applyBorder="1" applyAlignment="1">
      <alignment horizontal="center" vertical="center"/>
    </xf>
    <xf numFmtId="3" fontId="141" fillId="0" borderId="3" xfId="1614" applyNumberFormat="1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41" fillId="0" borderId="23" xfId="1614" applyFont="1" applyBorder="1" applyAlignment="1">
      <alignment horizontal="center" vertical="center"/>
    </xf>
    <xf numFmtId="0" fontId="141" fillId="0" borderId="24" xfId="1614" applyFont="1" applyBorder="1" applyAlignment="1">
      <alignment horizontal="left" vertical="center"/>
    </xf>
    <xf numFmtId="0" fontId="141" fillId="0" borderId="24" xfId="1614" applyFont="1" applyBorder="1" applyAlignment="1">
      <alignment vertical="center"/>
    </xf>
    <xf numFmtId="0" fontId="148" fillId="0" borderId="24" xfId="1614" applyFont="1" applyBorder="1" applyAlignment="1">
      <alignment horizontal="center" vertical="center"/>
    </xf>
    <xf numFmtId="3" fontId="141" fillId="0" borderId="24" xfId="1614" applyNumberFormat="1" applyFont="1" applyBorder="1" applyAlignment="1">
      <alignment horizontal="center" vertical="center"/>
    </xf>
    <xf numFmtId="3" fontId="141" fillId="0" borderId="25" xfId="1614" applyNumberFormat="1" applyFont="1" applyBorder="1" applyAlignment="1">
      <alignment horizontal="center" vertical="center"/>
    </xf>
    <xf numFmtId="0" fontId="143" fillId="0" borderId="26" xfId="1614" applyFont="1" applyBorder="1" applyAlignment="1">
      <alignment horizontal="center" vertical="center"/>
    </xf>
    <xf numFmtId="37" fontId="145" fillId="0" borderId="27" xfId="1614" applyNumberFormat="1" applyFont="1" applyBorder="1" applyAlignment="1">
      <alignment horizontal="center"/>
    </xf>
    <xf numFmtId="37" fontId="143" fillId="0" borderId="27" xfId="1614" applyNumberFormat="1" applyFont="1" applyBorder="1" applyAlignment="1">
      <alignment horizontal="center"/>
    </xf>
    <xf numFmtId="0" fontId="143" fillId="0" borderId="28" xfId="1614" applyFont="1" applyBorder="1" applyAlignment="1">
      <alignment horizontal="center" vertical="center"/>
    </xf>
    <xf numFmtId="37" fontId="145" fillId="0" borderId="29" xfId="1614" applyNumberFormat="1" applyFont="1" applyBorder="1" applyAlignment="1">
      <alignment horizontal="center"/>
    </xf>
    <xf numFmtId="37" fontId="143" fillId="0" borderId="29" xfId="1614" applyNumberFormat="1" applyFont="1" applyBorder="1" applyAlignment="1">
      <alignment horizontal="center"/>
    </xf>
    <xf numFmtId="37" fontId="149" fillId="0" borderId="30" xfId="1614" applyNumberFormat="1" applyFont="1" applyBorder="1" applyAlignment="1">
      <alignment horizontal="center"/>
    </xf>
    <xf numFmtId="37" fontId="149" fillId="0" borderId="32" xfId="1614" applyNumberFormat="1" applyFont="1" applyBorder="1" applyAlignment="1">
      <alignment horizontal="center"/>
    </xf>
    <xf numFmtId="0" fontId="149" fillId="0" borderId="34" xfId="1614" applyFont="1" applyBorder="1" applyAlignment="1">
      <alignment vertical="center"/>
    </xf>
    <xf numFmtId="0" fontId="143" fillId="0" borderId="19" xfId="1614" applyFont="1" applyBorder="1"/>
    <xf numFmtId="0" fontId="143" fillId="0" borderId="19" xfId="1614" applyFont="1" applyBorder="1" applyAlignment="1">
      <alignment horizontal="center"/>
    </xf>
    <xf numFmtId="0" fontId="143" fillId="0" borderId="19" xfId="1614" applyFont="1" applyBorder="1" applyAlignment="1">
      <alignment horizontal="right"/>
    </xf>
    <xf numFmtId="0" fontId="143" fillId="0" borderId="31" xfId="1614" applyFont="1" applyBorder="1" applyAlignment="1">
      <alignment horizontal="right"/>
    </xf>
    <xf numFmtId="0" fontId="141" fillId="0" borderId="0" xfId="1614" applyFont="1" applyAlignment="1">
      <alignment horizontal="left" vertical="center"/>
    </xf>
    <xf numFmtId="0" fontId="141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165" fontId="148" fillId="0" borderId="0" xfId="1652" applyNumberFormat="1" applyFont="1" applyAlignment="1">
      <alignment vertical="center"/>
    </xf>
    <xf numFmtId="0" fontId="143" fillId="0" borderId="0" xfId="1652" applyFont="1" applyAlignment="1">
      <alignment horizontal="right"/>
    </xf>
    <xf numFmtId="0" fontId="150" fillId="0" borderId="0" xfId="1644" applyFont="1" applyAlignment="1">
      <alignment horizontal="center" vertical="center"/>
    </xf>
    <xf numFmtId="0" fontId="148" fillId="0" borderId="0" xfId="1652" applyFont="1" applyAlignment="1">
      <alignment vertical="center"/>
    </xf>
    <xf numFmtId="0" fontId="151" fillId="39" borderId="63" xfId="2670" applyFont="1" applyFill="1" applyBorder="1" applyAlignment="1">
      <alignment horizontal="left" vertical="center"/>
    </xf>
    <xf numFmtId="0" fontId="151" fillId="39" borderId="64" xfId="2670" applyFont="1" applyFill="1" applyBorder="1" applyAlignment="1">
      <alignment horizontal="center" vertical="center"/>
    </xf>
    <xf numFmtId="0" fontId="151" fillId="39" borderId="66" xfId="2670" applyFont="1" applyFill="1" applyBorder="1" applyAlignment="1">
      <alignment horizontal="left" vertical="center"/>
    </xf>
    <xf numFmtId="0" fontId="151" fillId="39" borderId="62" xfId="2670" applyFont="1" applyFill="1" applyBorder="1" applyAlignment="1">
      <alignment horizontal="center" vertical="center"/>
    </xf>
    <xf numFmtId="0" fontId="151" fillId="39" borderId="68" xfId="2670" applyFont="1" applyFill="1" applyBorder="1" applyAlignment="1">
      <alignment horizontal="left" vertical="center"/>
    </xf>
    <xf numFmtId="0" fontId="151" fillId="39" borderId="69" xfId="2670" applyFont="1" applyFill="1" applyBorder="1" applyAlignment="1">
      <alignment horizontal="center" vertical="center"/>
    </xf>
    <xf numFmtId="167" fontId="133" fillId="40" borderId="65" xfId="2672" applyFont="1" applyFill="1" applyBorder="1" applyAlignment="1" applyProtection="1">
      <alignment horizontal="right" vertical="center" wrapText="1"/>
      <protection locked="0"/>
    </xf>
    <xf numFmtId="167" fontId="133" fillId="40" borderId="67" xfId="2672" applyFont="1" applyFill="1" applyBorder="1" applyAlignment="1" applyProtection="1">
      <alignment horizontal="right" vertical="center"/>
      <protection locked="0"/>
    </xf>
    <xf numFmtId="169" fontId="133" fillId="40" borderId="67" xfId="2672" applyNumberFormat="1" applyFont="1" applyFill="1" applyBorder="1" applyAlignment="1" applyProtection="1">
      <alignment horizontal="right" vertical="center"/>
      <protection locked="0"/>
    </xf>
    <xf numFmtId="169" fontId="133" fillId="40" borderId="70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4" xfId="2673" applyFont="1" applyBorder="1" applyAlignment="1">
      <alignment horizontal="center" vertical="center" wrapText="1"/>
    </xf>
    <xf numFmtId="0" fontId="154" fillId="0" borderId="0" xfId="2673" applyFont="1" applyAlignment="1">
      <alignment horizontal="center" vertical="center" wrapText="1"/>
    </xf>
    <xf numFmtId="0" fontId="155" fillId="0" borderId="0" xfId="2673" applyFont="1" applyAlignment="1">
      <alignment vertical="center" wrapText="1"/>
    </xf>
    <xf numFmtId="0" fontId="156" fillId="0" borderId="0" xfId="2673" applyFont="1" applyAlignment="1">
      <alignment vertical="center" wrapText="1"/>
    </xf>
    <xf numFmtId="0" fontId="139" fillId="35" borderId="74" xfId="2673" applyFont="1" applyFill="1" applyBorder="1" applyAlignment="1">
      <alignment vertical="center" wrapText="1"/>
    </xf>
    <xf numFmtId="0" fontId="139" fillId="43" borderId="74" xfId="2673" applyFont="1" applyFill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9" fillId="0" borderId="0" xfId="2673" applyFont="1" applyAlignment="1">
      <alignment horizontal="center" vertical="center" wrapText="1"/>
    </xf>
    <xf numFmtId="1" fontId="160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47" xfId="2673" applyNumberFormat="1" applyFont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2" fontId="161" fillId="0" borderId="0" xfId="2673" applyNumberFormat="1" applyFont="1" applyAlignment="1">
      <alignment horizontal="center" vertical="center" wrapText="1"/>
    </xf>
    <xf numFmtId="1" fontId="161" fillId="0" borderId="0" xfId="2673" applyNumberFormat="1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39" fillId="35" borderId="48" xfId="2673" applyFont="1" applyFill="1" applyBorder="1" applyAlignment="1">
      <alignment vertical="center" wrapText="1"/>
    </xf>
    <xf numFmtId="0" fontId="139" fillId="0" borderId="50" xfId="2673" applyFont="1" applyBorder="1" applyAlignment="1">
      <alignment horizontal="center" vertical="center" wrapText="1"/>
    </xf>
    <xf numFmtId="0" fontId="139" fillId="35" borderId="46" xfId="2673" applyFont="1" applyFill="1" applyBorder="1" applyAlignment="1">
      <alignment vertical="center" wrapText="1"/>
    </xf>
    <xf numFmtId="1" fontId="128" fillId="0" borderId="53" xfId="2673" applyNumberFormat="1" applyFont="1" applyBorder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35" borderId="78" xfId="2673" applyFont="1" applyFill="1" applyBorder="1" applyAlignment="1">
      <alignment vertical="center" wrapText="1"/>
    </xf>
    <xf numFmtId="0" fontId="101" fillId="0" borderId="56" xfId="2673" applyFont="1" applyBorder="1" applyAlignment="1">
      <alignment horizontal="center" vertical="center" wrapText="1"/>
    </xf>
    <xf numFmtId="0" fontId="139" fillId="0" borderId="48" xfId="2673" applyFont="1" applyBorder="1" applyAlignment="1">
      <alignment vertical="center" wrapText="1"/>
    </xf>
    <xf numFmtId="0" fontId="139" fillId="0" borderId="46" xfId="2673" applyFont="1" applyBorder="1" applyAlignment="1">
      <alignment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7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4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0" fontId="40" fillId="0" borderId="21" xfId="2677" applyFont="1" applyBorder="1" applyAlignment="1">
      <alignment horizontal="left" vertical="center" wrapText="1"/>
    </xf>
    <xf numFmtId="169" fontId="137" fillId="47" borderId="0" xfId="2672" applyNumberFormat="1" applyFont="1" applyFill="1" applyBorder="1" applyAlignment="1" applyProtection="1">
      <alignment horizontal="right"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15" fillId="33" borderId="0" xfId="1451" applyFont="1" applyFill="1" applyAlignment="1">
      <alignment horizontal="center" vertical="center"/>
    </xf>
    <xf numFmtId="0" fontId="115" fillId="33" borderId="0" xfId="1451" applyFont="1" applyFill="1" applyAlignment="1">
      <alignment horizontal="center"/>
    </xf>
    <xf numFmtId="0" fontId="2" fillId="0" borderId="21" xfId="1652" applyFont="1" applyBorder="1" applyAlignment="1">
      <alignment horizontal="left" vertical="center" wrapText="1"/>
    </xf>
    <xf numFmtId="3" fontId="40" fillId="48" borderId="21" xfId="1451" applyNumberFormat="1" applyFont="1" applyFill="1" applyBorder="1" applyAlignment="1">
      <alignment horizontal="center" vertical="center" wrapText="1"/>
    </xf>
    <xf numFmtId="3" fontId="141" fillId="0" borderId="39" xfId="1614" applyNumberFormat="1" applyFont="1" applyBorder="1" applyAlignment="1">
      <alignment horizontal="center" vertical="center"/>
    </xf>
    <xf numFmtId="43" fontId="5" fillId="0" borderId="0" xfId="2670" applyNumberFormat="1" applyAlignment="1">
      <alignment horizontal="center" vertical="center"/>
    </xf>
    <xf numFmtId="0" fontId="143" fillId="0" borderId="20" xfId="1653" applyFont="1" applyBorder="1" applyAlignment="1">
      <alignment horizontal="center" vertical="center"/>
    </xf>
    <xf numFmtId="3" fontId="40" fillId="48" borderId="21" xfId="1450" applyNumberFormat="1" applyFont="1" applyFill="1" applyBorder="1" applyAlignment="1">
      <alignment horizontal="center" vertical="center" wrapText="1"/>
    </xf>
    <xf numFmtId="0" fontId="40" fillId="0" borderId="18" xfId="1448" quotePrefix="1" applyFont="1" applyBorder="1" applyAlignment="1">
      <alignment horizontal="center" vertical="top" wrapText="1"/>
    </xf>
    <xf numFmtId="0" fontId="40" fillId="0" borderId="21" xfId="1451" applyFont="1" applyBorder="1" applyAlignment="1">
      <alignment horizontal="center" vertical="top"/>
    </xf>
    <xf numFmtId="0" fontId="129" fillId="0" borderId="21" xfId="1451" applyFont="1" applyBorder="1" applyAlignment="1">
      <alignment horizontal="left" vertical="top" wrapText="1"/>
    </xf>
    <xf numFmtId="0" fontId="49" fillId="0" borderId="21" xfId="1450" applyFont="1" applyBorder="1" applyAlignment="1">
      <alignment horizontal="center" vertical="top" wrapText="1"/>
    </xf>
    <xf numFmtId="0" fontId="40" fillId="0" borderId="21" xfId="1450" applyFont="1" applyBorder="1" applyAlignment="1">
      <alignment horizontal="center" vertical="top" wrapText="1"/>
    </xf>
    <xf numFmtId="3" fontId="40" fillId="48" borderId="21" xfId="1451" applyNumberFormat="1" applyFont="1" applyFill="1" applyBorder="1" applyAlignment="1">
      <alignment horizontal="center" vertical="top" wrapText="1"/>
    </xf>
    <xf numFmtId="3" fontId="40" fillId="48" borderId="21" xfId="1450" applyNumberFormat="1" applyFont="1" applyFill="1" applyBorder="1" applyAlignment="1">
      <alignment horizontal="center" vertical="top" wrapText="1"/>
    </xf>
    <xf numFmtId="0" fontId="89" fillId="0" borderId="0" xfId="1448" applyFont="1" applyAlignment="1">
      <alignment horizontal="center" vertical="top"/>
    </xf>
    <xf numFmtId="0" fontId="89" fillId="0" borderId="0" xfId="1448" applyFont="1" applyAlignment="1">
      <alignment horizontal="center" vertical="top" wrapText="1"/>
    </xf>
    <xf numFmtId="0" fontId="89" fillId="0" borderId="0" xfId="527" applyNumberFormat="1" applyFont="1" applyFill="1" applyBorder="1" applyAlignment="1">
      <alignment horizontal="center" vertical="top" wrapText="1"/>
    </xf>
    <xf numFmtId="0" fontId="40" fillId="0" borderId="18" xfId="1450" applyFont="1" applyBorder="1" applyAlignment="1">
      <alignment horizontal="center" vertical="center" wrapText="1"/>
    </xf>
    <xf numFmtId="3" fontId="40" fillId="48" borderId="21" xfId="1448" applyNumberFormat="1" applyFont="1" applyFill="1" applyBorder="1" applyAlignment="1">
      <alignment horizontal="center" vertical="center" wrapText="1"/>
    </xf>
    <xf numFmtId="0" fontId="1" fillId="0" borderId="21" xfId="1653" applyFont="1" applyBorder="1" applyAlignment="1">
      <alignment vertical="center" wrapText="1"/>
    </xf>
    <xf numFmtId="0" fontId="109" fillId="0" borderId="21" xfId="1451" applyFont="1" applyBorder="1" applyAlignment="1">
      <alignment horizontal="left" vertical="center" wrapText="1"/>
    </xf>
    <xf numFmtId="0" fontId="40" fillId="0" borderId="21" xfId="1451" applyFont="1" applyBorder="1" applyAlignment="1">
      <alignment horizontal="left" vertical="center"/>
    </xf>
    <xf numFmtId="0" fontId="39" fillId="0" borderId="21" xfId="1451" applyFont="1" applyBorder="1" applyAlignment="1">
      <alignment horizontal="center" vertical="center"/>
    </xf>
    <xf numFmtId="0" fontId="39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center" vertical="center"/>
    </xf>
    <xf numFmtId="3" fontId="129" fillId="48" borderId="21" xfId="1451" applyNumberFormat="1" applyFont="1" applyFill="1" applyBorder="1" applyAlignment="1">
      <alignment horizontal="center" vertical="center" wrapText="1"/>
    </xf>
    <xf numFmtId="0" fontId="164" fillId="0" borderId="0" xfId="527" applyNumberFormat="1" applyFont="1" applyFill="1" applyAlignment="1">
      <alignment horizontal="center" wrapText="1"/>
    </xf>
    <xf numFmtId="0" fontId="164" fillId="0" borderId="0" xfId="1448" applyFont="1" applyAlignment="1">
      <alignment horizontal="center" wrapText="1"/>
    </xf>
    <xf numFmtId="3" fontId="164" fillId="0" borderId="0" xfId="1448" applyNumberFormat="1" applyFont="1" applyAlignment="1">
      <alignment horizontal="center" wrapText="1"/>
    </xf>
    <xf numFmtId="0" fontId="47" fillId="0" borderId="0" xfId="1448" applyFont="1" applyAlignment="1">
      <alignment horizontal="center" vertical="center"/>
    </xf>
    <xf numFmtId="0" fontId="47" fillId="0" borderId="0" xfId="1448" applyFont="1" applyAlignment="1">
      <alignment horizontal="center" wrapText="1"/>
    </xf>
    <xf numFmtId="0" fontId="47" fillId="0" borderId="0" xfId="527" applyNumberFormat="1" applyFont="1" applyFill="1" applyBorder="1" applyAlignment="1">
      <alignment horizontal="center" wrapText="1"/>
    </xf>
    <xf numFmtId="10" fontId="40" fillId="0" borderId="21" xfId="1450" applyNumberFormat="1" applyFont="1" applyBorder="1" applyAlignment="1">
      <alignment horizontal="center" vertical="center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1" fontId="40" fillId="0" borderId="21" xfId="2549" applyNumberFormat="1" applyFont="1" applyBorder="1" applyAlignment="1">
      <alignment horizontal="center" vertical="center" wrapText="1"/>
    </xf>
    <xf numFmtId="1" fontId="40" fillId="48" borderId="21" xfId="2549" applyNumberFormat="1" applyFont="1" applyFill="1" applyBorder="1" applyAlignment="1">
      <alignment horizontal="center" vertical="center" wrapText="1"/>
    </xf>
    <xf numFmtId="169" fontId="40" fillId="0" borderId="21" xfId="717" applyNumberFormat="1" applyFont="1" applyFill="1" applyBorder="1" applyAlignment="1" applyProtection="1">
      <alignment horizontal="left" vertical="center" wrapText="1"/>
    </xf>
    <xf numFmtId="49" fontId="40" fillId="0" borderId="21" xfId="717" applyNumberFormat="1" applyFont="1" applyFill="1" applyBorder="1" applyAlignment="1" applyProtection="1">
      <alignment horizontal="left" vertical="center" wrapText="1"/>
    </xf>
    <xf numFmtId="3" fontId="40" fillId="49" borderId="21" xfId="1450" applyNumberFormat="1" applyFont="1" applyFill="1" applyBorder="1" applyAlignment="1">
      <alignment horizontal="center" vertical="center" wrapText="1"/>
    </xf>
    <xf numFmtId="3" fontId="40" fillId="49" borderId="21" xfId="1451" applyNumberFormat="1" applyFont="1" applyFill="1" applyBorder="1" applyAlignment="1">
      <alignment horizontal="center" vertical="center" wrapText="1"/>
    </xf>
    <xf numFmtId="4" fontId="40" fillId="0" borderId="21" xfId="1450" applyNumberFormat="1" applyFont="1" applyBorder="1" applyAlignment="1">
      <alignment horizontal="center" vertical="center" wrapText="1"/>
    </xf>
    <xf numFmtId="4" fontId="40" fillId="49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top" wrapText="1"/>
    </xf>
    <xf numFmtId="4" fontId="40" fillId="49" borderId="21" xfId="1451" applyNumberFormat="1" applyFont="1" applyFill="1" applyBorder="1" applyAlignment="1">
      <alignment horizontal="center" vertical="center" wrapText="1"/>
    </xf>
    <xf numFmtId="4" fontId="40" fillId="48" borderId="21" xfId="1451" applyNumberFormat="1" applyFont="1" applyFill="1" applyBorder="1" applyAlignment="1">
      <alignment horizontal="center" vertical="center" wrapText="1"/>
    </xf>
    <xf numFmtId="4" fontId="40" fillId="0" borderId="21" xfId="1451" applyNumberFormat="1" applyFont="1" applyBorder="1" applyAlignment="1">
      <alignment horizontal="center" vertical="center" wrapText="1"/>
    </xf>
    <xf numFmtId="4" fontId="129" fillId="0" borderId="21" xfId="1450" applyNumberFormat="1" applyFont="1" applyBorder="1" applyAlignment="1">
      <alignment horizontal="center" vertical="center" wrapText="1"/>
    </xf>
    <xf numFmtId="3" fontId="39" fillId="50" borderId="3" xfId="1448" applyNumberFormat="1" applyFont="1" applyFill="1" applyBorder="1" applyAlignment="1">
      <alignment horizontal="center" vertical="center" wrapText="1"/>
    </xf>
    <xf numFmtId="169" fontId="40" fillId="0" borderId="40" xfId="715" applyNumberFormat="1" applyFont="1" applyFill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center" wrapText="1"/>
    </xf>
    <xf numFmtId="165" fontId="40" fillId="0" borderId="40" xfId="1451" applyNumberFormat="1" applyFont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top" wrapText="1"/>
    </xf>
    <xf numFmtId="169" fontId="52" fillId="0" borderId="40" xfId="717" applyNumberFormat="1" applyFont="1" applyFill="1" applyBorder="1" applyAlignment="1" applyProtection="1">
      <alignment horizontal="center" vertical="center" wrapText="1"/>
    </xf>
    <xf numFmtId="0" fontId="40" fillId="0" borderId="40" xfId="1451" applyFont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wrapText="1"/>
    </xf>
    <xf numFmtId="169" fontId="40" fillId="0" borderId="40" xfId="728" applyFont="1" applyFill="1" applyBorder="1" applyAlignment="1" applyProtection="1">
      <alignment horizontal="center" vertical="center" wrapText="1"/>
    </xf>
    <xf numFmtId="169" fontId="40" fillId="0" borderId="40" xfId="728" applyFont="1" applyFill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vertical="center" wrapText="1"/>
    </xf>
    <xf numFmtId="169" fontId="40" fillId="0" borderId="59" xfId="714" applyFont="1" applyFill="1" applyBorder="1" applyAlignment="1">
      <alignment horizontal="center" vertical="center" wrapText="1"/>
    </xf>
    <xf numFmtId="3" fontId="40" fillId="0" borderId="35" xfId="1448" applyNumberFormat="1" applyFont="1" applyBorder="1" applyAlignment="1">
      <alignment horizontal="center" vertical="center" wrapText="1"/>
    </xf>
    <xf numFmtId="0" fontId="129" fillId="0" borderId="0" xfId="1448" applyFont="1" applyAlignment="1">
      <alignment horizontal="center" wrapText="1"/>
    </xf>
    <xf numFmtId="0" fontId="129" fillId="0" borderId="0" xfId="527" applyNumberFormat="1" applyFont="1" applyFill="1" applyBorder="1" applyAlignment="1">
      <alignment horizontal="center" wrapText="1"/>
    </xf>
    <xf numFmtId="0" fontId="39" fillId="40" borderId="3" xfId="1448" applyFont="1" applyFill="1" applyBorder="1" applyAlignment="1">
      <alignment horizontal="center" vertical="center"/>
    </xf>
    <xf numFmtId="0" fontId="39" fillId="40" borderId="3" xfId="1448" applyFont="1" applyFill="1" applyBorder="1" applyAlignment="1">
      <alignment horizontal="center" vertical="center" wrapText="1"/>
    </xf>
    <xf numFmtId="0" fontId="122" fillId="0" borderId="0" xfId="2670" applyFont="1" applyAlignment="1">
      <alignment horizontal="center" vertical="center"/>
    </xf>
    <xf numFmtId="0" fontId="140" fillId="0" borderId="0" xfId="1614" applyFont="1" applyAlignment="1">
      <alignment horizontal="center" vertical="top"/>
    </xf>
    <xf numFmtId="0" fontId="143" fillId="0" borderId="20" xfId="1653" applyFont="1" applyBorder="1" applyAlignment="1">
      <alignment horizontal="center" vertical="top"/>
    </xf>
    <xf numFmtId="0" fontId="143" fillId="0" borderId="21" xfId="1653" applyFont="1" applyBorder="1" applyAlignment="1">
      <alignment vertical="top" wrapText="1"/>
    </xf>
    <xf numFmtId="0" fontId="141" fillId="0" borderId="21" xfId="1614" applyFont="1" applyBorder="1" applyAlignment="1">
      <alignment horizontal="center" vertical="top" wrapText="1"/>
    </xf>
    <xf numFmtId="0" fontId="148" fillId="0" borderId="21" xfId="1614" applyFont="1" applyBorder="1" applyAlignment="1">
      <alignment horizontal="center" vertical="top"/>
    </xf>
    <xf numFmtId="3" fontId="148" fillId="0" borderId="21" xfId="1614" applyNumberFormat="1" applyFont="1" applyBorder="1" applyAlignment="1">
      <alignment horizontal="center" vertical="top"/>
    </xf>
    <xf numFmtId="3" fontId="141" fillId="0" borderId="21" xfId="1614" applyNumberFormat="1" applyFont="1" applyBorder="1" applyAlignment="1">
      <alignment horizontal="center" vertical="top"/>
    </xf>
    <xf numFmtId="3" fontId="141" fillId="0" borderId="22" xfId="1614" applyNumberFormat="1" applyFont="1" applyBorder="1" applyAlignment="1">
      <alignment horizontal="center" vertical="top"/>
    </xf>
    <xf numFmtId="0" fontId="144" fillId="0" borderId="0" xfId="1614" applyFont="1" applyAlignment="1">
      <alignment horizontal="center" vertical="top"/>
    </xf>
    <xf numFmtId="3" fontId="144" fillId="0" borderId="0" xfId="1614" applyNumberFormat="1" applyFont="1" applyAlignment="1">
      <alignment horizontal="center" vertical="top"/>
    </xf>
    <xf numFmtId="3" fontId="141" fillId="0" borderId="0" xfId="1614" applyNumberFormat="1" applyFont="1" applyAlignment="1">
      <alignment horizontal="center" vertical="top"/>
    </xf>
    <xf numFmtId="0" fontId="141" fillId="0" borderId="0" xfId="1614" applyFont="1" applyAlignment="1">
      <alignment horizontal="center" vertical="top"/>
    </xf>
    <xf numFmtId="3" fontId="140" fillId="0" borderId="0" xfId="1614" applyNumberFormat="1" applyFont="1" applyAlignment="1">
      <alignment horizontal="center" vertical="top"/>
    </xf>
    <xf numFmtId="0" fontId="143" fillId="0" borderId="20" xfId="1652" applyFont="1" applyBorder="1" applyAlignment="1">
      <alignment horizontal="center" vertical="center"/>
    </xf>
    <xf numFmtId="0" fontId="143" fillId="0" borderId="21" xfId="1652" applyFont="1" applyBorder="1" applyAlignment="1">
      <alignment horizontal="left" vertical="center" wrapText="1"/>
    </xf>
    <xf numFmtId="0" fontId="110" fillId="0" borderId="0" xfId="2677" applyFont="1" applyAlignment="1">
      <alignment horizontal="center"/>
    </xf>
    <xf numFmtId="0" fontId="110" fillId="0" borderId="26" xfId="2677" applyFont="1" applyBorder="1" applyAlignment="1">
      <alignment horizontal="center"/>
    </xf>
    <xf numFmtId="0" fontId="110" fillId="0" borderId="36" xfId="2677" applyFont="1" applyBorder="1" applyAlignment="1">
      <alignment horizontal="center"/>
    </xf>
    <xf numFmtId="0" fontId="110" fillId="0" borderId="28" xfId="2677" applyFont="1" applyBorder="1" applyAlignment="1">
      <alignment horizontal="center"/>
    </xf>
    <xf numFmtId="0" fontId="110" fillId="0" borderId="0" xfId="2677" quotePrefix="1" applyFont="1" applyAlignment="1">
      <alignment horizontal="left"/>
    </xf>
    <xf numFmtId="0" fontId="111" fillId="0" borderId="18" xfId="2677" applyFont="1" applyBorder="1" applyAlignment="1">
      <alignment horizontal="left"/>
    </xf>
    <xf numFmtId="0" fontId="110" fillId="0" borderId="37" xfId="2677" applyFont="1" applyBorder="1" applyAlignment="1">
      <alignment horizontal="center"/>
    </xf>
    <xf numFmtId="0" fontId="110" fillId="0" borderId="3" xfId="2677" applyFont="1" applyBorder="1" applyAlignment="1">
      <alignment horizontal="center"/>
    </xf>
    <xf numFmtId="0" fontId="110" fillId="0" borderId="39" xfId="2677" applyFont="1" applyBorder="1" applyAlignment="1">
      <alignment horizontal="center"/>
    </xf>
    <xf numFmtId="0" fontId="112" fillId="0" borderId="28" xfId="2677" applyFont="1" applyBorder="1" applyAlignment="1">
      <alignment horizontal="center"/>
    </xf>
    <xf numFmtId="0" fontId="112" fillId="0" borderId="0" xfId="2677" applyFont="1" applyAlignment="1">
      <alignment horizontal="center"/>
    </xf>
    <xf numFmtId="0" fontId="110" fillId="0" borderId="38" xfId="2677" applyFont="1" applyBorder="1" applyAlignment="1">
      <alignment horizontal="center"/>
    </xf>
    <xf numFmtId="0" fontId="114" fillId="0" borderId="92" xfId="2677" applyFont="1" applyBorder="1" applyAlignment="1">
      <alignment horizontal="left" vertical="center"/>
    </xf>
    <xf numFmtId="0" fontId="114" fillId="0" borderId="93" xfId="2677" applyFont="1" applyBorder="1" applyAlignment="1">
      <alignment horizontal="left" vertical="center"/>
    </xf>
    <xf numFmtId="0" fontId="114" fillId="0" borderId="94" xfId="2677" applyFont="1" applyBorder="1" applyAlignment="1">
      <alignment horizontal="center" vertical="center"/>
    </xf>
    <xf numFmtId="0" fontId="114" fillId="0" borderId="93" xfId="2677" applyFont="1" applyBorder="1" applyAlignment="1">
      <alignment horizontal="center" vertical="center"/>
    </xf>
    <xf numFmtId="0" fontId="110" fillId="0" borderId="3" xfId="2677" applyFont="1" applyBorder="1" applyAlignment="1">
      <alignment horizontal="center" vertical="center"/>
    </xf>
    <xf numFmtId="0" fontId="110" fillId="0" borderId="39" xfId="2677" applyFont="1" applyBorder="1" applyAlignment="1">
      <alignment horizontal="center" vertical="center"/>
    </xf>
    <xf numFmtId="0" fontId="110" fillId="0" borderId="0" xfId="2677" applyFont="1" applyAlignment="1">
      <alignment horizontal="center" vertical="center"/>
    </xf>
    <xf numFmtId="0" fontId="113" fillId="0" borderId="0" xfId="2677" applyFont="1" applyAlignment="1">
      <alignment horizontal="center"/>
    </xf>
    <xf numFmtId="0" fontId="110" fillId="0" borderId="40" xfId="2677" applyFont="1" applyBorder="1" applyAlignment="1">
      <alignment horizontal="center"/>
    </xf>
    <xf numFmtId="0" fontId="114" fillId="0" borderId="28" xfId="2677" applyFont="1" applyBorder="1" applyAlignment="1">
      <alignment horizontal="center"/>
    </xf>
    <xf numFmtId="0" fontId="114" fillId="0" borderId="0" xfId="2677" applyFont="1" applyAlignment="1">
      <alignment horizontal="center"/>
    </xf>
    <xf numFmtId="20" fontId="110" fillId="0" borderId="39" xfId="2677" applyNumberFormat="1" applyFont="1" applyBorder="1" applyAlignment="1">
      <alignment horizontal="center"/>
    </xf>
    <xf numFmtId="0" fontId="110" fillId="0" borderId="40" xfId="2677" applyFont="1" applyBorder="1" applyAlignment="1">
      <alignment horizontal="center" vertical="center" wrapText="1"/>
    </xf>
    <xf numFmtId="0" fontId="114" fillId="0" borderId="34" xfId="2677" applyFont="1" applyBorder="1" applyAlignment="1">
      <alignment horizontal="center"/>
    </xf>
    <xf numFmtId="0" fontId="114" fillId="0" borderId="19" xfId="2677" applyFont="1" applyBorder="1" applyAlignment="1">
      <alignment horizontal="center"/>
    </xf>
    <xf numFmtId="0" fontId="110" fillId="0" borderId="19" xfId="2677" applyFont="1" applyBorder="1" applyAlignment="1">
      <alignment horizontal="center"/>
    </xf>
    <xf numFmtId="0" fontId="110" fillId="0" borderId="44" xfId="2677" applyFont="1" applyBorder="1" applyAlignment="1">
      <alignment horizontal="center"/>
    </xf>
    <xf numFmtId="0" fontId="49" fillId="0" borderId="0" xfId="1451" applyFont="1"/>
    <xf numFmtId="0" fontId="49" fillId="0" borderId="26" xfId="1451" applyFont="1" applyBorder="1"/>
    <xf numFmtId="0" fontId="49" fillId="0" borderId="36" xfId="1451" applyFont="1" applyBorder="1"/>
    <xf numFmtId="0" fontId="49" fillId="0" borderId="45" xfId="1451" applyFont="1" applyBorder="1"/>
    <xf numFmtId="0" fontId="49" fillId="0" borderId="28" xfId="1451" applyFont="1" applyBorder="1"/>
    <xf numFmtId="0" fontId="49" fillId="0" borderId="37" xfId="1451" applyFont="1" applyBorder="1"/>
    <xf numFmtId="0" fontId="153" fillId="0" borderId="0" xfId="1451" applyFont="1" applyAlignment="1">
      <alignment vertical="center"/>
    </xf>
    <xf numFmtId="0" fontId="167" fillId="0" borderId="0" xfId="1451" applyFont="1" applyAlignment="1">
      <alignment vertical="center"/>
    </xf>
    <xf numFmtId="0" fontId="50" fillId="0" borderId="0" xfId="1451" applyFont="1" applyAlignment="1">
      <alignment horizontal="center" vertical="center"/>
    </xf>
    <xf numFmtId="0" fontId="168" fillId="0" borderId="0" xfId="1451" applyFont="1"/>
    <xf numFmtId="0" fontId="51" fillId="0" borderId="0" xfId="1451" applyFont="1"/>
    <xf numFmtId="0" fontId="169" fillId="0" borderId="0" xfId="1451" applyFont="1" applyAlignment="1">
      <alignment vertical="center"/>
    </xf>
    <xf numFmtId="0" fontId="169" fillId="0" borderId="37" xfId="1451" applyFont="1" applyBorder="1" applyAlignment="1">
      <alignment vertical="center"/>
    </xf>
    <xf numFmtId="0" fontId="170" fillId="0" borderId="0" xfId="1451" applyFont="1" applyAlignment="1">
      <alignment vertical="center"/>
    </xf>
    <xf numFmtId="0" fontId="170" fillId="0" borderId="37" xfId="1451" applyFont="1" applyBorder="1" applyAlignment="1">
      <alignment vertical="center"/>
    </xf>
    <xf numFmtId="0" fontId="169" fillId="0" borderId="0" xfId="1451" applyFont="1" applyAlignment="1">
      <alignment horizontal="center" vertical="center"/>
    </xf>
    <xf numFmtId="0" fontId="49" fillId="0" borderId="34" xfId="1451" applyFont="1" applyBorder="1"/>
    <xf numFmtId="0" fontId="49" fillId="0" borderId="19" xfId="1451" applyFont="1" applyBorder="1"/>
    <xf numFmtId="0" fontId="169" fillId="0" borderId="19" xfId="1451" applyFont="1" applyBorder="1" applyAlignment="1">
      <alignment vertical="center"/>
    </xf>
    <xf numFmtId="0" fontId="169" fillId="0" borderId="19" xfId="1451" applyFont="1" applyBorder="1" applyAlignment="1">
      <alignment horizontal="center" vertical="center"/>
    </xf>
    <xf numFmtId="0" fontId="169" fillId="0" borderId="31" xfId="1451" applyFont="1" applyBorder="1" applyAlignment="1">
      <alignment vertical="center"/>
    </xf>
    <xf numFmtId="0" fontId="49" fillId="0" borderId="31" xfId="1451" applyFont="1" applyBorder="1"/>
    <xf numFmtId="0" fontId="49" fillId="0" borderId="0" xfId="1451" applyFont="1" applyAlignment="1">
      <alignment horizontal="center" vertical="center"/>
    </xf>
    <xf numFmtId="0" fontId="49" fillId="0" borderId="0" xfId="1451" applyFont="1" applyAlignment="1">
      <alignment horizontal="center"/>
    </xf>
    <xf numFmtId="1" fontId="148" fillId="0" borderId="21" xfId="1614" applyNumberFormat="1" applyFont="1" applyBorder="1" applyAlignment="1">
      <alignment horizontal="center" vertical="center"/>
    </xf>
    <xf numFmtId="2" fontId="148" fillId="0" borderId="21" xfId="1614" applyNumberFormat="1" applyFont="1" applyBorder="1" applyAlignment="1">
      <alignment horizontal="center" vertical="center"/>
    </xf>
    <xf numFmtId="0" fontId="110" fillId="0" borderId="41" xfId="2677" quotePrefix="1" applyFont="1" applyBorder="1" applyAlignment="1">
      <alignment vertical="top" wrapText="1"/>
    </xf>
    <xf numFmtId="0" fontId="110" fillId="0" borderId="42" xfId="2677" quotePrefix="1" applyFont="1" applyBorder="1" applyAlignment="1">
      <alignment vertical="top" wrapText="1"/>
    </xf>
    <xf numFmtId="0" fontId="110" fillId="0" borderId="43" xfId="2677" quotePrefix="1" applyFont="1" applyBorder="1" applyAlignment="1">
      <alignment vertical="top" wrapText="1"/>
    </xf>
    <xf numFmtId="0" fontId="114" fillId="0" borderId="98" xfId="2677" applyFont="1" applyBorder="1" applyAlignment="1">
      <alignment horizontal="center" vertical="center"/>
    </xf>
    <xf numFmtId="0" fontId="123" fillId="0" borderId="0" xfId="1448" applyFont="1" applyAlignment="1">
      <alignment horizontal="center" wrapText="1"/>
    </xf>
    <xf numFmtId="0" fontId="171" fillId="0" borderId="0" xfId="1448" applyFont="1" applyAlignment="1">
      <alignment horizontal="center" wrapText="1"/>
    </xf>
    <xf numFmtId="0" fontId="172" fillId="0" borderId="0" xfId="1448" applyFont="1" applyAlignment="1">
      <alignment horizontal="center" wrapText="1"/>
    </xf>
    <xf numFmtId="0" fontId="172" fillId="0" borderId="0" xfId="1448" applyFont="1" applyAlignment="1">
      <alignment horizontal="center" vertical="center" wrapText="1"/>
    </xf>
    <xf numFmtId="0" fontId="123" fillId="0" borderId="0" xfId="1448" applyFont="1" applyAlignment="1">
      <alignment horizontal="center"/>
    </xf>
    <xf numFmtId="0" fontId="123" fillId="0" borderId="0" xfId="1448" applyFont="1" applyAlignment="1">
      <alignment horizontal="center" vertical="center"/>
    </xf>
    <xf numFmtId="0" fontId="123" fillId="0" borderId="0" xfId="1448" applyFont="1" applyAlignment="1">
      <alignment horizontal="center" vertical="top"/>
    </xf>
    <xf numFmtId="0" fontId="123" fillId="0" borderId="0" xfId="527" applyNumberFormat="1" applyFont="1" applyFill="1" applyAlignment="1">
      <alignment horizontal="center" wrapText="1"/>
    </xf>
    <xf numFmtId="0" fontId="155" fillId="0" borderId="0" xfId="2677" quotePrefix="1" applyFont="1" applyAlignment="1">
      <alignment horizont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8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9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5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0" fontId="48" fillId="0" borderId="3" xfId="1614" applyFont="1" applyBorder="1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8" xfId="1614" applyFont="1" applyBorder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1" xfId="1614" applyFont="1" applyBorder="1" applyAlignment="1">
      <alignment horizontal="center" vertic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51" fillId="0" borderId="35" xfId="1448" applyFont="1" applyBorder="1" applyAlignment="1">
      <alignment horizontal="center" vertical="center" wrapText="1"/>
    </xf>
    <xf numFmtId="0" fontId="51" fillId="0" borderId="33" xfId="1448" applyFont="1" applyBorder="1" applyAlignment="1">
      <alignment horizontal="center" vertical="center" wrapText="1"/>
    </xf>
    <xf numFmtId="0" fontId="4" fillId="0" borderId="76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7" xfId="2673" applyBorder="1" applyAlignment="1">
      <alignment horizontal="center" vertical="center" wrapText="1"/>
    </xf>
    <xf numFmtId="9" fontId="161" fillId="0" borderId="0" xfId="2675" applyFont="1" applyFill="1" applyBorder="1" applyAlignment="1">
      <alignment horizontal="center" vertical="center" wrapText="1"/>
    </xf>
    <xf numFmtId="0" fontId="158" fillId="37" borderId="0" xfId="2673" applyFont="1" applyFill="1" applyAlignment="1">
      <alignment horizontal="left" vertical="center" wrapText="1"/>
    </xf>
    <xf numFmtId="43" fontId="139" fillId="35" borderId="7" xfId="2673" applyNumberFormat="1" applyFont="1" applyFill="1" applyBorder="1" applyAlignment="1">
      <alignment horizontal="center" vertical="center" wrapText="1"/>
    </xf>
    <xf numFmtId="0" fontId="139" fillId="35" borderId="53" xfId="2673" applyFont="1" applyFill="1" applyBorder="1" applyAlignment="1">
      <alignment horizontal="center" vertical="center" wrapText="1"/>
    </xf>
    <xf numFmtId="2" fontId="128" fillId="35" borderId="54" xfId="2673" applyNumberFormat="1" applyFont="1" applyFill="1" applyBorder="1" applyAlignment="1">
      <alignment horizontal="center" vertical="center" wrapText="1"/>
    </xf>
    <xf numFmtId="2" fontId="128" fillId="35" borderId="75" xfId="2673" applyNumberFormat="1" applyFont="1" applyFill="1" applyBorder="1" applyAlignment="1">
      <alignment horizontal="center" vertical="center" wrapText="1"/>
    </xf>
    <xf numFmtId="0" fontId="154" fillId="41" borderId="71" xfId="2673" applyFont="1" applyFill="1" applyBorder="1" applyAlignment="1">
      <alignment horizontal="center" vertical="center" wrapText="1"/>
    </xf>
    <xf numFmtId="0" fontId="154" fillId="41" borderId="72" xfId="2673" applyFont="1" applyFill="1" applyBorder="1" applyAlignment="1">
      <alignment horizontal="center" vertical="center" wrapText="1"/>
    </xf>
    <xf numFmtId="0" fontId="154" fillId="41" borderId="73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3" xfId="2673" applyFont="1" applyFill="1" applyBorder="1" applyAlignment="1">
      <alignment horizontal="center" vertical="center" wrapText="1"/>
    </xf>
    <xf numFmtId="1" fontId="139" fillId="35" borderId="7" xfId="2673" applyNumberFormat="1" applyFont="1" applyFill="1" applyBorder="1" applyAlignment="1">
      <alignment horizontal="center" vertical="center" wrapText="1"/>
    </xf>
    <xf numFmtId="1" fontId="139" fillId="35" borderId="53" xfId="2673" applyNumberFormat="1" applyFont="1" applyFill="1" applyBorder="1" applyAlignment="1">
      <alignment horizontal="center" vertical="center" wrapText="1"/>
    </xf>
    <xf numFmtId="43" fontId="139" fillId="0" borderId="50" xfId="2673" applyNumberFormat="1" applyFont="1" applyBorder="1" applyAlignment="1">
      <alignment horizontal="center" vertical="center" wrapText="1"/>
    </xf>
    <xf numFmtId="0" fontId="139" fillId="0" borderId="51" xfId="2673" applyFont="1" applyBorder="1" applyAlignment="1">
      <alignment horizontal="center" vertical="center" wrapText="1"/>
    </xf>
    <xf numFmtId="9" fontId="128" fillId="0" borderId="56" xfId="2675" applyFont="1" applyFill="1" applyBorder="1" applyAlignment="1">
      <alignment horizontal="center" vertical="center" wrapText="1"/>
    </xf>
    <xf numFmtId="9" fontId="128" fillId="0" borderId="57" xfId="2675" applyFont="1" applyFill="1" applyBorder="1" applyAlignment="1">
      <alignment horizontal="center" vertical="center" wrapText="1"/>
    </xf>
    <xf numFmtId="1" fontId="139" fillId="0" borderId="3" xfId="2673" applyNumberFormat="1" applyFont="1" applyBorder="1" applyAlignment="1">
      <alignment horizontal="center" vertical="center" wrapText="1"/>
    </xf>
    <xf numFmtId="1" fontId="139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9" fontId="128" fillId="35" borderId="56" xfId="2675" applyFont="1" applyFill="1" applyBorder="1" applyAlignment="1">
      <alignment horizontal="center" vertical="center" wrapText="1"/>
    </xf>
    <xf numFmtId="9" fontId="128" fillId="35" borderId="57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157" fillId="0" borderId="47" xfId="2673" applyFont="1" applyBorder="1" applyAlignment="1">
      <alignment horizontal="center" vertical="center" wrapText="1"/>
    </xf>
    <xf numFmtId="0" fontId="157" fillId="0" borderId="53" xfId="2673" applyFont="1" applyBorder="1" applyAlignment="1">
      <alignment horizontal="center" vertical="center" wrapText="1"/>
    </xf>
    <xf numFmtId="0" fontId="157" fillId="44" borderId="3" xfId="2673" applyFont="1" applyFill="1" applyBorder="1" applyAlignment="1">
      <alignment horizontal="center" vertical="center" wrapText="1"/>
    </xf>
    <xf numFmtId="0" fontId="157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0" fontId="154" fillId="42" borderId="71" xfId="2673" applyFont="1" applyFill="1" applyBorder="1" applyAlignment="1">
      <alignment horizontal="center" vertical="center" wrapText="1"/>
    </xf>
    <xf numFmtId="0" fontId="154" fillId="42" borderId="72" xfId="2673" applyFont="1" applyFill="1" applyBorder="1" applyAlignment="1">
      <alignment horizontal="center" vertical="center" wrapText="1"/>
    </xf>
    <xf numFmtId="0" fontId="154" fillId="42" borderId="73" xfId="2673" applyFont="1" applyFill="1" applyBorder="1" applyAlignment="1">
      <alignment horizontal="center" vertical="center" wrapText="1"/>
    </xf>
    <xf numFmtId="43" fontId="139" fillId="43" borderId="7" xfId="2673" applyNumberFormat="1" applyFont="1" applyFill="1" applyBorder="1" applyAlignment="1">
      <alignment horizontal="center" vertical="center" wrapText="1"/>
    </xf>
    <xf numFmtId="0" fontId="139" fillId="43" borderId="53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3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3" xfId="2673" applyFont="1" applyFill="1" applyBorder="1" applyAlignment="1">
      <alignment horizontal="center" vertical="center" wrapText="1"/>
    </xf>
    <xf numFmtId="2" fontId="128" fillId="43" borderId="54" xfId="2673" applyNumberFormat="1" applyFont="1" applyFill="1" applyBorder="1" applyAlignment="1">
      <alignment horizontal="center" vertical="center" wrapText="1"/>
    </xf>
    <xf numFmtId="2" fontId="128" fillId="43" borderId="75" xfId="2673" applyNumberFormat="1" applyFont="1" applyFill="1" applyBorder="1" applyAlignment="1">
      <alignment horizontal="center" vertical="center" wrapText="1"/>
    </xf>
    <xf numFmtId="0" fontId="5" fillId="34" borderId="60" xfId="2670" applyFill="1" applyBorder="1" applyAlignment="1">
      <alignment horizontal="center" vertical="center"/>
    </xf>
    <xf numFmtId="0" fontId="131" fillId="0" borderId="61" xfId="2670" applyFont="1" applyBorder="1" applyAlignment="1">
      <alignment horizontal="left" vertical="center"/>
    </xf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horizontal="center" vertical="center"/>
    </xf>
    <xf numFmtId="0" fontId="107" fillId="38" borderId="3" xfId="1538" applyFill="1" applyBorder="1" applyAlignment="1">
      <alignment horizontal="center" vertical="center" wrapText="1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45" fillId="30" borderId="3" xfId="1614" applyFont="1" applyFill="1" applyBorder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37" fontId="143" fillId="0" borderId="36" xfId="1614" applyNumberFormat="1" applyFont="1" applyBorder="1" applyAlignment="1">
      <alignment horizontal="center"/>
    </xf>
    <xf numFmtId="0" fontId="147" fillId="35" borderId="48" xfId="1614" applyFont="1" applyFill="1" applyBorder="1" applyAlignment="1">
      <alignment horizontal="center" vertical="center"/>
    </xf>
    <xf numFmtId="0" fontId="147" fillId="35" borderId="46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/>
    </xf>
    <xf numFmtId="0" fontId="147" fillId="35" borderId="21" xfId="1614" applyFont="1" applyFill="1" applyBorder="1" applyAlignment="1">
      <alignment horizontal="center" vertical="center"/>
    </xf>
    <xf numFmtId="0" fontId="147" fillId="35" borderId="33" xfId="1614" applyFont="1" applyFill="1" applyBorder="1" applyAlignment="1">
      <alignment horizontal="center" vertical="center"/>
    </xf>
    <xf numFmtId="0" fontId="147" fillId="35" borderId="50" xfId="1614" applyFont="1" applyFill="1" applyBorder="1" applyAlignment="1">
      <alignment horizontal="center" vertical="center"/>
    </xf>
    <xf numFmtId="0" fontId="147" fillId="35" borderId="3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 wrapText="1"/>
    </xf>
    <xf numFmtId="0" fontId="147" fillId="35" borderId="21" xfId="1614" applyFont="1" applyFill="1" applyBorder="1" applyAlignment="1">
      <alignment horizontal="center" vertical="center" wrapText="1"/>
    </xf>
    <xf numFmtId="0" fontId="147" fillId="35" borderId="33" xfId="1614" applyFont="1" applyFill="1" applyBorder="1" applyAlignment="1">
      <alignment horizontal="center" vertical="center" wrapText="1"/>
    </xf>
    <xf numFmtId="0" fontId="147" fillId="35" borderId="35" xfId="1652" applyFont="1" applyFill="1" applyBorder="1" applyAlignment="1">
      <alignment horizontal="center" vertical="center" wrapText="1"/>
    </xf>
    <xf numFmtId="0" fontId="147" fillId="35" borderId="33" xfId="1652" applyFont="1" applyFill="1" applyBorder="1" applyAlignment="1">
      <alignment horizontal="center" vertical="center" wrapText="1"/>
    </xf>
    <xf numFmtId="0" fontId="142" fillId="0" borderId="0" xfId="1644" applyFont="1" applyAlignment="1">
      <alignment horizontal="center" vertical="center"/>
    </xf>
    <xf numFmtId="37" fontId="149" fillId="0" borderId="19" xfId="1614" applyNumberFormat="1" applyFont="1" applyBorder="1" applyAlignment="1">
      <alignment horizontal="center"/>
    </xf>
    <xf numFmtId="0" fontId="142" fillId="0" borderId="0" xfId="1614" quotePrefix="1" applyFont="1" applyAlignment="1">
      <alignment horizontal="left" vertical="top" wrapText="1"/>
    </xf>
    <xf numFmtId="0" fontId="142" fillId="0" borderId="0" xfId="1614" applyFont="1" applyAlignment="1">
      <alignment horizontal="left" vertical="top" wrapText="1"/>
    </xf>
    <xf numFmtId="37" fontId="143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5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48" fillId="0" borderId="0" xfId="1652" applyFont="1" applyAlignment="1">
      <alignment horizontal="center" vertical="center"/>
    </xf>
    <xf numFmtId="0" fontId="143" fillId="0" borderId="0" xfId="1652" applyFont="1" applyAlignment="1">
      <alignment horizontal="center" vertical="center"/>
    </xf>
    <xf numFmtId="0" fontId="147" fillId="35" borderId="51" xfId="1614" applyFont="1" applyFill="1" applyBorder="1" applyAlignment="1">
      <alignment horizontal="center" vertical="center"/>
    </xf>
    <xf numFmtId="0" fontId="147" fillId="35" borderId="39" xfId="1614" applyFont="1" applyFill="1" applyBorder="1" applyAlignment="1">
      <alignment horizontal="center" vertical="center"/>
    </xf>
    <xf numFmtId="0" fontId="110" fillId="0" borderId="54" xfId="2677" applyFont="1" applyBorder="1" applyAlignment="1">
      <alignment horizontal="center"/>
    </xf>
    <xf numFmtId="0" fontId="110" fillId="0" borderId="55" xfId="2677" applyFont="1" applyBorder="1" applyAlignment="1">
      <alignment horizontal="center"/>
    </xf>
    <xf numFmtId="0" fontId="110" fillId="0" borderId="56" xfId="2677" applyFont="1" applyBorder="1" applyAlignment="1">
      <alignment horizontal="center"/>
    </xf>
    <xf numFmtId="0" fontId="110" fillId="0" borderId="57" xfId="2677" applyFont="1" applyBorder="1" applyAlignment="1">
      <alignment horizontal="center"/>
    </xf>
    <xf numFmtId="0" fontId="110" fillId="0" borderId="90" xfId="2677" applyFont="1" applyBorder="1" applyAlignment="1">
      <alignment horizontal="center"/>
    </xf>
    <xf numFmtId="0" fontId="110" fillId="0" borderId="95" xfId="2677" applyFont="1" applyBorder="1" applyAlignment="1">
      <alignment horizontal="center"/>
    </xf>
    <xf numFmtId="0" fontId="110" fillId="0" borderId="3" xfId="2677" applyFont="1" applyBorder="1" applyAlignment="1">
      <alignment horizontal="center"/>
    </xf>
    <xf numFmtId="0" fontId="110" fillId="0" borderId="39" xfId="2677" applyFont="1" applyBorder="1" applyAlignment="1">
      <alignment horizontal="center"/>
    </xf>
    <xf numFmtId="0" fontId="110" fillId="0" borderId="90" xfId="2677" applyFont="1" applyBorder="1" applyAlignment="1">
      <alignment horizontal="left" vertical="center"/>
    </xf>
    <xf numFmtId="0" fontId="110" fillId="0" borderId="95" xfId="2677" applyFont="1" applyBorder="1" applyAlignment="1">
      <alignment horizontal="left" vertical="center"/>
    </xf>
    <xf numFmtId="0" fontId="111" fillId="0" borderId="18" xfId="2677" applyFont="1" applyBorder="1" applyAlignment="1">
      <alignment horizontal="left"/>
    </xf>
    <xf numFmtId="0" fontId="111" fillId="0" borderId="0" xfId="2677" applyFont="1" applyAlignment="1">
      <alignment horizontal="left"/>
    </xf>
    <xf numFmtId="0" fontId="111" fillId="0" borderId="37" xfId="2677" applyFont="1" applyBorder="1" applyAlignment="1">
      <alignment horizontal="left"/>
    </xf>
    <xf numFmtId="15" fontId="110" fillId="0" borderId="3" xfId="2677" applyNumberFormat="1" applyFont="1" applyBorder="1" applyAlignment="1">
      <alignment horizontal="center"/>
    </xf>
    <xf numFmtId="0" fontId="110" fillId="0" borderId="85" xfId="2677" applyFont="1" applyBorder="1" applyAlignment="1">
      <alignment horizontal="center" vertical="center"/>
    </xf>
    <xf numFmtId="0" fontId="110" fillId="0" borderId="86" xfId="2677" applyFont="1" applyBorder="1" applyAlignment="1">
      <alignment horizontal="center" vertical="center"/>
    </xf>
    <xf numFmtId="0" fontId="110" fillId="0" borderId="0" xfId="2677" applyFont="1" applyAlignment="1">
      <alignment horizontal="center" vertical="center" wrapText="1"/>
    </xf>
    <xf numFmtId="0" fontId="110" fillId="0" borderId="37" xfId="2677" applyFont="1" applyBorder="1" applyAlignment="1">
      <alignment horizontal="center" vertical="center" wrapText="1"/>
    </xf>
    <xf numFmtId="0" fontId="110" fillId="0" borderId="42" xfId="2677" applyFont="1" applyBorder="1" applyAlignment="1">
      <alignment horizontal="center" vertical="center" wrapText="1"/>
    </xf>
    <xf numFmtId="0" fontId="110" fillId="0" borderId="43" xfId="2677" applyFont="1" applyBorder="1" applyAlignment="1">
      <alignment horizontal="center" vertical="center" wrapText="1"/>
    </xf>
    <xf numFmtId="0" fontId="110" fillId="0" borderId="96" xfId="2677" applyFont="1" applyBorder="1" applyAlignment="1">
      <alignment horizontal="center" vertical="center"/>
    </xf>
    <xf numFmtId="0" fontId="110" fillId="0" borderId="90" xfId="2677" applyFont="1" applyBorder="1" applyAlignment="1">
      <alignment horizontal="center" vertical="center"/>
    </xf>
    <xf numFmtId="0" fontId="110" fillId="0" borderId="91" xfId="2677" applyFont="1" applyBorder="1" applyAlignment="1">
      <alignment horizontal="center" vertical="center"/>
    </xf>
    <xf numFmtId="0" fontId="110" fillId="0" borderId="85" xfId="2677" applyFont="1" applyBorder="1" applyAlignment="1">
      <alignment horizontal="center"/>
    </xf>
    <xf numFmtId="0" fontId="110" fillId="0" borderId="86" xfId="2677" applyFont="1" applyBorder="1" applyAlignment="1">
      <alignment horizontal="center"/>
    </xf>
    <xf numFmtId="0" fontId="126" fillId="0" borderId="87" xfId="2677" applyFont="1" applyBorder="1" applyAlignment="1">
      <alignment horizontal="center" vertical="center"/>
    </xf>
    <xf numFmtId="0" fontId="126" fillId="0" borderId="88" xfId="2677" applyFont="1" applyBorder="1" applyAlignment="1">
      <alignment horizontal="center" vertical="center"/>
    </xf>
    <xf numFmtId="0" fontId="126" fillId="0" borderId="89" xfId="2677" applyFont="1" applyBorder="1" applyAlignment="1">
      <alignment horizontal="center" vertical="center"/>
    </xf>
    <xf numFmtId="0" fontId="126" fillId="0" borderId="97" xfId="2677" applyFont="1" applyBorder="1" applyAlignment="1">
      <alignment horizontal="center" vertical="center"/>
    </xf>
    <xf numFmtId="0" fontId="110" fillId="0" borderId="0" xfId="2677" quotePrefix="1" applyFont="1" applyAlignment="1">
      <alignment horizontal="center"/>
    </xf>
    <xf numFmtId="0" fontId="110" fillId="0" borderId="0" xfId="2677" applyFont="1" applyAlignment="1">
      <alignment horizontal="center"/>
    </xf>
    <xf numFmtId="0" fontId="125" fillId="0" borderId="52" xfId="2677" applyFont="1" applyBorder="1" applyAlignment="1">
      <alignment horizontal="center" vertical="center"/>
    </xf>
    <xf numFmtId="0" fontId="125" fillId="0" borderId="36" xfId="2677" applyFont="1" applyBorder="1" applyAlignment="1">
      <alignment horizontal="center" vertical="center"/>
    </xf>
    <xf numFmtId="0" fontId="125" fillId="0" borderId="45" xfId="2677" applyFont="1" applyBorder="1" applyAlignment="1">
      <alignment horizontal="center" vertical="center"/>
    </xf>
    <xf numFmtId="0" fontId="125" fillId="0" borderId="41" xfId="2677" applyFont="1" applyBorder="1" applyAlignment="1">
      <alignment horizontal="center" vertical="center"/>
    </xf>
    <xf numFmtId="0" fontId="125" fillId="0" borderId="42" xfId="2677" applyFont="1" applyBorder="1" applyAlignment="1">
      <alignment horizontal="center" vertical="center"/>
    </xf>
    <xf numFmtId="0" fontId="125" fillId="0" borderId="43" xfId="2677" applyFont="1" applyBorder="1" applyAlignment="1">
      <alignment horizontal="center" vertical="center"/>
    </xf>
    <xf numFmtId="0" fontId="166" fillId="0" borderId="79" xfId="1451" applyFont="1" applyBorder="1" applyAlignment="1">
      <alignment horizontal="center" vertical="center"/>
    </xf>
    <xf numFmtId="0" fontId="166" fillId="0" borderId="80" xfId="1451" applyFont="1" applyBorder="1" applyAlignment="1">
      <alignment horizontal="center" vertical="center"/>
    </xf>
    <xf numFmtId="0" fontId="166" fillId="0" borderId="81" xfId="1451" applyFont="1" applyBorder="1" applyAlignment="1">
      <alignment horizontal="center" vertical="center"/>
    </xf>
    <xf numFmtId="0" fontId="166" fillId="0" borderId="82" xfId="1451" applyFont="1" applyBorder="1" applyAlignment="1">
      <alignment horizontal="center" vertical="center"/>
    </xf>
    <xf numFmtId="0" fontId="166" fillId="0" borderId="83" xfId="1451" applyFont="1" applyBorder="1" applyAlignment="1">
      <alignment horizontal="center" vertical="center"/>
    </xf>
    <xf numFmtId="0" fontId="166" fillId="0" borderId="84" xfId="1451" applyFont="1" applyBorder="1" applyAlignment="1">
      <alignment horizontal="center" vertical="center"/>
    </xf>
    <xf numFmtId="0" fontId="117" fillId="33" borderId="79" xfId="1451" applyFont="1" applyFill="1" applyBorder="1" applyAlignment="1">
      <alignment horizontal="center" vertical="center"/>
    </xf>
    <xf numFmtId="0" fontId="117" fillId="33" borderId="80" xfId="1451" applyFont="1" applyFill="1" applyBorder="1" applyAlignment="1">
      <alignment horizontal="center" vertical="center"/>
    </xf>
    <xf numFmtId="0" fontId="117" fillId="33" borderId="81" xfId="1451" applyFont="1" applyFill="1" applyBorder="1" applyAlignment="1">
      <alignment horizontal="center" vertical="center"/>
    </xf>
    <xf numFmtId="0" fontId="117" fillId="33" borderId="82" xfId="1451" applyFont="1" applyFill="1" applyBorder="1" applyAlignment="1">
      <alignment horizontal="center" vertical="center"/>
    </xf>
    <xf numFmtId="0" fontId="117" fillId="33" borderId="83" xfId="1451" applyFont="1" applyFill="1" applyBorder="1" applyAlignment="1">
      <alignment horizontal="center" vertical="center"/>
    </xf>
    <xf numFmtId="0" fontId="117" fillId="33" borderId="84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2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38" Type="http://schemas.openxmlformats.org/officeDocument/2006/relationships/externalLink" Target="externalLinks/externalLink125.xml"/><Relationship Id="rId159" Type="http://schemas.openxmlformats.org/officeDocument/2006/relationships/externalLink" Target="externalLinks/externalLink146.xml"/><Relationship Id="rId170" Type="http://schemas.openxmlformats.org/officeDocument/2006/relationships/externalLink" Target="externalLinks/externalLink157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40.xml"/><Relationship Id="rId74" Type="http://schemas.openxmlformats.org/officeDocument/2006/relationships/externalLink" Target="externalLinks/externalLink61.xml"/><Relationship Id="rId128" Type="http://schemas.openxmlformats.org/officeDocument/2006/relationships/externalLink" Target="externalLinks/externalLink115.xml"/><Relationship Id="rId149" Type="http://schemas.openxmlformats.org/officeDocument/2006/relationships/externalLink" Target="externalLinks/externalLink136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2.xml"/><Relationship Id="rId160" Type="http://schemas.openxmlformats.org/officeDocument/2006/relationships/externalLink" Target="externalLinks/externalLink147.xml"/><Relationship Id="rId22" Type="http://schemas.openxmlformats.org/officeDocument/2006/relationships/externalLink" Target="externalLinks/externalLink9.xml"/><Relationship Id="rId43" Type="http://schemas.openxmlformats.org/officeDocument/2006/relationships/externalLink" Target="externalLinks/externalLink30.xml"/><Relationship Id="rId64" Type="http://schemas.openxmlformats.org/officeDocument/2006/relationships/externalLink" Target="externalLinks/externalLink51.xml"/><Relationship Id="rId118" Type="http://schemas.openxmlformats.org/officeDocument/2006/relationships/externalLink" Target="externalLinks/externalLink105.xml"/><Relationship Id="rId139" Type="http://schemas.openxmlformats.org/officeDocument/2006/relationships/externalLink" Target="externalLinks/externalLink126.xml"/><Relationship Id="rId85" Type="http://schemas.openxmlformats.org/officeDocument/2006/relationships/externalLink" Target="externalLinks/externalLink72.xml"/><Relationship Id="rId150" Type="http://schemas.openxmlformats.org/officeDocument/2006/relationships/externalLink" Target="externalLinks/externalLink137.xml"/><Relationship Id="rId171" Type="http://schemas.openxmlformats.org/officeDocument/2006/relationships/externalLink" Target="externalLinks/externalLink158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20.xml"/><Relationship Id="rId108" Type="http://schemas.openxmlformats.org/officeDocument/2006/relationships/externalLink" Target="externalLinks/externalLink95.xml"/><Relationship Id="rId129" Type="http://schemas.openxmlformats.org/officeDocument/2006/relationships/externalLink" Target="externalLinks/externalLink116.xml"/><Relationship Id="rId54" Type="http://schemas.openxmlformats.org/officeDocument/2006/relationships/externalLink" Target="externalLinks/externalLink41.xml"/><Relationship Id="rId75" Type="http://schemas.openxmlformats.org/officeDocument/2006/relationships/externalLink" Target="externalLinks/externalLink62.xml"/><Relationship Id="rId96" Type="http://schemas.openxmlformats.org/officeDocument/2006/relationships/externalLink" Target="externalLinks/externalLink83.xml"/><Relationship Id="rId140" Type="http://schemas.openxmlformats.org/officeDocument/2006/relationships/externalLink" Target="externalLinks/externalLink127.xml"/><Relationship Id="rId161" Type="http://schemas.openxmlformats.org/officeDocument/2006/relationships/externalLink" Target="externalLinks/externalLink148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117.xml"/><Relationship Id="rId135" Type="http://schemas.openxmlformats.org/officeDocument/2006/relationships/externalLink" Target="externalLinks/externalLink122.xml"/><Relationship Id="rId151" Type="http://schemas.openxmlformats.org/officeDocument/2006/relationships/externalLink" Target="externalLinks/externalLink138.xml"/><Relationship Id="rId156" Type="http://schemas.openxmlformats.org/officeDocument/2006/relationships/externalLink" Target="externalLinks/externalLink143.xml"/><Relationship Id="rId177" Type="http://schemas.openxmlformats.org/officeDocument/2006/relationships/styles" Target="styles.xml"/><Relationship Id="rId172" Type="http://schemas.openxmlformats.org/officeDocument/2006/relationships/externalLink" Target="externalLinks/externalLink15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141" Type="http://schemas.openxmlformats.org/officeDocument/2006/relationships/externalLink" Target="externalLinks/externalLink128.xml"/><Relationship Id="rId146" Type="http://schemas.openxmlformats.org/officeDocument/2006/relationships/externalLink" Target="externalLinks/externalLink133.xml"/><Relationship Id="rId167" Type="http://schemas.openxmlformats.org/officeDocument/2006/relationships/externalLink" Target="externalLinks/externalLink15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162" Type="http://schemas.openxmlformats.org/officeDocument/2006/relationships/externalLink" Target="externalLinks/externalLink14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externalLink" Target="externalLinks/externalLink118.xml"/><Relationship Id="rId136" Type="http://schemas.openxmlformats.org/officeDocument/2006/relationships/externalLink" Target="externalLinks/externalLink123.xml"/><Relationship Id="rId157" Type="http://schemas.openxmlformats.org/officeDocument/2006/relationships/externalLink" Target="externalLinks/externalLink144.xml"/><Relationship Id="rId178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52" Type="http://schemas.openxmlformats.org/officeDocument/2006/relationships/externalLink" Target="externalLinks/externalLink139.xml"/><Relationship Id="rId173" Type="http://schemas.openxmlformats.org/officeDocument/2006/relationships/externalLink" Target="externalLinks/externalLink160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147" Type="http://schemas.openxmlformats.org/officeDocument/2006/relationships/externalLink" Target="externalLinks/externalLink134.xml"/><Relationship Id="rId168" Type="http://schemas.openxmlformats.org/officeDocument/2006/relationships/externalLink" Target="externalLinks/externalLink15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142" Type="http://schemas.openxmlformats.org/officeDocument/2006/relationships/externalLink" Target="externalLinks/externalLink129.xml"/><Relationship Id="rId163" Type="http://schemas.openxmlformats.org/officeDocument/2006/relationships/externalLink" Target="externalLinks/externalLink15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137" Type="http://schemas.openxmlformats.org/officeDocument/2006/relationships/externalLink" Target="externalLinks/externalLink124.xml"/><Relationship Id="rId158" Type="http://schemas.openxmlformats.org/officeDocument/2006/relationships/externalLink" Target="externalLinks/externalLink145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externalLink" Target="externalLinks/externalLink119.xml"/><Relationship Id="rId153" Type="http://schemas.openxmlformats.org/officeDocument/2006/relationships/externalLink" Target="externalLinks/externalLink140.xml"/><Relationship Id="rId174" Type="http://schemas.openxmlformats.org/officeDocument/2006/relationships/externalLink" Target="externalLinks/externalLink161.xml"/><Relationship Id="rId179" Type="http://schemas.openxmlformats.org/officeDocument/2006/relationships/calcChain" Target="calcChain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143" Type="http://schemas.openxmlformats.org/officeDocument/2006/relationships/externalLink" Target="externalLinks/externalLink130.xml"/><Relationship Id="rId148" Type="http://schemas.openxmlformats.org/officeDocument/2006/relationships/externalLink" Target="externalLinks/externalLink135.xml"/><Relationship Id="rId164" Type="http://schemas.openxmlformats.org/officeDocument/2006/relationships/externalLink" Target="externalLinks/externalLink151.xml"/><Relationship Id="rId169" Type="http://schemas.openxmlformats.org/officeDocument/2006/relationships/externalLink" Target="externalLinks/externalLink15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externalLink" Target="externalLinks/externalLink120.xml"/><Relationship Id="rId154" Type="http://schemas.openxmlformats.org/officeDocument/2006/relationships/externalLink" Target="externalLinks/externalLink141.xml"/><Relationship Id="rId175" Type="http://schemas.openxmlformats.org/officeDocument/2006/relationships/externalLink" Target="externalLinks/externalLink162.xml"/><Relationship Id="rId16" Type="http://schemas.openxmlformats.org/officeDocument/2006/relationships/externalLink" Target="externalLinks/externalLink3.xml"/><Relationship Id="rId37" Type="http://schemas.openxmlformats.org/officeDocument/2006/relationships/externalLink" Target="externalLinks/externalLink24.xml"/><Relationship Id="rId58" Type="http://schemas.openxmlformats.org/officeDocument/2006/relationships/externalLink" Target="externalLinks/externalLink45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44" Type="http://schemas.openxmlformats.org/officeDocument/2006/relationships/externalLink" Target="externalLinks/externalLink131.xml"/><Relationship Id="rId90" Type="http://schemas.openxmlformats.org/officeDocument/2006/relationships/externalLink" Target="externalLinks/externalLink77.xml"/><Relationship Id="rId165" Type="http://schemas.openxmlformats.org/officeDocument/2006/relationships/externalLink" Target="externalLinks/externalLink152.xml"/><Relationship Id="rId27" Type="http://schemas.openxmlformats.org/officeDocument/2006/relationships/externalLink" Target="externalLinks/externalLink14.xml"/><Relationship Id="rId48" Type="http://schemas.openxmlformats.org/officeDocument/2006/relationships/externalLink" Target="externalLinks/externalLink35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34" Type="http://schemas.openxmlformats.org/officeDocument/2006/relationships/externalLink" Target="externalLinks/externalLink121.xml"/><Relationship Id="rId80" Type="http://schemas.openxmlformats.org/officeDocument/2006/relationships/externalLink" Target="externalLinks/externalLink67.xml"/><Relationship Id="rId155" Type="http://schemas.openxmlformats.org/officeDocument/2006/relationships/externalLink" Target="externalLinks/externalLink142.xml"/><Relationship Id="rId176" Type="http://schemas.openxmlformats.org/officeDocument/2006/relationships/theme" Target="theme/theme1.xml"/><Relationship Id="rId17" Type="http://schemas.openxmlformats.org/officeDocument/2006/relationships/externalLink" Target="externalLinks/externalLink4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24" Type="http://schemas.openxmlformats.org/officeDocument/2006/relationships/externalLink" Target="externalLinks/externalLink111.xml"/><Relationship Id="rId70" Type="http://schemas.openxmlformats.org/officeDocument/2006/relationships/externalLink" Target="externalLinks/externalLink57.xml"/><Relationship Id="rId91" Type="http://schemas.openxmlformats.org/officeDocument/2006/relationships/externalLink" Target="externalLinks/externalLink78.xml"/><Relationship Id="rId145" Type="http://schemas.openxmlformats.org/officeDocument/2006/relationships/externalLink" Target="externalLinks/externalLink132.xml"/><Relationship Id="rId166" Type="http://schemas.openxmlformats.org/officeDocument/2006/relationships/externalLink" Target="externalLinks/externalLink153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0.69875000000000009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7" Type="http://schemas.openxmlformats.org/officeDocument/2006/relationships/image" Target="../media/image22.jpeg"/><Relationship Id="rId2" Type="http://schemas.openxmlformats.org/officeDocument/2006/relationships/image" Target="../media/image17.jpeg"/><Relationship Id="rId1" Type="http://schemas.openxmlformats.org/officeDocument/2006/relationships/image" Target="../media/image16.png"/><Relationship Id="rId6" Type="http://schemas.openxmlformats.org/officeDocument/2006/relationships/image" Target="../media/image21.jpeg"/><Relationship Id="rId5" Type="http://schemas.openxmlformats.org/officeDocument/2006/relationships/image" Target="../media/image20.jpeg"/><Relationship Id="rId4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emf"/><Relationship Id="rId13" Type="http://schemas.openxmlformats.org/officeDocument/2006/relationships/image" Target="../media/image37.emf"/><Relationship Id="rId3" Type="http://schemas.openxmlformats.org/officeDocument/2006/relationships/image" Target="../media/image27.emf"/><Relationship Id="rId7" Type="http://schemas.openxmlformats.org/officeDocument/2006/relationships/image" Target="../media/image31.emf"/><Relationship Id="rId12" Type="http://schemas.openxmlformats.org/officeDocument/2006/relationships/image" Target="../media/image36.emf"/><Relationship Id="rId2" Type="http://schemas.openxmlformats.org/officeDocument/2006/relationships/image" Target="../media/image26.emf"/><Relationship Id="rId1" Type="http://schemas.openxmlformats.org/officeDocument/2006/relationships/image" Target="../media/image25.emf"/><Relationship Id="rId6" Type="http://schemas.openxmlformats.org/officeDocument/2006/relationships/image" Target="../media/image30.emf"/><Relationship Id="rId11" Type="http://schemas.openxmlformats.org/officeDocument/2006/relationships/image" Target="../media/image35.emf"/><Relationship Id="rId5" Type="http://schemas.openxmlformats.org/officeDocument/2006/relationships/image" Target="../media/image29.emf"/><Relationship Id="rId10" Type="http://schemas.openxmlformats.org/officeDocument/2006/relationships/image" Target="../media/image34.emf"/><Relationship Id="rId4" Type="http://schemas.openxmlformats.org/officeDocument/2006/relationships/image" Target="../media/image28.emf"/><Relationship Id="rId9" Type="http://schemas.openxmlformats.org/officeDocument/2006/relationships/image" Target="../media/image33.emf"/><Relationship Id="rId14" Type="http://schemas.openxmlformats.org/officeDocument/2006/relationships/image" Target="../media/image3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29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29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863292" y="14451711"/>
          <a:ext cx="6801516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351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30422</xdr:colOff>
      <xdr:row>8</xdr:row>
      <xdr:rowOff>133329</xdr:rowOff>
    </xdr:from>
    <xdr:to>
      <xdr:col>8</xdr:col>
      <xdr:colOff>380495</xdr:colOff>
      <xdr:row>10</xdr:row>
      <xdr:rowOff>78706</xdr:rowOff>
    </xdr:to>
    <xdr:sp macro="" textlink="">
      <xdr:nvSpPr>
        <xdr:cNvPr id="746" name="Rectangle 745">
          <a:extLst>
            <a:ext uri="{FF2B5EF4-FFF2-40B4-BE49-F238E27FC236}">
              <a16:creationId xmlns:a16="http://schemas.microsoft.com/office/drawing/2014/main" id="{7F6A99C4-ECC0-402F-B6DF-EBA44181F41B}"/>
            </a:ext>
          </a:extLst>
        </xdr:cNvPr>
        <xdr:cNvSpPr/>
      </xdr:nvSpPr>
      <xdr:spPr>
        <a:xfrm rot="17162199">
          <a:off x="1158055" y="344638"/>
          <a:ext cx="250177" cy="2309502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3</xdr:col>
      <xdr:colOff>85612</xdr:colOff>
      <xdr:row>23</xdr:row>
      <xdr:rowOff>57822</xdr:rowOff>
    </xdr:from>
    <xdr:to>
      <xdr:col>21</xdr:col>
      <xdr:colOff>148529</xdr:colOff>
      <xdr:row>53</xdr:row>
      <xdr:rowOff>87722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6330681F-C6D8-9220-36B7-388BA9E48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912" y="3585882"/>
          <a:ext cx="7058077" cy="4685720"/>
        </a:xfrm>
        <a:prstGeom prst="rect">
          <a:avLst/>
        </a:prstGeom>
      </xdr:spPr>
    </xdr:pic>
    <xdr:clientData/>
  </xdr:twoCellAnchor>
  <xdr:twoCellAnchor>
    <xdr:from>
      <xdr:col>4</xdr:col>
      <xdr:colOff>177655</xdr:colOff>
      <xdr:row>40</xdr:row>
      <xdr:rowOff>108440</xdr:rowOff>
    </xdr:from>
    <xdr:to>
      <xdr:col>18</xdr:col>
      <xdr:colOff>39661</xdr:colOff>
      <xdr:row>47</xdr:row>
      <xdr:rowOff>142234</xdr:rowOff>
    </xdr:to>
    <xdr:cxnSp macro="">
      <xdr:nvCxnSpPr>
        <xdr:cNvPr id="718" name="Straight Connector 717">
          <a:extLst>
            <a:ext uri="{FF2B5EF4-FFF2-40B4-BE49-F238E27FC236}">
              <a16:creationId xmlns:a16="http://schemas.microsoft.com/office/drawing/2014/main" id="{72E24C61-691E-43F4-B624-D970A11FD573}"/>
            </a:ext>
          </a:extLst>
        </xdr:cNvPr>
        <xdr:cNvCxnSpPr>
          <a:stCxn id="613" idx="0"/>
          <a:endCxn id="629" idx="5"/>
        </xdr:cNvCxnSpPr>
      </xdr:nvCxnSpPr>
      <xdr:spPr>
        <a:xfrm flipV="1">
          <a:off x="665335" y="6303500"/>
          <a:ext cx="5302686" cy="110059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203997</xdr:colOff>
      <xdr:row>20</xdr:row>
      <xdr:rowOff>115754</xdr:rowOff>
    </xdr:from>
    <xdr:to>
      <xdr:col>7</xdr:col>
      <xdr:colOff>207594</xdr:colOff>
      <xdr:row>24</xdr:row>
      <xdr:rowOff>66479</xdr:rowOff>
    </xdr:to>
    <xdr:pic>
      <xdr:nvPicPr>
        <xdr:cNvPr id="707" name="Picture 706">
          <a:extLst>
            <a:ext uri="{FF2B5EF4-FFF2-40B4-BE49-F238E27FC236}">
              <a16:creationId xmlns:a16="http://schemas.microsoft.com/office/drawing/2014/main" id="{4E695D54-3057-5996-8367-689E89907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056832">
          <a:off x="1390366" y="3272785"/>
          <a:ext cx="560325" cy="393064"/>
        </a:xfrm>
        <a:prstGeom prst="rect">
          <a:avLst/>
        </a:prstGeom>
      </xdr:spPr>
    </xdr:pic>
    <xdr:clientData/>
  </xdr:twoCellAnchor>
  <xdr:twoCellAnchor>
    <xdr:from>
      <xdr:col>6</xdr:col>
      <xdr:colOff>1920</xdr:colOff>
      <xdr:row>16</xdr:row>
      <xdr:rowOff>92065</xdr:rowOff>
    </xdr:from>
    <xdr:to>
      <xdr:col>7</xdr:col>
      <xdr:colOff>328408</xdr:colOff>
      <xdr:row>20</xdr:row>
      <xdr:rowOff>82143</xdr:rowOff>
    </xdr:to>
    <xdr:sp macro="" textlink="">
      <xdr:nvSpPr>
        <xdr:cNvPr id="690" name="Rectangle 689">
          <a:extLst>
            <a:ext uri="{FF2B5EF4-FFF2-40B4-BE49-F238E27FC236}">
              <a16:creationId xmlns:a16="http://schemas.microsoft.com/office/drawing/2014/main" id="{D4DD36EC-A254-41B0-8082-944E1D705F79}"/>
            </a:ext>
          </a:extLst>
        </xdr:cNvPr>
        <xdr:cNvSpPr/>
      </xdr:nvSpPr>
      <xdr:spPr>
        <a:xfrm rot="813424">
          <a:off x="1268417" y="2546231"/>
          <a:ext cx="715370" cy="599678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13112</xdr:colOff>
      <xdr:row>4</xdr:row>
      <xdr:rowOff>151083</xdr:rowOff>
    </xdr:from>
    <xdr:to>
      <xdr:col>8</xdr:col>
      <xdr:colOff>290198</xdr:colOff>
      <xdr:row>30</xdr:row>
      <xdr:rowOff>30935</xdr:rowOff>
    </xdr:to>
    <xdr:sp macro="" textlink="">
      <xdr:nvSpPr>
        <xdr:cNvPr id="678" name="Rectangle 677">
          <a:extLst>
            <a:ext uri="{FF2B5EF4-FFF2-40B4-BE49-F238E27FC236}">
              <a16:creationId xmlns:a16="http://schemas.microsoft.com/office/drawing/2014/main" id="{00893F63-9EF2-43B1-BF4F-F5810C46A192}"/>
            </a:ext>
          </a:extLst>
        </xdr:cNvPr>
        <xdr:cNvSpPr/>
      </xdr:nvSpPr>
      <xdr:spPr>
        <a:xfrm rot="813424">
          <a:off x="2055272" y="775923"/>
          <a:ext cx="277086" cy="3849872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oneCellAnchor>
    <xdr:from>
      <xdr:col>20</xdr:col>
      <xdr:colOff>185474</xdr:colOff>
      <xdr:row>2</xdr:row>
      <xdr:rowOff>24640</xdr:rowOff>
    </xdr:from>
    <xdr:ext cx="464453" cy="482642"/>
    <xdr:pic>
      <xdr:nvPicPr>
        <xdr:cNvPr id="7" name="Picture 6" descr="c.jpg">
          <a:extLst>
            <a:ext uri="{FF2B5EF4-FFF2-40B4-BE49-F238E27FC236}">
              <a16:creationId xmlns:a16="http://schemas.microsoft.com/office/drawing/2014/main" id="{E4112003-DDFE-4C86-86BC-7C2E232EC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729274" y="351211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5</xdr:row>
      <xdr:rowOff>33463</xdr:rowOff>
    </xdr:from>
    <xdr:to>
      <xdr:col>27</xdr:col>
      <xdr:colOff>39536</xdr:colOff>
      <xdr:row>5</xdr:row>
      <xdr:rowOff>108938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70C32AB-E446-4973-99C1-2C0AE1B2C8EC}"/>
            </a:ext>
          </a:extLst>
        </xdr:cNvPr>
        <xdr:cNvGrpSpPr/>
      </xdr:nvGrpSpPr>
      <xdr:grpSpPr>
        <a:xfrm>
          <a:off x="10151105" y="886903"/>
          <a:ext cx="91611" cy="75475"/>
          <a:chOff x="9937028" y="802652"/>
          <a:chExt cx="83991" cy="77961"/>
        </a:xfrm>
      </xdr:grpSpPr>
      <xdr:sp macro="" textlink="">
        <xdr:nvSpPr>
          <xdr:cNvPr id="9" name="Oval 1">
            <a:extLst>
              <a:ext uri="{FF2B5EF4-FFF2-40B4-BE49-F238E27FC236}">
                <a16:creationId xmlns:a16="http://schemas.microsoft.com/office/drawing/2014/main" id="{BEAAFFE1-71F6-27EE-8C07-A69BCB2936B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3">
            <a:extLst>
              <a:ext uri="{FF2B5EF4-FFF2-40B4-BE49-F238E27FC236}">
                <a16:creationId xmlns:a16="http://schemas.microsoft.com/office/drawing/2014/main" id="{943733EA-62FC-1623-53E9-4798DCDDCB12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7">
            <a:extLst>
              <a:ext uri="{FF2B5EF4-FFF2-40B4-BE49-F238E27FC236}">
                <a16:creationId xmlns:a16="http://schemas.microsoft.com/office/drawing/2014/main" id="{6142074B-E9D9-D78A-7CBD-6F0D1DC86FB1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</xdr:row>
      <xdr:rowOff>32154</xdr:rowOff>
    </xdr:from>
    <xdr:to>
      <xdr:col>27</xdr:col>
      <xdr:colOff>44570</xdr:colOff>
      <xdr:row>6</xdr:row>
      <xdr:rowOff>107629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49A2CDFD-A9CA-4B9C-888A-0E943F7C743C}"/>
            </a:ext>
          </a:extLst>
        </xdr:cNvPr>
        <xdr:cNvSpPr/>
      </xdr:nvSpPr>
      <xdr:spPr>
        <a:xfrm>
          <a:off x="10199954" y="963699"/>
          <a:ext cx="95421" cy="7547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5</xdr:row>
      <xdr:rowOff>36248</xdr:rowOff>
    </xdr:from>
    <xdr:to>
      <xdr:col>29</xdr:col>
      <xdr:colOff>20847</xdr:colOff>
      <xdr:row>5</xdr:row>
      <xdr:rowOff>111723</xdr:rowOff>
    </xdr:to>
    <xdr:grpSp>
      <xdr:nvGrpSpPr>
        <xdr:cNvPr id="13" name="Group 14">
          <a:extLst>
            <a:ext uri="{FF2B5EF4-FFF2-40B4-BE49-F238E27FC236}">
              <a16:creationId xmlns:a16="http://schemas.microsoft.com/office/drawing/2014/main" id="{F6D0ED55-FC64-4B11-957D-B1EF80380239}"/>
            </a:ext>
          </a:extLst>
        </xdr:cNvPr>
        <xdr:cNvGrpSpPr/>
      </xdr:nvGrpSpPr>
      <xdr:grpSpPr>
        <a:xfrm>
          <a:off x="10909656" y="889688"/>
          <a:ext cx="91611" cy="75475"/>
          <a:chOff x="9937028" y="802652"/>
          <a:chExt cx="83991" cy="77961"/>
        </a:xfrm>
      </xdr:grpSpPr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7C26E732-F288-5203-71A8-A89AEBAD869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6FB1E880-6815-3584-70B4-8458B7D4B05D}"/>
              </a:ext>
            </a:extLst>
          </xdr:cNvPr>
          <xdr:cNvCxnSpPr>
            <a:stCxn id="14" idx="1"/>
            <a:endCxn id="14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BC8E3DEB-4C92-7FAE-4C46-55F6008BCCD5}"/>
              </a:ext>
            </a:extLst>
          </xdr:cNvPr>
          <xdr:cNvCxnSpPr>
            <a:stCxn id="14" idx="3"/>
            <a:endCxn id="14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</xdr:row>
      <xdr:rowOff>32420</xdr:rowOff>
    </xdr:from>
    <xdr:to>
      <xdr:col>29</xdr:col>
      <xdr:colOff>16212</xdr:colOff>
      <xdr:row>6</xdr:row>
      <xdr:rowOff>112500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6559D6E7-48BD-4789-BC1A-E35E3226A2A7}"/>
            </a:ext>
          </a:extLst>
        </xdr:cNvPr>
        <xdr:cNvSpPr/>
      </xdr:nvSpPr>
      <xdr:spPr>
        <a:xfrm>
          <a:off x="10961092" y="963965"/>
          <a:ext cx="88880" cy="81985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7</xdr:row>
      <xdr:rowOff>77647</xdr:rowOff>
    </xdr:from>
    <xdr:to>
      <xdr:col>27</xdr:col>
      <xdr:colOff>280907</xdr:colOff>
      <xdr:row>7</xdr:row>
      <xdr:rowOff>77648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132F618-D6AB-4A4F-83D3-9071A5188D27}"/>
            </a:ext>
          </a:extLst>
        </xdr:cNvPr>
        <xdr:cNvCxnSpPr/>
      </xdr:nvCxnSpPr>
      <xdr:spPr>
        <a:xfrm>
          <a:off x="9955821" y="1163497"/>
          <a:ext cx="57779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7</xdr:row>
      <xdr:rowOff>81397</xdr:rowOff>
    </xdr:from>
    <xdr:to>
      <xdr:col>29</xdr:col>
      <xdr:colOff>281553</xdr:colOff>
      <xdr:row>7</xdr:row>
      <xdr:rowOff>81398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9C160D97-BCC7-48C8-9DA3-4A966CA0640D}"/>
            </a:ext>
          </a:extLst>
        </xdr:cNvPr>
        <xdr:cNvCxnSpPr/>
      </xdr:nvCxnSpPr>
      <xdr:spPr>
        <a:xfrm>
          <a:off x="10737517" y="1169152"/>
          <a:ext cx="57779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8</xdr:row>
      <xdr:rowOff>72797</xdr:rowOff>
    </xdr:from>
    <xdr:to>
      <xdr:col>27</xdr:col>
      <xdr:colOff>281553</xdr:colOff>
      <xdr:row>8</xdr:row>
      <xdr:rowOff>72798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4C2DCCE-FD9F-4A6C-9E35-6A917E283B8D}"/>
            </a:ext>
          </a:extLst>
        </xdr:cNvPr>
        <xdr:cNvCxnSpPr/>
      </xdr:nvCxnSpPr>
      <xdr:spPr>
        <a:xfrm>
          <a:off x="9956467" y="1311047"/>
          <a:ext cx="577796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8</xdr:row>
      <xdr:rowOff>76548</xdr:rowOff>
    </xdr:from>
    <xdr:to>
      <xdr:col>29</xdr:col>
      <xdr:colOff>282199</xdr:colOff>
      <xdr:row>8</xdr:row>
      <xdr:rowOff>76549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491E929-3FC4-4B6C-94C2-6366A52C27CA}"/>
            </a:ext>
          </a:extLst>
        </xdr:cNvPr>
        <xdr:cNvCxnSpPr/>
      </xdr:nvCxnSpPr>
      <xdr:spPr>
        <a:xfrm>
          <a:off x="10738163" y="1314798"/>
          <a:ext cx="577796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9</xdr:row>
      <xdr:rowOff>79205</xdr:rowOff>
    </xdr:from>
    <xdr:to>
      <xdr:col>27</xdr:col>
      <xdr:colOff>284136</xdr:colOff>
      <xdr:row>9</xdr:row>
      <xdr:rowOff>79206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CB21E5BB-8DE2-4D6E-9227-8CE7B3E82A6C}"/>
            </a:ext>
          </a:extLst>
        </xdr:cNvPr>
        <xdr:cNvCxnSpPr/>
      </xdr:nvCxnSpPr>
      <xdr:spPr>
        <a:xfrm>
          <a:off x="9951430" y="1469855"/>
          <a:ext cx="58541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9</xdr:row>
      <xdr:rowOff>82955</xdr:rowOff>
    </xdr:from>
    <xdr:to>
      <xdr:col>29</xdr:col>
      <xdr:colOff>284782</xdr:colOff>
      <xdr:row>9</xdr:row>
      <xdr:rowOff>82956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670D6B8F-AB72-4965-B9EC-82E68BDEF64B}"/>
            </a:ext>
          </a:extLst>
        </xdr:cNvPr>
        <xdr:cNvCxnSpPr/>
      </xdr:nvCxnSpPr>
      <xdr:spPr>
        <a:xfrm>
          <a:off x="10733126" y="1475510"/>
          <a:ext cx="58541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10</xdr:row>
      <xdr:rowOff>73732</xdr:rowOff>
    </xdr:from>
    <xdr:to>
      <xdr:col>27</xdr:col>
      <xdr:colOff>280907</xdr:colOff>
      <xdr:row>10</xdr:row>
      <xdr:rowOff>73733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3D8DF0FA-483B-4A3B-9F9E-7F5723875C37}"/>
            </a:ext>
          </a:extLst>
        </xdr:cNvPr>
        <xdr:cNvCxnSpPr/>
      </xdr:nvCxnSpPr>
      <xdr:spPr>
        <a:xfrm>
          <a:off x="9955821" y="1616782"/>
          <a:ext cx="57779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10</xdr:row>
      <xdr:rowOff>77483</xdr:rowOff>
    </xdr:from>
    <xdr:to>
      <xdr:col>29</xdr:col>
      <xdr:colOff>281553</xdr:colOff>
      <xdr:row>10</xdr:row>
      <xdr:rowOff>77484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F997AEA4-55C1-4989-B003-F24EFEAB781A}"/>
            </a:ext>
          </a:extLst>
        </xdr:cNvPr>
        <xdr:cNvCxnSpPr/>
      </xdr:nvCxnSpPr>
      <xdr:spPr>
        <a:xfrm>
          <a:off x="10737517" y="1620533"/>
          <a:ext cx="57779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9</xdr:row>
      <xdr:rowOff>44041</xdr:rowOff>
    </xdr:from>
    <xdr:to>
      <xdr:col>26</xdr:col>
      <xdr:colOff>372340</xdr:colOff>
      <xdr:row>9</xdr:row>
      <xdr:rowOff>106912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3F61BF9D-1434-45A5-8B86-4DB428DEA931}"/>
            </a:ext>
          </a:extLst>
        </xdr:cNvPr>
        <xdr:cNvCxnSpPr/>
      </xdr:nvCxnSpPr>
      <xdr:spPr>
        <a:xfrm rot="5400000" flipH="1" flipV="1">
          <a:off x="10176679" y="1443527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9</xdr:row>
      <xdr:rowOff>44657</xdr:rowOff>
    </xdr:from>
    <xdr:to>
      <xdr:col>27</xdr:col>
      <xdr:colOff>21038</xdr:colOff>
      <xdr:row>9</xdr:row>
      <xdr:rowOff>107528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DE448B80-7BE0-429E-8C24-63CAADB1034A}"/>
            </a:ext>
          </a:extLst>
        </xdr:cNvPr>
        <xdr:cNvCxnSpPr/>
      </xdr:nvCxnSpPr>
      <xdr:spPr>
        <a:xfrm rot="5400000" flipH="1" flipV="1">
          <a:off x="10213997" y="1444143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9</xdr:row>
      <xdr:rowOff>45282</xdr:rowOff>
    </xdr:from>
    <xdr:to>
      <xdr:col>27</xdr:col>
      <xdr:colOff>50743</xdr:colOff>
      <xdr:row>9</xdr:row>
      <xdr:rowOff>108153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B1DB7BCE-CE78-4776-8ED1-56CFE569EBEF}"/>
            </a:ext>
          </a:extLst>
        </xdr:cNvPr>
        <xdr:cNvCxnSpPr/>
      </xdr:nvCxnSpPr>
      <xdr:spPr>
        <a:xfrm rot="5400000" flipH="1" flipV="1">
          <a:off x="10251322" y="1444768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9</xdr:row>
      <xdr:rowOff>50917</xdr:rowOff>
    </xdr:from>
    <xdr:to>
      <xdr:col>28</xdr:col>
      <xdr:colOff>360070</xdr:colOff>
      <xdr:row>9</xdr:row>
      <xdr:rowOff>113788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74A434-FE28-43EC-9346-1FCA73C91E92}"/>
            </a:ext>
          </a:extLst>
        </xdr:cNvPr>
        <xdr:cNvCxnSpPr/>
      </xdr:nvCxnSpPr>
      <xdr:spPr>
        <a:xfrm rot="5400000" flipH="1" flipV="1">
          <a:off x="10952127" y="1453260"/>
          <a:ext cx="5906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9</xdr:row>
      <xdr:rowOff>51534</xdr:rowOff>
    </xdr:from>
    <xdr:to>
      <xdr:col>29</xdr:col>
      <xdr:colOff>8768</xdr:colOff>
      <xdr:row>9</xdr:row>
      <xdr:rowOff>114405</xdr:rowOff>
    </xdr:to>
    <xdr:cxnSp macro="">
      <xdr:nvCxnSpPr>
        <xdr:cNvPr id="30" name="Straight Connector 50">
          <a:extLst>
            <a:ext uri="{FF2B5EF4-FFF2-40B4-BE49-F238E27FC236}">
              <a16:creationId xmlns:a16="http://schemas.microsoft.com/office/drawing/2014/main" id="{EE299EDB-AA8B-4DC8-BE93-44B69DC68E09}"/>
            </a:ext>
          </a:extLst>
        </xdr:cNvPr>
        <xdr:cNvCxnSpPr/>
      </xdr:nvCxnSpPr>
      <xdr:spPr>
        <a:xfrm rot="5400000" flipH="1" flipV="1">
          <a:off x="10983730" y="1448162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9</xdr:row>
      <xdr:rowOff>52159</xdr:rowOff>
    </xdr:from>
    <xdr:to>
      <xdr:col>29</xdr:col>
      <xdr:colOff>38473</xdr:colOff>
      <xdr:row>9</xdr:row>
      <xdr:rowOff>115030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1BA9EC5A-83D6-43B8-B85F-7BD184708B64}"/>
            </a:ext>
          </a:extLst>
        </xdr:cNvPr>
        <xdr:cNvCxnSpPr/>
      </xdr:nvCxnSpPr>
      <xdr:spPr>
        <a:xfrm rot="5400000" flipH="1" flipV="1">
          <a:off x="11011530" y="1448787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10</xdr:row>
      <xdr:rowOff>39349</xdr:rowOff>
    </xdr:from>
    <xdr:to>
      <xdr:col>26</xdr:col>
      <xdr:colOff>343574</xdr:colOff>
      <xdr:row>10</xdr:row>
      <xdr:rowOff>102220</xdr:rowOff>
    </xdr:to>
    <xdr:cxnSp macro="">
      <xdr:nvCxnSpPr>
        <xdr:cNvPr id="32" name="Straight Connector 52">
          <a:extLst>
            <a:ext uri="{FF2B5EF4-FFF2-40B4-BE49-F238E27FC236}">
              <a16:creationId xmlns:a16="http://schemas.microsoft.com/office/drawing/2014/main" id="{F3EF4F6E-7314-4673-9BBF-41B6D95E26B7}"/>
            </a:ext>
          </a:extLst>
        </xdr:cNvPr>
        <xdr:cNvCxnSpPr/>
      </xdr:nvCxnSpPr>
      <xdr:spPr>
        <a:xfrm rot="5400000" flipH="1" flipV="1">
          <a:off x="10149818" y="1589330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10</xdr:row>
      <xdr:rowOff>39966</xdr:rowOff>
    </xdr:from>
    <xdr:to>
      <xdr:col>26</xdr:col>
      <xdr:colOff>373272</xdr:colOff>
      <xdr:row>10</xdr:row>
      <xdr:rowOff>102837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E73FAB7C-B258-4BA6-8B6E-EF74D7222AAF}"/>
            </a:ext>
          </a:extLst>
        </xdr:cNvPr>
        <xdr:cNvCxnSpPr/>
      </xdr:nvCxnSpPr>
      <xdr:spPr>
        <a:xfrm rot="5400000" flipH="1" flipV="1">
          <a:off x="10177611" y="1589947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10</xdr:row>
      <xdr:rowOff>40591</xdr:rowOff>
    </xdr:from>
    <xdr:to>
      <xdr:col>27</xdr:col>
      <xdr:colOff>21977</xdr:colOff>
      <xdr:row>10</xdr:row>
      <xdr:rowOff>103462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BF7BD093-23D6-4399-AFEF-8D107C6786F0}"/>
            </a:ext>
          </a:extLst>
        </xdr:cNvPr>
        <xdr:cNvCxnSpPr/>
      </xdr:nvCxnSpPr>
      <xdr:spPr>
        <a:xfrm rot="5400000" flipH="1" flipV="1">
          <a:off x="10213984" y="1591524"/>
          <a:ext cx="60966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10</xdr:row>
      <xdr:rowOff>42137</xdr:rowOff>
    </xdr:from>
    <xdr:to>
      <xdr:col>27</xdr:col>
      <xdr:colOff>52506</xdr:colOff>
      <xdr:row>10</xdr:row>
      <xdr:rowOff>105008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B9CB4A1D-784A-4D7B-922C-83B96F8D4996}"/>
            </a:ext>
          </a:extLst>
        </xdr:cNvPr>
        <xdr:cNvCxnSpPr/>
      </xdr:nvCxnSpPr>
      <xdr:spPr>
        <a:xfrm rot="5400000" flipH="1" flipV="1">
          <a:off x="10253085" y="1594023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10</xdr:row>
      <xdr:rowOff>43100</xdr:rowOff>
    </xdr:from>
    <xdr:to>
      <xdr:col>28</xdr:col>
      <xdr:colOff>318390</xdr:colOff>
      <xdr:row>10</xdr:row>
      <xdr:rowOff>105971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10DEE8D-A33A-4421-A529-0B776B155EE3}"/>
            </a:ext>
          </a:extLst>
        </xdr:cNvPr>
        <xdr:cNvCxnSpPr/>
      </xdr:nvCxnSpPr>
      <xdr:spPr>
        <a:xfrm rot="5400000" flipH="1" flipV="1">
          <a:off x="10909494" y="1594986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10</xdr:row>
      <xdr:rowOff>43717</xdr:rowOff>
    </xdr:from>
    <xdr:to>
      <xdr:col>28</xdr:col>
      <xdr:colOff>348088</xdr:colOff>
      <xdr:row>10</xdr:row>
      <xdr:rowOff>106588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2DDBB63B-B09C-4D45-845A-C96A40BB5D1A}"/>
            </a:ext>
          </a:extLst>
        </xdr:cNvPr>
        <xdr:cNvCxnSpPr/>
      </xdr:nvCxnSpPr>
      <xdr:spPr>
        <a:xfrm rot="5400000" flipH="1" flipV="1">
          <a:off x="10937287" y="1595603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10</xdr:row>
      <xdr:rowOff>44342</xdr:rowOff>
    </xdr:from>
    <xdr:to>
      <xdr:col>28</xdr:col>
      <xdr:colOff>377793</xdr:colOff>
      <xdr:row>10</xdr:row>
      <xdr:rowOff>107213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2FD63735-30CA-48D0-BA9E-E97A97796633}"/>
            </a:ext>
          </a:extLst>
        </xdr:cNvPr>
        <xdr:cNvCxnSpPr/>
      </xdr:nvCxnSpPr>
      <xdr:spPr>
        <a:xfrm rot="5400000" flipH="1" flipV="1">
          <a:off x="10965087" y="1596228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10</xdr:row>
      <xdr:rowOff>45887</xdr:rowOff>
    </xdr:from>
    <xdr:to>
      <xdr:col>29</xdr:col>
      <xdr:colOff>27322</xdr:colOff>
      <xdr:row>10</xdr:row>
      <xdr:rowOff>108758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90FEB302-D054-4C8C-9037-02D885EDB735}"/>
            </a:ext>
          </a:extLst>
        </xdr:cNvPr>
        <xdr:cNvCxnSpPr/>
      </xdr:nvCxnSpPr>
      <xdr:spPr>
        <a:xfrm rot="5400000" flipH="1" flipV="1">
          <a:off x="10998474" y="1593010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11</xdr:row>
      <xdr:rowOff>43465</xdr:rowOff>
    </xdr:from>
    <xdr:to>
      <xdr:col>27</xdr:col>
      <xdr:colOff>34644</xdr:colOff>
      <xdr:row>11</xdr:row>
      <xdr:rowOff>104493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D4E90EE0-A479-41C1-A10A-1D376A9B0AC1}"/>
            </a:ext>
          </a:extLst>
        </xdr:cNvPr>
        <xdr:cNvSpPr/>
      </xdr:nvSpPr>
      <xdr:spPr>
        <a:xfrm>
          <a:off x="10194182" y="1740820"/>
          <a:ext cx="89362" cy="5721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11</xdr:row>
      <xdr:rowOff>52687</xdr:rowOff>
    </xdr:from>
    <xdr:to>
      <xdr:col>29</xdr:col>
      <xdr:colOff>31180</xdr:colOff>
      <xdr:row>11</xdr:row>
      <xdr:rowOff>113715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BA359723-A1E6-4ECA-AF5C-ED95F1B5FA08}"/>
            </a:ext>
          </a:extLst>
        </xdr:cNvPr>
        <xdr:cNvSpPr/>
      </xdr:nvSpPr>
      <xdr:spPr>
        <a:xfrm>
          <a:off x="10971768" y="1751947"/>
          <a:ext cx="87457" cy="5721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13</xdr:row>
      <xdr:rowOff>19581</xdr:rowOff>
    </xdr:from>
    <xdr:to>
      <xdr:col>27</xdr:col>
      <xdr:colOff>78241</xdr:colOff>
      <xdr:row>13</xdr:row>
      <xdr:rowOff>138161</xdr:rowOff>
    </xdr:to>
    <xdr:grpSp>
      <xdr:nvGrpSpPr>
        <xdr:cNvPr id="42" name="Group 73">
          <a:extLst>
            <a:ext uri="{FF2B5EF4-FFF2-40B4-BE49-F238E27FC236}">
              <a16:creationId xmlns:a16="http://schemas.microsoft.com/office/drawing/2014/main" id="{62C11EBA-2470-4F7B-88E3-ABD5855F82EF}"/>
            </a:ext>
          </a:extLst>
        </xdr:cNvPr>
        <xdr:cNvGrpSpPr/>
      </xdr:nvGrpSpPr>
      <xdr:grpSpPr>
        <a:xfrm>
          <a:off x="10076497" y="2099841"/>
          <a:ext cx="204924" cy="118580"/>
          <a:chOff x="9837964" y="2071666"/>
          <a:chExt cx="197304" cy="122485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9B93A606-4F07-DA17-4DB6-EB9EB3F094E8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35AEEE27-19E9-4927-0314-DCB987C152E4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13</xdr:row>
      <xdr:rowOff>20165</xdr:rowOff>
    </xdr:from>
    <xdr:to>
      <xdr:col>29</xdr:col>
      <xdr:colOff>91168</xdr:colOff>
      <xdr:row>13</xdr:row>
      <xdr:rowOff>138727</xdr:rowOff>
    </xdr:to>
    <xdr:grpSp>
      <xdr:nvGrpSpPr>
        <xdr:cNvPr id="45" name="Group 74">
          <a:extLst>
            <a:ext uri="{FF2B5EF4-FFF2-40B4-BE49-F238E27FC236}">
              <a16:creationId xmlns:a16="http://schemas.microsoft.com/office/drawing/2014/main" id="{A2A146DD-1CB0-4003-9438-F277E5D67A7A}"/>
            </a:ext>
          </a:extLst>
        </xdr:cNvPr>
        <xdr:cNvGrpSpPr/>
      </xdr:nvGrpSpPr>
      <xdr:grpSpPr>
        <a:xfrm>
          <a:off x="10866664" y="2100425"/>
          <a:ext cx="204924" cy="118562"/>
          <a:chOff x="9837964" y="2071684"/>
          <a:chExt cx="197304" cy="122467"/>
        </a:xfrm>
      </xdr:grpSpPr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807B577-FE5E-4D7B-A862-7F73AD9D347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DA98D5FC-214D-A2DB-984F-347257F947A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14</xdr:row>
      <xdr:rowOff>34837</xdr:rowOff>
    </xdr:from>
    <xdr:to>
      <xdr:col>27</xdr:col>
      <xdr:colOff>134817</xdr:colOff>
      <xdr:row>14</xdr:row>
      <xdr:rowOff>117368</xdr:rowOff>
    </xdr:to>
    <xdr:grpSp>
      <xdr:nvGrpSpPr>
        <xdr:cNvPr id="48" name="Group 89">
          <a:extLst>
            <a:ext uri="{FF2B5EF4-FFF2-40B4-BE49-F238E27FC236}">
              <a16:creationId xmlns:a16="http://schemas.microsoft.com/office/drawing/2014/main" id="{C1BF7852-0F74-44EF-89C6-1710A6B322DD}"/>
            </a:ext>
          </a:extLst>
        </xdr:cNvPr>
        <xdr:cNvGrpSpPr/>
      </xdr:nvGrpSpPr>
      <xdr:grpSpPr>
        <a:xfrm>
          <a:off x="10014324" y="2267497"/>
          <a:ext cx="323673" cy="82531"/>
          <a:chOff x="9821479" y="2199918"/>
          <a:chExt cx="316053" cy="85250"/>
        </a:xfrm>
      </xdr:grpSpPr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C319FCF3-3BB3-5BFF-AAFC-A51ED917864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79">
            <a:extLst>
              <a:ext uri="{FF2B5EF4-FFF2-40B4-BE49-F238E27FC236}">
                <a16:creationId xmlns:a16="http://schemas.microsoft.com/office/drawing/2014/main" id="{EAB5568F-2BF4-3E06-3954-AEFBA450839F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0">
            <a:extLst>
              <a:ext uri="{FF2B5EF4-FFF2-40B4-BE49-F238E27FC236}">
                <a16:creationId xmlns:a16="http://schemas.microsoft.com/office/drawing/2014/main" id="{6581743B-D902-5ABF-D089-6A8B782CCE1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88">
            <a:extLst>
              <a:ext uri="{FF2B5EF4-FFF2-40B4-BE49-F238E27FC236}">
                <a16:creationId xmlns:a16="http://schemas.microsoft.com/office/drawing/2014/main" id="{E831B296-B45E-1351-28EA-EF2A089C605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14</xdr:row>
      <xdr:rowOff>34837</xdr:rowOff>
    </xdr:from>
    <xdr:to>
      <xdr:col>29</xdr:col>
      <xdr:colOff>143609</xdr:colOff>
      <xdr:row>14</xdr:row>
      <xdr:rowOff>117368</xdr:rowOff>
    </xdr:to>
    <xdr:grpSp>
      <xdr:nvGrpSpPr>
        <xdr:cNvPr id="53" name="Group 90">
          <a:extLst>
            <a:ext uri="{FF2B5EF4-FFF2-40B4-BE49-F238E27FC236}">
              <a16:creationId xmlns:a16="http://schemas.microsoft.com/office/drawing/2014/main" id="{F5F24971-AA9D-4F1A-B7C0-4EB24B0FB245}"/>
            </a:ext>
          </a:extLst>
        </xdr:cNvPr>
        <xdr:cNvGrpSpPr/>
      </xdr:nvGrpSpPr>
      <xdr:grpSpPr>
        <a:xfrm>
          <a:off x="10800356" y="2267497"/>
          <a:ext cx="323673" cy="82531"/>
          <a:chOff x="9821479" y="2199918"/>
          <a:chExt cx="316053" cy="85250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7A9C096C-FB6A-8448-FE4C-0429E573697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BE950013-7F8E-8F8B-E1DC-10E95320F7F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BE0C832B-8727-A953-6751-4728CE6CE4B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6B7B79D6-4AC5-C923-8D6B-10F366E132A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15</xdr:row>
      <xdr:rowOff>75417</xdr:rowOff>
    </xdr:from>
    <xdr:to>
      <xdr:col>27</xdr:col>
      <xdr:colOff>292548</xdr:colOff>
      <xdr:row>15</xdr:row>
      <xdr:rowOff>75418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24213945-97AD-48CE-B4DF-A423F179499B}"/>
            </a:ext>
          </a:extLst>
        </xdr:cNvPr>
        <xdr:cNvCxnSpPr/>
      </xdr:nvCxnSpPr>
      <xdr:spPr>
        <a:xfrm>
          <a:off x="9961747" y="2389992"/>
          <a:ext cx="57589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15</xdr:row>
      <xdr:rowOff>79167</xdr:rowOff>
    </xdr:from>
    <xdr:to>
      <xdr:col>29</xdr:col>
      <xdr:colOff>293194</xdr:colOff>
      <xdr:row>15</xdr:row>
      <xdr:rowOff>79168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BD7454CF-A9D5-4731-B820-F09283A14BF3}"/>
            </a:ext>
          </a:extLst>
        </xdr:cNvPr>
        <xdr:cNvCxnSpPr/>
      </xdr:nvCxnSpPr>
      <xdr:spPr>
        <a:xfrm>
          <a:off x="10743443" y="2393742"/>
          <a:ext cx="57589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16</xdr:row>
      <xdr:rowOff>38891</xdr:rowOff>
    </xdr:from>
    <xdr:to>
      <xdr:col>27</xdr:col>
      <xdr:colOff>87923</xdr:colOff>
      <xdr:row>16</xdr:row>
      <xdr:rowOff>124559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49F29F07-CCCB-411F-B017-6E7AED10175D}"/>
            </a:ext>
          </a:extLst>
        </xdr:cNvPr>
        <xdr:cNvCxnSpPr/>
      </xdr:nvCxnSpPr>
      <xdr:spPr>
        <a:xfrm flipV="1">
          <a:off x="10140609" y="2505866"/>
          <a:ext cx="200024" cy="875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16</xdr:row>
      <xdr:rowOff>37463</xdr:rowOff>
    </xdr:from>
    <xdr:to>
      <xdr:col>29</xdr:col>
      <xdr:colOff>49823</xdr:colOff>
      <xdr:row>16</xdr:row>
      <xdr:rowOff>123131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8CC4EB92-5781-47EA-92D2-BEC601381705}"/>
            </a:ext>
          </a:extLst>
        </xdr:cNvPr>
        <xdr:cNvCxnSpPr/>
      </xdr:nvCxnSpPr>
      <xdr:spPr>
        <a:xfrm flipV="1">
          <a:off x="10883559" y="2504438"/>
          <a:ext cx="200024" cy="8757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12</xdr:row>
      <xdr:rowOff>46863</xdr:rowOff>
    </xdr:from>
    <xdr:to>
      <xdr:col>27</xdr:col>
      <xdr:colOff>53228</xdr:colOff>
      <xdr:row>12</xdr:row>
      <xdr:rowOff>107891</xdr:rowOff>
    </xdr:to>
    <xdr:grpSp>
      <xdr:nvGrpSpPr>
        <xdr:cNvPr id="62" name="Group 155">
          <a:extLst>
            <a:ext uri="{FF2B5EF4-FFF2-40B4-BE49-F238E27FC236}">
              <a16:creationId xmlns:a16="http://schemas.microsoft.com/office/drawing/2014/main" id="{24280F5B-1FCF-4B4A-AA59-568A06C8BD19}"/>
            </a:ext>
          </a:extLst>
        </xdr:cNvPr>
        <xdr:cNvGrpSpPr/>
      </xdr:nvGrpSpPr>
      <xdr:grpSpPr>
        <a:xfrm>
          <a:off x="10127839" y="1967103"/>
          <a:ext cx="128569" cy="61028"/>
          <a:chOff x="9933529" y="1884698"/>
          <a:chExt cx="120949" cy="61119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460A50AD-708E-0204-6CBA-FBB7D5993C1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E9D2A25-F227-7003-358F-FD1A716F30F4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65CD40F5-46C7-2673-91C2-64BE8A9225A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12</xdr:row>
      <xdr:rowOff>47554</xdr:rowOff>
    </xdr:from>
    <xdr:to>
      <xdr:col>29</xdr:col>
      <xdr:colOff>48111</xdr:colOff>
      <xdr:row>12</xdr:row>
      <xdr:rowOff>108582</xdr:rowOff>
    </xdr:to>
    <xdr:grpSp>
      <xdr:nvGrpSpPr>
        <xdr:cNvPr id="66" name="Group 134">
          <a:extLst>
            <a:ext uri="{FF2B5EF4-FFF2-40B4-BE49-F238E27FC236}">
              <a16:creationId xmlns:a16="http://schemas.microsoft.com/office/drawing/2014/main" id="{A9ED3073-D2B8-4B30-96E5-D8EDF24AE3DB}"/>
            </a:ext>
          </a:extLst>
        </xdr:cNvPr>
        <xdr:cNvGrpSpPr/>
      </xdr:nvGrpSpPr>
      <xdr:grpSpPr>
        <a:xfrm>
          <a:off x="10899962" y="1967794"/>
          <a:ext cx="128569" cy="61028"/>
          <a:chOff x="10690412" y="1882091"/>
          <a:chExt cx="120949" cy="61416"/>
        </a:xfrm>
      </xdr:grpSpPr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63B44ECB-E636-11BB-03F9-2FFBDBA7825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3DEA3C10-6597-4EB4-0EB0-DA03D58333B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9" name="Isosceles Triangle 68">
            <a:extLst>
              <a:ext uri="{FF2B5EF4-FFF2-40B4-BE49-F238E27FC236}">
                <a16:creationId xmlns:a16="http://schemas.microsoft.com/office/drawing/2014/main" id="{9AF3D29F-9530-0A89-2116-CF678F45FDE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37</xdr:col>
      <xdr:colOff>189645</xdr:colOff>
      <xdr:row>30</xdr:row>
      <xdr:rowOff>8256</xdr:rowOff>
    </xdr:from>
    <xdr:to>
      <xdr:col>37</xdr:col>
      <xdr:colOff>340837</xdr:colOff>
      <xdr:row>30</xdr:row>
      <xdr:rowOff>149469</xdr:rowOff>
    </xdr:to>
    <xdr:grpSp>
      <xdr:nvGrpSpPr>
        <xdr:cNvPr id="239" name="Group 238">
          <a:extLst>
            <a:ext uri="{FF2B5EF4-FFF2-40B4-BE49-F238E27FC236}">
              <a16:creationId xmlns:a16="http://schemas.microsoft.com/office/drawing/2014/main" id="{50666FBC-54D7-49FF-9C97-0C817A5F8B6D}"/>
            </a:ext>
          </a:extLst>
        </xdr:cNvPr>
        <xdr:cNvGrpSpPr/>
      </xdr:nvGrpSpPr>
      <xdr:grpSpPr>
        <a:xfrm rot="6582634">
          <a:off x="14284014" y="4674327"/>
          <a:ext cx="141213" cy="1511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0" name="Oval 239">
            <a:extLst>
              <a:ext uri="{FF2B5EF4-FFF2-40B4-BE49-F238E27FC236}">
                <a16:creationId xmlns:a16="http://schemas.microsoft.com/office/drawing/2014/main" id="{332BB781-30A0-A899-E3F1-DB994F59E7E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ACAF0399-7A03-952C-76C9-C15A0959841C}"/>
              </a:ext>
            </a:extLst>
          </xdr:cNvPr>
          <xdr:cNvCxnSpPr>
            <a:stCxn id="240" idx="1"/>
            <a:endCxn id="24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27BCAC13-5BC5-62C2-A054-5A804D50EB18}"/>
              </a:ext>
            </a:extLst>
          </xdr:cNvPr>
          <xdr:cNvCxnSpPr>
            <a:stCxn id="240" idx="3"/>
            <a:endCxn id="24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233029</xdr:colOff>
      <xdr:row>32</xdr:row>
      <xdr:rowOff>149815</xdr:rowOff>
    </xdr:from>
    <xdr:to>
      <xdr:col>32</xdr:col>
      <xdr:colOff>328841</xdr:colOff>
      <xdr:row>33</xdr:row>
      <xdr:rowOff>124115</xdr:rowOff>
    </xdr:to>
    <xdr:grpSp>
      <xdr:nvGrpSpPr>
        <xdr:cNvPr id="460" name="Group 459">
          <a:extLst>
            <a:ext uri="{FF2B5EF4-FFF2-40B4-BE49-F238E27FC236}">
              <a16:creationId xmlns:a16="http://schemas.microsoft.com/office/drawing/2014/main" id="{91834B70-CA57-416B-B1FB-9A4533D05ECB}"/>
            </a:ext>
          </a:extLst>
        </xdr:cNvPr>
        <xdr:cNvGrpSpPr/>
      </xdr:nvGrpSpPr>
      <xdr:grpSpPr>
        <a:xfrm rot="15564050">
          <a:off x="12352435" y="5152549"/>
          <a:ext cx="149560" cy="95812"/>
          <a:chOff x="6627576" y="2647875"/>
          <a:chExt cx="102698" cy="64112"/>
        </a:xfrm>
      </xdr:grpSpPr>
      <xdr:cxnSp macro="">
        <xdr:nvCxnSpPr>
          <xdr:cNvPr id="461" name="Straight Connector 460">
            <a:extLst>
              <a:ext uri="{FF2B5EF4-FFF2-40B4-BE49-F238E27FC236}">
                <a16:creationId xmlns:a16="http://schemas.microsoft.com/office/drawing/2014/main" id="{63D38712-C590-A977-A82D-DA88E26F6529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2" name="Straight Connector 461">
            <a:extLst>
              <a:ext uri="{FF2B5EF4-FFF2-40B4-BE49-F238E27FC236}">
                <a16:creationId xmlns:a16="http://schemas.microsoft.com/office/drawing/2014/main" id="{62EDEE85-8C54-86E0-78B9-4A2BD1535B55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3" name="Straight Connector 462">
            <a:extLst>
              <a:ext uri="{FF2B5EF4-FFF2-40B4-BE49-F238E27FC236}">
                <a16:creationId xmlns:a16="http://schemas.microsoft.com/office/drawing/2014/main" id="{3D393799-F049-C8FB-0E43-2F59306D9F2B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272142</xdr:colOff>
      <xdr:row>17</xdr:row>
      <xdr:rowOff>10245</xdr:rowOff>
    </xdr:from>
    <xdr:to>
      <xdr:col>43</xdr:col>
      <xdr:colOff>335928</xdr:colOff>
      <xdr:row>28</xdr:row>
      <xdr:rowOff>142400</xdr:rowOff>
    </xdr:to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F46FD1D4-9B44-4E3D-8C08-59AE132648DB}"/>
            </a:ext>
          </a:extLst>
        </xdr:cNvPr>
        <xdr:cNvSpPr txBox="1"/>
      </xdr:nvSpPr>
      <xdr:spPr>
        <a:xfrm>
          <a:off x="15261771" y="2633702"/>
          <a:ext cx="1631328" cy="180855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MGN07-50/28/14F/3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C12-250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CA5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Trafo 1 Fasa CSP 50 KVA (G106)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2 CM2-11M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CE1-3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F1-3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2 CJ6-T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Trafo 1 Fasa CSP 50 KVA (G106)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 CM2-11M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9</xdr:col>
      <xdr:colOff>206325</xdr:colOff>
      <xdr:row>8</xdr:row>
      <xdr:rowOff>84796</xdr:rowOff>
    </xdr:from>
    <xdr:to>
      <xdr:col>11</xdr:col>
      <xdr:colOff>220980</xdr:colOff>
      <xdr:row>13</xdr:row>
      <xdr:rowOff>152399</xdr:rowOff>
    </xdr:to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409146CD-20FC-4F83-B7CC-728FBE6A3635}"/>
            </a:ext>
          </a:extLst>
        </xdr:cNvPr>
        <xdr:cNvSpPr txBox="1"/>
      </xdr:nvSpPr>
      <xdr:spPr>
        <a:xfrm>
          <a:off x="2637105" y="1319236"/>
          <a:ext cx="791895" cy="8372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PWI11-K2-603/53/1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CA1</a:t>
          </a:r>
        </a:p>
      </xdr:txBody>
    </xdr:sp>
    <xdr:clientData/>
  </xdr:twoCellAnchor>
  <xdr:twoCellAnchor>
    <xdr:from>
      <xdr:col>33</xdr:col>
      <xdr:colOff>227805</xdr:colOff>
      <xdr:row>28</xdr:row>
      <xdr:rowOff>115945</xdr:rowOff>
    </xdr:from>
    <xdr:to>
      <xdr:col>33</xdr:col>
      <xdr:colOff>383588</xdr:colOff>
      <xdr:row>31</xdr:row>
      <xdr:rowOff>55600</xdr:rowOff>
    </xdr:to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F4591D1E-E1DB-4B3D-8B23-D23BC8F93778}"/>
            </a:ext>
          </a:extLst>
        </xdr:cNvPr>
        <xdr:cNvSpPr txBox="1"/>
      </xdr:nvSpPr>
      <xdr:spPr>
        <a:xfrm rot="16450284">
          <a:off x="12541316" y="4530575"/>
          <a:ext cx="396855" cy="155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36</xdr:col>
      <xdr:colOff>303963</xdr:colOff>
      <xdr:row>10</xdr:row>
      <xdr:rowOff>100315</xdr:rowOff>
    </xdr:from>
    <xdr:to>
      <xdr:col>38</xdr:col>
      <xdr:colOff>303126</xdr:colOff>
      <xdr:row>20</xdr:row>
      <xdr:rowOff>28302</xdr:rowOff>
    </xdr:to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6D37C990-093C-47A6-9A2C-598378940693}"/>
            </a:ext>
          </a:extLst>
        </xdr:cNvPr>
        <xdr:cNvSpPr txBox="1"/>
      </xdr:nvSpPr>
      <xdr:spPr>
        <a:xfrm>
          <a:off x="14117934" y="1646086"/>
          <a:ext cx="782935" cy="146287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MGN07-50/28/14F/3/2/2/A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MJ6-T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241488</xdr:colOff>
      <xdr:row>29</xdr:row>
      <xdr:rowOff>70976</xdr:rowOff>
    </xdr:from>
    <xdr:to>
      <xdr:col>7</xdr:col>
      <xdr:colOff>129954</xdr:colOff>
      <xdr:row>33</xdr:row>
      <xdr:rowOff>100825</xdr:rowOff>
    </xdr:to>
    <xdr:sp macro="" textlink="">
      <xdr:nvSpPr>
        <xdr:cNvPr id="609" name="Rectangle 608">
          <a:extLst>
            <a:ext uri="{FF2B5EF4-FFF2-40B4-BE49-F238E27FC236}">
              <a16:creationId xmlns:a16="http://schemas.microsoft.com/office/drawing/2014/main" id="{CBEC2D0D-2A2A-03D7-3753-F1B2B35A6EDA}"/>
            </a:ext>
          </a:extLst>
        </xdr:cNvPr>
        <xdr:cNvSpPr/>
      </xdr:nvSpPr>
      <xdr:spPr>
        <a:xfrm rot="1117307">
          <a:off x="1506408" y="4513436"/>
          <a:ext cx="277086" cy="662309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156736</xdr:colOff>
      <xdr:row>5</xdr:row>
      <xdr:rowOff>137221</xdr:rowOff>
    </xdr:from>
    <xdr:to>
      <xdr:col>18</xdr:col>
      <xdr:colOff>337652</xdr:colOff>
      <xdr:row>7</xdr:row>
      <xdr:rowOff>114531</xdr:rowOff>
    </xdr:to>
    <xdr:sp macro="" textlink="">
      <xdr:nvSpPr>
        <xdr:cNvPr id="610" name="Rectangle 609">
          <a:extLst>
            <a:ext uri="{FF2B5EF4-FFF2-40B4-BE49-F238E27FC236}">
              <a16:creationId xmlns:a16="http://schemas.microsoft.com/office/drawing/2014/main" id="{79A26077-6279-44BE-A3C5-874F71E166EC}"/>
            </a:ext>
          </a:extLst>
        </xdr:cNvPr>
        <xdr:cNvSpPr/>
      </xdr:nvSpPr>
      <xdr:spPr>
        <a:xfrm rot="17162199">
          <a:off x="3508469" y="-1560972"/>
          <a:ext cx="282110" cy="5232976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30893</xdr:colOff>
      <xdr:row>47</xdr:row>
      <xdr:rowOff>45633</xdr:rowOff>
    </xdr:from>
    <xdr:to>
      <xdr:col>4</xdr:col>
      <xdr:colOff>182085</xdr:colOff>
      <xdr:row>48</xdr:row>
      <xdr:rowOff>27820</xdr:rowOff>
    </xdr:to>
    <xdr:grpSp>
      <xdr:nvGrpSpPr>
        <xdr:cNvPr id="612" name="Group 611">
          <a:extLst>
            <a:ext uri="{FF2B5EF4-FFF2-40B4-BE49-F238E27FC236}">
              <a16:creationId xmlns:a16="http://schemas.microsoft.com/office/drawing/2014/main" id="{9F17F7E8-39EC-4324-8D07-07CCB8A94E39}"/>
            </a:ext>
          </a:extLst>
        </xdr:cNvPr>
        <xdr:cNvGrpSpPr/>
      </xdr:nvGrpSpPr>
      <xdr:grpSpPr>
        <a:xfrm rot="6582634">
          <a:off x="1300305" y="7379201"/>
          <a:ext cx="142207" cy="1511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13" name="Oval 612">
            <a:extLst>
              <a:ext uri="{FF2B5EF4-FFF2-40B4-BE49-F238E27FC236}">
                <a16:creationId xmlns:a16="http://schemas.microsoft.com/office/drawing/2014/main" id="{043D612A-5A2C-3528-F0DD-F0C5438F1F5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14" name="Straight Connector 613">
            <a:extLst>
              <a:ext uri="{FF2B5EF4-FFF2-40B4-BE49-F238E27FC236}">
                <a16:creationId xmlns:a16="http://schemas.microsoft.com/office/drawing/2014/main" id="{BC2662A7-6CC6-09E4-7666-645B5ACDB0D8}"/>
              </a:ext>
            </a:extLst>
          </xdr:cNvPr>
          <xdr:cNvCxnSpPr>
            <a:stCxn id="613" idx="1"/>
            <a:endCxn id="6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5" name="Straight Connector 614">
            <a:extLst>
              <a:ext uri="{FF2B5EF4-FFF2-40B4-BE49-F238E27FC236}">
                <a16:creationId xmlns:a16="http://schemas.microsoft.com/office/drawing/2014/main" id="{8306F104-48B6-040F-FC8A-12C484D58958}"/>
              </a:ext>
            </a:extLst>
          </xdr:cNvPr>
          <xdr:cNvCxnSpPr>
            <a:stCxn id="613" idx="3"/>
            <a:endCxn id="6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322773</xdr:colOff>
      <xdr:row>45</xdr:row>
      <xdr:rowOff>128128</xdr:rowOff>
    </xdr:from>
    <xdr:to>
      <xdr:col>8</xdr:col>
      <xdr:colOff>83026</xdr:colOff>
      <xdr:row>46</xdr:row>
      <xdr:rowOff>116941</xdr:rowOff>
    </xdr:to>
    <xdr:grpSp>
      <xdr:nvGrpSpPr>
        <xdr:cNvPr id="616" name="Group 615">
          <a:extLst>
            <a:ext uri="{FF2B5EF4-FFF2-40B4-BE49-F238E27FC236}">
              <a16:creationId xmlns:a16="http://schemas.microsoft.com/office/drawing/2014/main" id="{A77F2A43-F913-4BFF-8B20-EA3C569DD593}"/>
            </a:ext>
          </a:extLst>
        </xdr:cNvPr>
        <xdr:cNvGrpSpPr/>
      </xdr:nvGrpSpPr>
      <xdr:grpSpPr>
        <a:xfrm rot="6582634">
          <a:off x="2757383" y="7157558"/>
          <a:ext cx="141213" cy="14887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17" name="Oval 616">
            <a:extLst>
              <a:ext uri="{FF2B5EF4-FFF2-40B4-BE49-F238E27FC236}">
                <a16:creationId xmlns:a16="http://schemas.microsoft.com/office/drawing/2014/main" id="{F795CA21-A7E9-7499-46B2-BD20C3A1D36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18" name="Straight Connector 617">
            <a:extLst>
              <a:ext uri="{FF2B5EF4-FFF2-40B4-BE49-F238E27FC236}">
                <a16:creationId xmlns:a16="http://schemas.microsoft.com/office/drawing/2014/main" id="{09265373-BF6E-8833-03FE-23B10A9204EB}"/>
              </a:ext>
            </a:extLst>
          </xdr:cNvPr>
          <xdr:cNvCxnSpPr>
            <a:stCxn id="617" idx="1"/>
            <a:endCxn id="6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9" name="Straight Connector 618">
            <a:extLst>
              <a:ext uri="{FF2B5EF4-FFF2-40B4-BE49-F238E27FC236}">
                <a16:creationId xmlns:a16="http://schemas.microsoft.com/office/drawing/2014/main" id="{CF987B28-C744-F1CD-9F48-B66670AAA793}"/>
              </a:ext>
            </a:extLst>
          </xdr:cNvPr>
          <xdr:cNvCxnSpPr>
            <a:stCxn id="617" idx="3"/>
            <a:endCxn id="6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150497</xdr:colOff>
      <xdr:row>43</xdr:row>
      <xdr:rowOff>114878</xdr:rowOff>
    </xdr:from>
    <xdr:to>
      <xdr:col>11</xdr:col>
      <xdr:colOff>301689</xdr:colOff>
      <xdr:row>44</xdr:row>
      <xdr:rowOff>103691</xdr:rowOff>
    </xdr:to>
    <xdr:grpSp>
      <xdr:nvGrpSpPr>
        <xdr:cNvPr id="620" name="Group 619">
          <a:extLst>
            <a:ext uri="{FF2B5EF4-FFF2-40B4-BE49-F238E27FC236}">
              <a16:creationId xmlns:a16="http://schemas.microsoft.com/office/drawing/2014/main" id="{B4380FE5-89BE-4983-BBEE-04396B8E1FE7}"/>
            </a:ext>
          </a:extLst>
        </xdr:cNvPr>
        <xdr:cNvGrpSpPr/>
      </xdr:nvGrpSpPr>
      <xdr:grpSpPr>
        <a:xfrm rot="6582634">
          <a:off x="4140746" y="6838349"/>
          <a:ext cx="141213" cy="1511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21" name="Oval 620">
            <a:extLst>
              <a:ext uri="{FF2B5EF4-FFF2-40B4-BE49-F238E27FC236}">
                <a16:creationId xmlns:a16="http://schemas.microsoft.com/office/drawing/2014/main" id="{C6B7B564-4D81-0C34-9692-91D6ECEDE28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22" name="Straight Connector 621">
            <a:extLst>
              <a:ext uri="{FF2B5EF4-FFF2-40B4-BE49-F238E27FC236}">
                <a16:creationId xmlns:a16="http://schemas.microsoft.com/office/drawing/2014/main" id="{81E2ED50-4040-0E48-7BAE-4759AEA0FCE0}"/>
              </a:ext>
            </a:extLst>
          </xdr:cNvPr>
          <xdr:cNvCxnSpPr>
            <a:stCxn id="621" idx="1"/>
            <a:endCxn id="62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3" name="Straight Connector 622">
            <a:extLst>
              <a:ext uri="{FF2B5EF4-FFF2-40B4-BE49-F238E27FC236}">
                <a16:creationId xmlns:a16="http://schemas.microsoft.com/office/drawing/2014/main" id="{26864AFA-0E19-68B5-41DB-ED87D16190D5}"/>
              </a:ext>
            </a:extLst>
          </xdr:cNvPr>
          <xdr:cNvCxnSpPr>
            <a:stCxn id="621" idx="3"/>
            <a:endCxn id="62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389034</xdr:colOff>
      <xdr:row>41</xdr:row>
      <xdr:rowOff>148008</xdr:rowOff>
    </xdr:from>
    <xdr:to>
      <xdr:col>15</xdr:col>
      <xdr:colOff>149287</xdr:colOff>
      <xdr:row>42</xdr:row>
      <xdr:rowOff>136821</xdr:rowOff>
    </xdr:to>
    <xdr:grpSp>
      <xdr:nvGrpSpPr>
        <xdr:cNvPr id="624" name="Group 623">
          <a:extLst>
            <a:ext uri="{FF2B5EF4-FFF2-40B4-BE49-F238E27FC236}">
              <a16:creationId xmlns:a16="http://schemas.microsoft.com/office/drawing/2014/main" id="{EC58EC03-74EB-470C-AC45-029A9EFCD558}"/>
            </a:ext>
          </a:extLst>
        </xdr:cNvPr>
        <xdr:cNvGrpSpPr/>
      </xdr:nvGrpSpPr>
      <xdr:grpSpPr>
        <a:xfrm rot="6582634">
          <a:off x="5543984" y="6567838"/>
          <a:ext cx="141213" cy="14887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25" name="Oval 624">
            <a:extLst>
              <a:ext uri="{FF2B5EF4-FFF2-40B4-BE49-F238E27FC236}">
                <a16:creationId xmlns:a16="http://schemas.microsoft.com/office/drawing/2014/main" id="{AF89A5F1-BF7B-27AC-7C60-051ED536C4F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26" name="Straight Connector 625">
            <a:extLst>
              <a:ext uri="{FF2B5EF4-FFF2-40B4-BE49-F238E27FC236}">
                <a16:creationId xmlns:a16="http://schemas.microsoft.com/office/drawing/2014/main" id="{F6FA5391-9D46-A204-15E6-24177CEA2C68}"/>
              </a:ext>
            </a:extLst>
          </xdr:cNvPr>
          <xdr:cNvCxnSpPr>
            <a:stCxn id="625" idx="1"/>
            <a:endCxn id="62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7" name="Straight Connector 626">
            <a:extLst>
              <a:ext uri="{FF2B5EF4-FFF2-40B4-BE49-F238E27FC236}">
                <a16:creationId xmlns:a16="http://schemas.microsoft.com/office/drawing/2014/main" id="{2D240520-E02A-B7AF-65A3-A8D7440BD9EA}"/>
              </a:ext>
            </a:extLst>
          </xdr:cNvPr>
          <xdr:cNvCxnSpPr>
            <a:stCxn id="625" idx="3"/>
            <a:endCxn id="62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31226</xdr:colOff>
      <xdr:row>40</xdr:row>
      <xdr:rowOff>8860</xdr:rowOff>
    </xdr:from>
    <xdr:to>
      <xdr:col>18</xdr:col>
      <xdr:colOff>182418</xdr:colOff>
      <xdr:row>40</xdr:row>
      <xdr:rowOff>150073</xdr:rowOff>
    </xdr:to>
    <xdr:grpSp>
      <xdr:nvGrpSpPr>
        <xdr:cNvPr id="628" name="Group 627">
          <a:extLst>
            <a:ext uri="{FF2B5EF4-FFF2-40B4-BE49-F238E27FC236}">
              <a16:creationId xmlns:a16="http://schemas.microsoft.com/office/drawing/2014/main" id="{9D9BE052-9E3C-45FF-9D4D-9AAABA723376}"/>
            </a:ext>
          </a:extLst>
        </xdr:cNvPr>
        <xdr:cNvGrpSpPr/>
      </xdr:nvGrpSpPr>
      <xdr:grpSpPr>
        <a:xfrm rot="6582634">
          <a:off x="6741815" y="6275131"/>
          <a:ext cx="141213" cy="1511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29" name="Oval 628">
            <a:extLst>
              <a:ext uri="{FF2B5EF4-FFF2-40B4-BE49-F238E27FC236}">
                <a16:creationId xmlns:a16="http://schemas.microsoft.com/office/drawing/2014/main" id="{8B674006-DA9F-0FF1-AD4F-E1745D26CA6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30" name="Straight Connector 629">
            <a:extLst>
              <a:ext uri="{FF2B5EF4-FFF2-40B4-BE49-F238E27FC236}">
                <a16:creationId xmlns:a16="http://schemas.microsoft.com/office/drawing/2014/main" id="{381E11F4-FB5E-3B6A-B032-F272F395E0B3}"/>
              </a:ext>
            </a:extLst>
          </xdr:cNvPr>
          <xdr:cNvCxnSpPr>
            <a:stCxn id="629" idx="1"/>
            <a:endCxn id="6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1" name="Straight Connector 630">
            <a:extLst>
              <a:ext uri="{FF2B5EF4-FFF2-40B4-BE49-F238E27FC236}">
                <a16:creationId xmlns:a16="http://schemas.microsoft.com/office/drawing/2014/main" id="{B32665BF-6B1B-190A-DD4F-1B153EB05E59}"/>
              </a:ext>
            </a:extLst>
          </xdr:cNvPr>
          <xdr:cNvCxnSpPr>
            <a:stCxn id="629" idx="3"/>
            <a:endCxn id="6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38100</xdr:colOff>
      <xdr:row>1</xdr:row>
      <xdr:rowOff>76200</xdr:rowOff>
    </xdr:from>
    <xdr:to>
      <xdr:col>19</xdr:col>
      <xdr:colOff>243840</xdr:colOff>
      <xdr:row>10</xdr:row>
      <xdr:rowOff>45720</xdr:rowOff>
    </xdr:to>
    <xdr:cxnSp macro="">
      <xdr:nvCxnSpPr>
        <xdr:cNvPr id="644" name="Straight Connector 643">
          <a:extLst>
            <a:ext uri="{FF2B5EF4-FFF2-40B4-BE49-F238E27FC236}">
              <a16:creationId xmlns:a16="http://schemas.microsoft.com/office/drawing/2014/main" id="{94E01D60-A836-4F6A-851F-5F3D47C3A29D}"/>
            </a:ext>
          </a:extLst>
        </xdr:cNvPr>
        <xdr:cNvCxnSpPr/>
      </xdr:nvCxnSpPr>
      <xdr:spPr>
        <a:xfrm>
          <a:off x="1691640" y="236220"/>
          <a:ext cx="4869180" cy="134874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106680</xdr:colOff>
      <xdr:row>1</xdr:row>
      <xdr:rowOff>38100</xdr:rowOff>
    </xdr:from>
    <xdr:to>
      <xdr:col>19</xdr:col>
      <xdr:colOff>220980</xdr:colOff>
      <xdr:row>10</xdr:row>
      <xdr:rowOff>106680</xdr:rowOff>
    </xdr:to>
    <xdr:cxnSp macro="">
      <xdr:nvCxnSpPr>
        <xdr:cNvPr id="647" name="Straight Connector 646">
          <a:extLst>
            <a:ext uri="{FF2B5EF4-FFF2-40B4-BE49-F238E27FC236}">
              <a16:creationId xmlns:a16="http://schemas.microsoft.com/office/drawing/2014/main" id="{2A841FE1-0816-463B-A549-2F237F27CF66}"/>
            </a:ext>
          </a:extLst>
        </xdr:cNvPr>
        <xdr:cNvCxnSpPr/>
      </xdr:nvCxnSpPr>
      <xdr:spPr>
        <a:xfrm>
          <a:off x="1371600" y="198120"/>
          <a:ext cx="5166360" cy="14478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29675</xdr:colOff>
      <xdr:row>3</xdr:row>
      <xdr:rowOff>74532</xdr:rowOff>
    </xdr:from>
    <xdr:to>
      <xdr:col>10</xdr:col>
      <xdr:colOff>182944</xdr:colOff>
      <xdr:row>4</xdr:row>
      <xdr:rowOff>4822</xdr:rowOff>
    </xdr:to>
    <xdr:grpSp>
      <xdr:nvGrpSpPr>
        <xdr:cNvPr id="640" name="Group 639">
          <a:extLst>
            <a:ext uri="{FF2B5EF4-FFF2-40B4-BE49-F238E27FC236}">
              <a16:creationId xmlns:a16="http://schemas.microsoft.com/office/drawing/2014/main" id="{2488D960-EAB9-483F-BA51-E776CC3E837B}"/>
            </a:ext>
          </a:extLst>
        </xdr:cNvPr>
        <xdr:cNvGrpSpPr/>
      </xdr:nvGrpSpPr>
      <xdr:grpSpPr>
        <a:xfrm rot="6582634">
          <a:off x="3623505" y="549782"/>
          <a:ext cx="158890" cy="1532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41" name="Oval 640">
            <a:extLst>
              <a:ext uri="{FF2B5EF4-FFF2-40B4-BE49-F238E27FC236}">
                <a16:creationId xmlns:a16="http://schemas.microsoft.com/office/drawing/2014/main" id="{B14DB391-142B-1AB8-384D-AA9582D3632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42" name="Straight Connector 641">
            <a:extLst>
              <a:ext uri="{FF2B5EF4-FFF2-40B4-BE49-F238E27FC236}">
                <a16:creationId xmlns:a16="http://schemas.microsoft.com/office/drawing/2014/main" id="{2FC0332C-BA28-C74C-E40B-4325A90C235F}"/>
              </a:ext>
            </a:extLst>
          </xdr:cNvPr>
          <xdr:cNvCxnSpPr>
            <a:stCxn id="641" idx="1"/>
            <a:endCxn id="64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3" name="Straight Connector 642">
            <a:extLst>
              <a:ext uri="{FF2B5EF4-FFF2-40B4-BE49-F238E27FC236}">
                <a16:creationId xmlns:a16="http://schemas.microsoft.com/office/drawing/2014/main" id="{ABD00160-35DF-CA22-A8D3-A0E35A1972B0}"/>
              </a:ext>
            </a:extLst>
          </xdr:cNvPr>
          <xdr:cNvCxnSpPr>
            <a:stCxn id="641" idx="3"/>
            <a:endCxn id="64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197595</xdr:colOff>
      <xdr:row>3</xdr:row>
      <xdr:rowOff>38889</xdr:rowOff>
    </xdr:from>
    <xdr:to>
      <xdr:col>18</xdr:col>
      <xdr:colOff>68055</xdr:colOff>
      <xdr:row>12</xdr:row>
      <xdr:rowOff>99849</xdr:rowOff>
    </xdr:to>
    <xdr:cxnSp macro="">
      <xdr:nvCxnSpPr>
        <xdr:cNvPr id="648" name="Straight Connector 647">
          <a:extLst>
            <a:ext uri="{FF2B5EF4-FFF2-40B4-BE49-F238E27FC236}">
              <a16:creationId xmlns:a16="http://schemas.microsoft.com/office/drawing/2014/main" id="{3DF40D02-985C-49AE-82F8-F5B435144AC4}"/>
            </a:ext>
          </a:extLst>
        </xdr:cNvPr>
        <xdr:cNvCxnSpPr/>
      </xdr:nvCxnSpPr>
      <xdr:spPr>
        <a:xfrm>
          <a:off x="1075209" y="506599"/>
          <a:ext cx="4925936" cy="1432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209944</xdr:colOff>
      <xdr:row>2</xdr:row>
      <xdr:rowOff>147933</xdr:rowOff>
    </xdr:from>
    <xdr:to>
      <xdr:col>18</xdr:col>
      <xdr:colOff>88024</xdr:colOff>
      <xdr:row>12</xdr:row>
      <xdr:rowOff>56493</xdr:rowOff>
    </xdr:to>
    <xdr:cxnSp macro="">
      <xdr:nvCxnSpPr>
        <xdr:cNvPr id="649" name="Straight Connector 648">
          <a:extLst>
            <a:ext uri="{FF2B5EF4-FFF2-40B4-BE49-F238E27FC236}">
              <a16:creationId xmlns:a16="http://schemas.microsoft.com/office/drawing/2014/main" id="{EEBB5E04-CB04-43C9-BA96-936A335B07F0}"/>
            </a:ext>
          </a:extLst>
        </xdr:cNvPr>
        <xdr:cNvCxnSpPr/>
      </xdr:nvCxnSpPr>
      <xdr:spPr>
        <a:xfrm>
          <a:off x="1087558" y="463243"/>
          <a:ext cx="4933556" cy="1432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319457</xdr:colOff>
      <xdr:row>5</xdr:row>
      <xdr:rowOff>41326</xdr:rowOff>
    </xdr:from>
    <xdr:to>
      <xdr:col>9</xdr:col>
      <xdr:colOff>79710</xdr:colOff>
      <xdr:row>6</xdr:row>
      <xdr:rowOff>30139</xdr:rowOff>
    </xdr:to>
    <xdr:grpSp>
      <xdr:nvGrpSpPr>
        <xdr:cNvPr id="636" name="Group 635">
          <a:extLst>
            <a:ext uri="{FF2B5EF4-FFF2-40B4-BE49-F238E27FC236}">
              <a16:creationId xmlns:a16="http://schemas.microsoft.com/office/drawing/2014/main" id="{23B9F752-0F3E-4D40-B52A-C429E922CF28}"/>
            </a:ext>
          </a:extLst>
        </xdr:cNvPr>
        <xdr:cNvGrpSpPr/>
      </xdr:nvGrpSpPr>
      <xdr:grpSpPr>
        <a:xfrm rot="6582634">
          <a:off x="3142687" y="890936"/>
          <a:ext cx="141213" cy="14887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7" name="Oval 636">
            <a:extLst>
              <a:ext uri="{FF2B5EF4-FFF2-40B4-BE49-F238E27FC236}">
                <a16:creationId xmlns:a16="http://schemas.microsoft.com/office/drawing/2014/main" id="{5FFB368B-EAD1-1B0B-E82B-4299599DFF7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38" name="Straight Connector 637">
            <a:extLst>
              <a:ext uri="{FF2B5EF4-FFF2-40B4-BE49-F238E27FC236}">
                <a16:creationId xmlns:a16="http://schemas.microsoft.com/office/drawing/2014/main" id="{484E3340-30E2-A369-5556-B7624DA6787F}"/>
              </a:ext>
            </a:extLst>
          </xdr:cNvPr>
          <xdr:cNvCxnSpPr>
            <a:stCxn id="637" idx="1"/>
            <a:endCxn id="6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9" name="Straight Connector 638">
            <a:extLst>
              <a:ext uri="{FF2B5EF4-FFF2-40B4-BE49-F238E27FC236}">
                <a16:creationId xmlns:a16="http://schemas.microsoft.com/office/drawing/2014/main" id="{E8F36602-581F-977E-65C0-EF10AF1FA466}"/>
              </a:ext>
            </a:extLst>
          </xdr:cNvPr>
          <xdr:cNvCxnSpPr>
            <a:stCxn id="637" idx="3"/>
            <a:endCxn id="6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121886</xdr:colOff>
      <xdr:row>6</xdr:row>
      <xdr:rowOff>26003</xdr:rowOff>
    </xdr:from>
    <xdr:to>
      <xdr:col>8</xdr:col>
      <xdr:colOff>370211</xdr:colOff>
      <xdr:row>24</xdr:row>
      <xdr:rowOff>61294</xdr:rowOff>
    </xdr:to>
    <xdr:cxnSp macro="">
      <xdr:nvCxnSpPr>
        <xdr:cNvPr id="654" name="Straight Connector 653">
          <a:extLst>
            <a:ext uri="{FF2B5EF4-FFF2-40B4-BE49-F238E27FC236}">
              <a16:creationId xmlns:a16="http://schemas.microsoft.com/office/drawing/2014/main" id="{F6822ECF-EEA8-4357-AD2B-CDC5BFF17BDC}"/>
            </a:ext>
          </a:extLst>
        </xdr:cNvPr>
        <xdr:cNvCxnSpPr>
          <a:stCxn id="637" idx="6"/>
          <a:endCxn id="674" idx="2"/>
        </xdr:cNvCxnSpPr>
      </xdr:nvCxnSpPr>
      <xdr:spPr>
        <a:xfrm flipH="1">
          <a:off x="1777265" y="950913"/>
          <a:ext cx="637208" cy="2783747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165752</xdr:colOff>
      <xdr:row>10</xdr:row>
      <xdr:rowOff>485</xdr:rowOff>
    </xdr:from>
    <xdr:to>
      <xdr:col>8</xdr:col>
      <xdr:colOff>299815</xdr:colOff>
      <xdr:row>10</xdr:row>
      <xdr:rowOff>135359</xdr:rowOff>
    </xdr:to>
    <xdr:grpSp>
      <xdr:nvGrpSpPr>
        <xdr:cNvPr id="650" name="Group 649">
          <a:extLst>
            <a:ext uri="{FF2B5EF4-FFF2-40B4-BE49-F238E27FC236}">
              <a16:creationId xmlns:a16="http://schemas.microsoft.com/office/drawing/2014/main" id="{D9E6EEA7-7AEB-4381-80E7-09DDA9737A16}"/>
            </a:ext>
          </a:extLst>
        </xdr:cNvPr>
        <xdr:cNvGrpSpPr/>
      </xdr:nvGrpSpPr>
      <xdr:grpSpPr>
        <a:xfrm rot="6582634">
          <a:off x="2984747" y="1616330"/>
          <a:ext cx="134874" cy="13406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51" name="Oval 650">
            <a:extLst>
              <a:ext uri="{FF2B5EF4-FFF2-40B4-BE49-F238E27FC236}">
                <a16:creationId xmlns:a16="http://schemas.microsoft.com/office/drawing/2014/main" id="{1853755D-1C8C-DB98-24B4-F709E137E48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52" name="Straight Connector 651">
            <a:extLst>
              <a:ext uri="{FF2B5EF4-FFF2-40B4-BE49-F238E27FC236}">
                <a16:creationId xmlns:a16="http://schemas.microsoft.com/office/drawing/2014/main" id="{42D1399E-4017-055C-39B4-3FE2BA8A2C7A}"/>
              </a:ext>
            </a:extLst>
          </xdr:cNvPr>
          <xdr:cNvCxnSpPr>
            <a:stCxn id="651" idx="1"/>
            <a:endCxn id="65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3" name="Straight Connector 652">
            <a:extLst>
              <a:ext uri="{FF2B5EF4-FFF2-40B4-BE49-F238E27FC236}">
                <a16:creationId xmlns:a16="http://schemas.microsoft.com/office/drawing/2014/main" id="{A332B3CD-4179-DF14-1667-AB2A625AED19}"/>
              </a:ext>
            </a:extLst>
          </xdr:cNvPr>
          <xdr:cNvCxnSpPr>
            <a:stCxn id="651" idx="3"/>
            <a:endCxn id="65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373960</xdr:colOff>
      <xdr:row>5</xdr:row>
      <xdr:rowOff>136146</xdr:rowOff>
    </xdr:from>
    <xdr:to>
      <xdr:col>8</xdr:col>
      <xdr:colOff>284273</xdr:colOff>
      <xdr:row>10</xdr:row>
      <xdr:rowOff>80236</xdr:rowOff>
    </xdr:to>
    <xdr:sp macro="" textlink="">
      <xdr:nvSpPr>
        <xdr:cNvPr id="657" name="TextBox 656">
          <a:extLst>
            <a:ext uri="{FF2B5EF4-FFF2-40B4-BE49-F238E27FC236}">
              <a16:creationId xmlns:a16="http://schemas.microsoft.com/office/drawing/2014/main" id="{200AC305-BF19-47C9-80CA-E713B45AEF85}"/>
            </a:ext>
          </a:extLst>
        </xdr:cNvPr>
        <xdr:cNvSpPr txBox="1"/>
      </xdr:nvSpPr>
      <xdr:spPr>
        <a:xfrm rot="17029042">
          <a:off x="2601162" y="1116964"/>
          <a:ext cx="706090" cy="2989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A3C 70mm</a:t>
          </a:r>
        </a:p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45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331047</xdr:colOff>
      <xdr:row>16</xdr:row>
      <xdr:rowOff>55583</xdr:rowOff>
    </xdr:from>
    <xdr:to>
      <xdr:col>8</xdr:col>
      <xdr:colOff>76490</xdr:colOff>
      <xdr:row>17</xdr:row>
      <xdr:rowOff>38057</xdr:rowOff>
    </xdr:to>
    <xdr:grpSp>
      <xdr:nvGrpSpPr>
        <xdr:cNvPr id="659" name="Group 658">
          <a:extLst>
            <a:ext uri="{FF2B5EF4-FFF2-40B4-BE49-F238E27FC236}">
              <a16:creationId xmlns:a16="http://schemas.microsoft.com/office/drawing/2014/main" id="{D00CAEB2-F47A-426E-A20A-F67738D6723A}"/>
            </a:ext>
          </a:extLst>
        </xdr:cNvPr>
        <xdr:cNvGrpSpPr/>
      </xdr:nvGrpSpPr>
      <xdr:grpSpPr>
        <a:xfrm rot="6582634">
          <a:off x="2761422" y="2593448"/>
          <a:ext cx="134874" cy="13406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0" name="Oval 659">
            <a:extLst>
              <a:ext uri="{FF2B5EF4-FFF2-40B4-BE49-F238E27FC236}">
                <a16:creationId xmlns:a16="http://schemas.microsoft.com/office/drawing/2014/main" id="{A75C2DFC-EE95-05B9-164D-2D3B904C145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61" name="Straight Connector 660">
            <a:extLst>
              <a:ext uri="{FF2B5EF4-FFF2-40B4-BE49-F238E27FC236}">
                <a16:creationId xmlns:a16="http://schemas.microsoft.com/office/drawing/2014/main" id="{D086EF57-11F3-983F-0A86-781AF7CF0457}"/>
              </a:ext>
            </a:extLst>
          </xdr:cNvPr>
          <xdr:cNvCxnSpPr>
            <a:stCxn id="660" idx="1"/>
            <a:endCxn id="66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2" name="Straight Connector 661">
            <a:extLst>
              <a:ext uri="{FF2B5EF4-FFF2-40B4-BE49-F238E27FC236}">
                <a16:creationId xmlns:a16="http://schemas.microsoft.com/office/drawing/2014/main" id="{C3BBDACB-3D0E-AFE0-C2E1-AD2A552916AE}"/>
              </a:ext>
            </a:extLst>
          </xdr:cNvPr>
          <xdr:cNvCxnSpPr>
            <a:stCxn id="660" idx="3"/>
            <a:endCxn id="66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348660</xdr:colOff>
      <xdr:row>12</xdr:row>
      <xdr:rowOff>85771</xdr:rowOff>
    </xdr:from>
    <xdr:to>
      <xdr:col>8</xdr:col>
      <xdr:colOff>117203</xdr:colOff>
      <xdr:row>15</xdr:row>
      <xdr:rowOff>19564</xdr:rowOff>
    </xdr:to>
    <xdr:sp macro="" textlink="">
      <xdr:nvSpPr>
        <xdr:cNvPr id="672" name="TextBox 671">
          <a:extLst>
            <a:ext uri="{FF2B5EF4-FFF2-40B4-BE49-F238E27FC236}">
              <a16:creationId xmlns:a16="http://schemas.microsoft.com/office/drawing/2014/main" id="{552DEFDB-5579-4F40-B98E-39B7C7D5A037}"/>
            </a:ext>
          </a:extLst>
        </xdr:cNvPr>
        <xdr:cNvSpPr txBox="1"/>
      </xdr:nvSpPr>
      <xdr:spPr>
        <a:xfrm rot="16906606">
          <a:off x="1881475" y="2050536"/>
          <a:ext cx="398613" cy="157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45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32110</xdr:colOff>
      <xdr:row>24</xdr:row>
      <xdr:rowOff>57343</xdr:rowOff>
    </xdr:from>
    <xdr:to>
      <xdr:col>7</xdr:col>
      <xdr:colOff>166173</xdr:colOff>
      <xdr:row>25</xdr:row>
      <xdr:rowOff>39817</xdr:rowOff>
    </xdr:to>
    <xdr:grpSp>
      <xdr:nvGrpSpPr>
        <xdr:cNvPr id="673" name="Group 672">
          <a:extLst>
            <a:ext uri="{FF2B5EF4-FFF2-40B4-BE49-F238E27FC236}">
              <a16:creationId xmlns:a16="http://schemas.microsoft.com/office/drawing/2014/main" id="{34B1A5EA-4257-444C-A2CE-E13EB87429F1}"/>
            </a:ext>
          </a:extLst>
        </xdr:cNvPr>
        <xdr:cNvGrpSpPr/>
      </xdr:nvGrpSpPr>
      <xdr:grpSpPr>
        <a:xfrm rot="6582634">
          <a:off x="2462485" y="3814408"/>
          <a:ext cx="134874" cy="13406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74" name="Oval 673">
            <a:extLst>
              <a:ext uri="{FF2B5EF4-FFF2-40B4-BE49-F238E27FC236}">
                <a16:creationId xmlns:a16="http://schemas.microsoft.com/office/drawing/2014/main" id="{501F2668-707C-580D-707A-69017907DD0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75" name="Straight Connector 674">
            <a:extLst>
              <a:ext uri="{FF2B5EF4-FFF2-40B4-BE49-F238E27FC236}">
                <a16:creationId xmlns:a16="http://schemas.microsoft.com/office/drawing/2014/main" id="{3A9430FC-F887-D03A-618F-6985C8F6FF1D}"/>
              </a:ext>
            </a:extLst>
          </xdr:cNvPr>
          <xdr:cNvCxnSpPr>
            <a:stCxn id="674" idx="1"/>
            <a:endCxn id="67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6" name="Straight Connector 675">
            <a:extLst>
              <a:ext uri="{FF2B5EF4-FFF2-40B4-BE49-F238E27FC236}">
                <a16:creationId xmlns:a16="http://schemas.microsoft.com/office/drawing/2014/main" id="{2870E67A-D952-C952-78E7-776BFC9270C2}"/>
              </a:ext>
            </a:extLst>
          </xdr:cNvPr>
          <xdr:cNvCxnSpPr>
            <a:stCxn id="674" idx="3"/>
            <a:endCxn id="67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260933</xdr:colOff>
      <xdr:row>20</xdr:row>
      <xdr:rowOff>46890</xdr:rowOff>
    </xdr:from>
    <xdr:to>
      <xdr:col>8</xdr:col>
      <xdr:colOff>28630</xdr:colOff>
      <xdr:row>22</xdr:row>
      <xdr:rowOff>138945</xdr:rowOff>
    </xdr:to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id="{7122472A-7B32-4CA6-8100-E9A3DD60245F}"/>
            </a:ext>
          </a:extLst>
        </xdr:cNvPr>
        <xdr:cNvSpPr txBox="1"/>
      </xdr:nvSpPr>
      <xdr:spPr>
        <a:xfrm rot="17136086">
          <a:off x="1800554" y="3240136"/>
          <a:ext cx="396855" cy="157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50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185355</xdr:colOff>
      <xdr:row>29</xdr:row>
      <xdr:rowOff>145396</xdr:rowOff>
    </xdr:from>
    <xdr:to>
      <xdr:col>6</xdr:col>
      <xdr:colOff>319418</xdr:colOff>
      <xdr:row>30</xdr:row>
      <xdr:rowOff>127870</xdr:rowOff>
    </xdr:to>
    <xdr:grpSp>
      <xdr:nvGrpSpPr>
        <xdr:cNvPr id="692" name="Group 691">
          <a:extLst>
            <a:ext uri="{FF2B5EF4-FFF2-40B4-BE49-F238E27FC236}">
              <a16:creationId xmlns:a16="http://schemas.microsoft.com/office/drawing/2014/main" id="{D12EEBBE-E728-4E2F-A851-1A6A8097AE4C}"/>
            </a:ext>
          </a:extLst>
        </xdr:cNvPr>
        <xdr:cNvGrpSpPr/>
      </xdr:nvGrpSpPr>
      <xdr:grpSpPr>
        <a:xfrm rot="6582634">
          <a:off x="2227110" y="4664461"/>
          <a:ext cx="134874" cy="13406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93" name="Oval 692">
            <a:extLst>
              <a:ext uri="{FF2B5EF4-FFF2-40B4-BE49-F238E27FC236}">
                <a16:creationId xmlns:a16="http://schemas.microsoft.com/office/drawing/2014/main" id="{22AB5DA0-4638-5D45-45E2-C1FE9E98B1B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94" name="Straight Connector 693">
            <a:extLst>
              <a:ext uri="{FF2B5EF4-FFF2-40B4-BE49-F238E27FC236}">
                <a16:creationId xmlns:a16="http://schemas.microsoft.com/office/drawing/2014/main" id="{6BF23A45-BFD1-572E-71C9-65F5AFB7EE98}"/>
              </a:ext>
            </a:extLst>
          </xdr:cNvPr>
          <xdr:cNvCxnSpPr>
            <a:stCxn id="693" idx="1"/>
            <a:endCxn id="69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5" name="Straight Connector 694">
            <a:extLst>
              <a:ext uri="{FF2B5EF4-FFF2-40B4-BE49-F238E27FC236}">
                <a16:creationId xmlns:a16="http://schemas.microsoft.com/office/drawing/2014/main" id="{BB721A47-F1EF-5DB8-D3F5-AEB99DADCC99}"/>
              </a:ext>
            </a:extLst>
          </xdr:cNvPr>
          <xdr:cNvCxnSpPr>
            <a:stCxn id="693" idx="3"/>
            <a:endCxn id="69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275131</xdr:colOff>
      <xdr:row>25</xdr:row>
      <xdr:rowOff>35865</xdr:rowOff>
    </xdr:from>
    <xdr:to>
      <xdr:col>7</xdr:col>
      <xdr:colOff>76397</xdr:colOff>
      <xdr:row>29</xdr:row>
      <xdr:rowOff>149347</xdr:rowOff>
    </xdr:to>
    <xdr:cxnSp macro="">
      <xdr:nvCxnSpPr>
        <xdr:cNvPr id="696" name="Straight Connector 695">
          <a:extLst>
            <a:ext uri="{FF2B5EF4-FFF2-40B4-BE49-F238E27FC236}">
              <a16:creationId xmlns:a16="http://schemas.microsoft.com/office/drawing/2014/main" id="{F4BD1648-E566-4D04-970D-97A924FD0C91}"/>
            </a:ext>
          </a:extLst>
        </xdr:cNvPr>
        <xdr:cNvCxnSpPr>
          <a:stCxn id="674" idx="6"/>
          <a:endCxn id="693" idx="2"/>
        </xdr:cNvCxnSpPr>
      </xdr:nvCxnSpPr>
      <xdr:spPr>
        <a:xfrm flipH="1">
          <a:off x="1545131" y="3871265"/>
          <a:ext cx="190733" cy="723082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130612</xdr:colOff>
      <xdr:row>30</xdr:row>
      <xdr:rowOff>123918</xdr:rowOff>
    </xdr:from>
    <xdr:to>
      <xdr:col>6</xdr:col>
      <xdr:colOff>229642</xdr:colOff>
      <xdr:row>47</xdr:row>
      <xdr:rowOff>49824</xdr:rowOff>
    </xdr:to>
    <xdr:cxnSp macro="">
      <xdr:nvCxnSpPr>
        <xdr:cNvPr id="699" name="Straight Connector 698">
          <a:extLst>
            <a:ext uri="{FF2B5EF4-FFF2-40B4-BE49-F238E27FC236}">
              <a16:creationId xmlns:a16="http://schemas.microsoft.com/office/drawing/2014/main" id="{00772923-0AB7-49D8-8434-BCAE3029E921}"/>
            </a:ext>
          </a:extLst>
        </xdr:cNvPr>
        <xdr:cNvCxnSpPr>
          <a:stCxn id="693" idx="6"/>
          <a:endCxn id="613" idx="2"/>
        </xdr:cNvCxnSpPr>
      </xdr:nvCxnSpPr>
      <xdr:spPr>
        <a:xfrm flipH="1">
          <a:off x="621679" y="4721318"/>
          <a:ext cx="877963" cy="2601373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260817</xdr:colOff>
      <xdr:row>35</xdr:row>
      <xdr:rowOff>136741</xdr:rowOff>
    </xdr:from>
    <xdr:to>
      <xdr:col>6</xdr:col>
      <xdr:colOff>21070</xdr:colOff>
      <xdr:row>36</xdr:row>
      <xdr:rowOff>128536</xdr:rowOff>
    </xdr:to>
    <xdr:grpSp>
      <xdr:nvGrpSpPr>
        <xdr:cNvPr id="632" name="Group 631">
          <a:extLst>
            <a:ext uri="{FF2B5EF4-FFF2-40B4-BE49-F238E27FC236}">
              <a16:creationId xmlns:a16="http://schemas.microsoft.com/office/drawing/2014/main" id="{A38555A3-4142-4E13-BA3B-A492CC3B454D}"/>
            </a:ext>
          </a:extLst>
        </xdr:cNvPr>
        <xdr:cNvGrpSpPr/>
      </xdr:nvGrpSpPr>
      <xdr:grpSpPr>
        <a:xfrm rot="6582634">
          <a:off x="1916696" y="5636042"/>
          <a:ext cx="144195" cy="14887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3" name="Oval 632">
            <a:extLst>
              <a:ext uri="{FF2B5EF4-FFF2-40B4-BE49-F238E27FC236}">
                <a16:creationId xmlns:a16="http://schemas.microsoft.com/office/drawing/2014/main" id="{8C575578-4F5E-D714-8325-0954D29A77B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34" name="Straight Connector 633">
            <a:extLst>
              <a:ext uri="{FF2B5EF4-FFF2-40B4-BE49-F238E27FC236}">
                <a16:creationId xmlns:a16="http://schemas.microsoft.com/office/drawing/2014/main" id="{B3A8CFC4-C32F-C7D6-925E-E13E28B58A05}"/>
              </a:ext>
            </a:extLst>
          </xdr:cNvPr>
          <xdr:cNvCxnSpPr>
            <a:stCxn id="633" idx="1"/>
            <a:endCxn id="6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9D845BAE-B121-AE62-2B52-FE0682D7E423}"/>
              </a:ext>
            </a:extLst>
          </xdr:cNvPr>
          <xdr:cNvCxnSpPr>
            <a:stCxn id="633" idx="3"/>
            <a:endCxn id="6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67892</xdr:colOff>
      <xdr:row>40</xdr:row>
      <xdr:rowOff>26570</xdr:rowOff>
    </xdr:from>
    <xdr:to>
      <xdr:col>5</xdr:col>
      <xdr:colOff>225055</xdr:colOff>
      <xdr:row>42</xdr:row>
      <xdr:rowOff>118625</xdr:rowOff>
    </xdr:to>
    <xdr:sp macro="" textlink="">
      <xdr:nvSpPr>
        <xdr:cNvPr id="703" name="TextBox 702">
          <a:extLst>
            <a:ext uri="{FF2B5EF4-FFF2-40B4-BE49-F238E27FC236}">
              <a16:creationId xmlns:a16="http://schemas.microsoft.com/office/drawing/2014/main" id="{C832B78C-82BB-4609-AF90-E10171B0B6B9}"/>
            </a:ext>
          </a:extLst>
        </xdr:cNvPr>
        <xdr:cNvSpPr txBox="1"/>
      </xdr:nvSpPr>
      <xdr:spPr>
        <a:xfrm rot="17136086">
          <a:off x="1601586" y="6341476"/>
          <a:ext cx="396855" cy="157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50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5</xdr:col>
      <xdr:colOff>309011</xdr:colOff>
      <xdr:row>31</xdr:row>
      <xdr:rowOff>120995</xdr:rowOff>
    </xdr:from>
    <xdr:to>
      <xdr:col>6</xdr:col>
      <xdr:colOff>52681</xdr:colOff>
      <xdr:row>34</xdr:row>
      <xdr:rowOff>47191</xdr:rowOff>
    </xdr:to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id="{47CEB22D-2B97-4A1F-88A5-C3AE44699F69}"/>
            </a:ext>
          </a:extLst>
        </xdr:cNvPr>
        <xdr:cNvSpPr txBox="1"/>
      </xdr:nvSpPr>
      <xdr:spPr>
        <a:xfrm rot="17136086">
          <a:off x="1032502" y="5012858"/>
          <a:ext cx="430288" cy="1305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50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195739</xdr:colOff>
      <xdr:row>26</xdr:row>
      <xdr:rowOff>69749</xdr:rowOff>
    </xdr:from>
    <xdr:to>
      <xdr:col>6</xdr:col>
      <xdr:colOff>352902</xdr:colOff>
      <xdr:row>29</xdr:row>
      <xdr:rowOff>9404</xdr:rowOff>
    </xdr:to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id="{B2CA011D-D60C-4BEF-B764-56C2CBDC0BD7}"/>
            </a:ext>
          </a:extLst>
        </xdr:cNvPr>
        <xdr:cNvSpPr txBox="1"/>
      </xdr:nvSpPr>
      <xdr:spPr>
        <a:xfrm rot="17136086">
          <a:off x="1345893" y="4177395"/>
          <a:ext cx="396855" cy="157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50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9</xdr:col>
      <xdr:colOff>28955</xdr:colOff>
      <xdr:row>4</xdr:row>
      <xdr:rowOff>84083</xdr:rowOff>
    </xdr:from>
    <xdr:to>
      <xdr:col>9</xdr:col>
      <xdr:colOff>99848</xdr:colOff>
      <xdr:row>5</xdr:row>
      <xdr:rowOff>45463</xdr:rowOff>
    </xdr:to>
    <xdr:cxnSp macro="">
      <xdr:nvCxnSpPr>
        <xdr:cNvPr id="708" name="Straight Arrow Connector 707">
          <a:extLst>
            <a:ext uri="{FF2B5EF4-FFF2-40B4-BE49-F238E27FC236}">
              <a16:creationId xmlns:a16="http://schemas.microsoft.com/office/drawing/2014/main" id="{B1A195EB-5F6E-43BE-B9D9-2763E408A781}"/>
            </a:ext>
          </a:extLst>
        </xdr:cNvPr>
        <xdr:cNvCxnSpPr>
          <a:stCxn id="637" idx="2"/>
        </xdr:cNvCxnSpPr>
      </xdr:nvCxnSpPr>
      <xdr:spPr>
        <a:xfrm flipV="1">
          <a:off x="2462100" y="704193"/>
          <a:ext cx="70893" cy="1137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177988</xdr:colOff>
      <xdr:row>40</xdr:row>
      <xdr:rowOff>104964</xdr:rowOff>
    </xdr:from>
    <xdr:to>
      <xdr:col>19</xdr:col>
      <xdr:colOff>45720</xdr:colOff>
      <xdr:row>40</xdr:row>
      <xdr:rowOff>114300</xdr:rowOff>
    </xdr:to>
    <xdr:cxnSp macro="">
      <xdr:nvCxnSpPr>
        <xdr:cNvPr id="711" name="Straight Arrow Connector 710">
          <a:extLst>
            <a:ext uri="{FF2B5EF4-FFF2-40B4-BE49-F238E27FC236}">
              <a16:creationId xmlns:a16="http://schemas.microsoft.com/office/drawing/2014/main" id="{CFEDD3E8-7462-43F3-A2F2-89B51CA804F0}"/>
            </a:ext>
          </a:extLst>
        </xdr:cNvPr>
        <xdr:cNvCxnSpPr>
          <a:stCxn id="629" idx="0"/>
        </xdr:cNvCxnSpPr>
      </xdr:nvCxnSpPr>
      <xdr:spPr>
        <a:xfrm>
          <a:off x="6106348" y="6300024"/>
          <a:ext cx="256352" cy="93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312420</xdr:colOff>
      <xdr:row>48</xdr:row>
      <xdr:rowOff>23654</xdr:rowOff>
    </xdr:from>
    <xdr:to>
      <xdr:col>4</xdr:col>
      <xdr:colOff>82508</xdr:colOff>
      <xdr:row>49</xdr:row>
      <xdr:rowOff>45720</xdr:rowOff>
    </xdr:to>
    <xdr:cxnSp macro="">
      <xdr:nvCxnSpPr>
        <xdr:cNvPr id="715" name="Straight Arrow Connector 714">
          <a:extLst>
            <a:ext uri="{FF2B5EF4-FFF2-40B4-BE49-F238E27FC236}">
              <a16:creationId xmlns:a16="http://schemas.microsoft.com/office/drawing/2014/main" id="{A1843946-4E0C-4B45-8238-E5546B099313}"/>
            </a:ext>
          </a:extLst>
        </xdr:cNvPr>
        <xdr:cNvCxnSpPr>
          <a:stCxn id="613" idx="6"/>
        </xdr:cNvCxnSpPr>
      </xdr:nvCxnSpPr>
      <xdr:spPr>
        <a:xfrm flipH="1">
          <a:off x="1188720" y="7445534"/>
          <a:ext cx="158708" cy="17446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202907</xdr:colOff>
      <xdr:row>45</xdr:row>
      <xdr:rowOff>13217</xdr:rowOff>
    </xdr:from>
    <xdr:to>
      <xdr:col>10</xdr:col>
      <xdr:colOff>246333</xdr:colOff>
      <xdr:row>45</xdr:row>
      <xdr:rowOff>104885</xdr:rowOff>
    </xdr:to>
    <xdr:sp macro="" textlink="">
      <xdr:nvSpPr>
        <xdr:cNvPr id="721" name="TextBox 720">
          <a:extLst>
            <a:ext uri="{FF2B5EF4-FFF2-40B4-BE49-F238E27FC236}">
              <a16:creationId xmlns:a16="http://schemas.microsoft.com/office/drawing/2014/main" id="{738E5E56-C881-477D-B451-94DBA01503AB}"/>
            </a:ext>
          </a:extLst>
        </xdr:cNvPr>
        <xdr:cNvSpPr txBox="1"/>
      </xdr:nvSpPr>
      <xdr:spPr>
        <a:xfrm rot="21045873">
          <a:off x="2623722" y="6965002"/>
          <a:ext cx="430288" cy="91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36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12</xdr:col>
      <xdr:colOff>290829</xdr:colOff>
      <xdr:row>43</xdr:row>
      <xdr:rowOff>71832</xdr:rowOff>
    </xdr:from>
    <xdr:to>
      <xdr:col>13</xdr:col>
      <xdr:colOff>334255</xdr:colOff>
      <xdr:row>44</xdr:row>
      <xdr:rowOff>11100</xdr:rowOff>
    </xdr:to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id="{FB7C95D4-5790-4BB1-AE60-6BA654F615C9}"/>
            </a:ext>
          </a:extLst>
        </xdr:cNvPr>
        <xdr:cNvSpPr txBox="1"/>
      </xdr:nvSpPr>
      <xdr:spPr>
        <a:xfrm rot="21045873">
          <a:off x="3872229" y="6718817"/>
          <a:ext cx="430288" cy="91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36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16</xdr:col>
      <xdr:colOff>103260</xdr:colOff>
      <xdr:row>41</xdr:row>
      <xdr:rowOff>95278</xdr:rowOff>
    </xdr:from>
    <xdr:to>
      <xdr:col>17</xdr:col>
      <xdr:colOff>146686</xdr:colOff>
      <xdr:row>42</xdr:row>
      <xdr:rowOff>34546</xdr:rowOff>
    </xdr:to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id="{5AA8C07D-ECF4-42A7-8D9D-943619426EE9}"/>
            </a:ext>
          </a:extLst>
        </xdr:cNvPr>
        <xdr:cNvSpPr txBox="1"/>
      </xdr:nvSpPr>
      <xdr:spPr>
        <a:xfrm rot="21045873">
          <a:off x="5232106" y="6437463"/>
          <a:ext cx="430288" cy="91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5</xdr:col>
      <xdr:colOff>283477</xdr:colOff>
      <xdr:row>46</xdr:row>
      <xdr:rowOff>114218</xdr:rowOff>
    </xdr:from>
    <xdr:to>
      <xdr:col>8</xdr:col>
      <xdr:colOff>61422</xdr:colOff>
      <xdr:row>48</xdr:row>
      <xdr:rowOff>62183</xdr:rowOff>
    </xdr:to>
    <xdr:sp macro="" textlink="">
      <xdr:nvSpPr>
        <xdr:cNvPr id="726" name="TextBox 725">
          <a:extLst>
            <a:ext uri="{FF2B5EF4-FFF2-40B4-BE49-F238E27FC236}">
              <a16:creationId xmlns:a16="http://schemas.microsoft.com/office/drawing/2014/main" id="{491711CF-FD9B-4945-83FF-3F20A67D57B0}"/>
            </a:ext>
          </a:extLst>
        </xdr:cNvPr>
        <xdr:cNvSpPr txBox="1"/>
      </xdr:nvSpPr>
      <xdr:spPr>
        <a:xfrm rot="20987901">
          <a:off x="1937017" y="7223678"/>
          <a:ext cx="943805" cy="260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LVTC 70mm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32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5</xdr:col>
      <xdr:colOff>239997</xdr:colOff>
      <xdr:row>46</xdr:row>
      <xdr:rowOff>151811</xdr:rowOff>
    </xdr:from>
    <xdr:to>
      <xdr:col>6</xdr:col>
      <xdr:colOff>8108</xdr:colOff>
      <xdr:row>47</xdr:row>
      <xdr:rowOff>95223</xdr:rowOff>
    </xdr:to>
    <xdr:grpSp>
      <xdr:nvGrpSpPr>
        <xdr:cNvPr id="727" name="Group 726">
          <a:extLst>
            <a:ext uri="{FF2B5EF4-FFF2-40B4-BE49-F238E27FC236}">
              <a16:creationId xmlns:a16="http://schemas.microsoft.com/office/drawing/2014/main" id="{476D000C-F771-4988-A52B-D5A2233A38EA}"/>
            </a:ext>
          </a:extLst>
        </xdr:cNvPr>
        <xdr:cNvGrpSpPr/>
      </xdr:nvGrpSpPr>
      <xdr:grpSpPr>
        <a:xfrm rot="19998306">
          <a:off x="1893537" y="7337471"/>
          <a:ext cx="156731" cy="95812"/>
          <a:chOff x="6627576" y="2647875"/>
          <a:chExt cx="102698" cy="64112"/>
        </a:xfrm>
      </xdr:grpSpPr>
      <xdr:cxnSp macro="">
        <xdr:nvCxnSpPr>
          <xdr:cNvPr id="728" name="Straight Connector 727">
            <a:extLst>
              <a:ext uri="{FF2B5EF4-FFF2-40B4-BE49-F238E27FC236}">
                <a16:creationId xmlns:a16="http://schemas.microsoft.com/office/drawing/2014/main" id="{3A4E7690-94A5-4A14-0C6E-20778162668E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9" name="Straight Connector 728">
            <a:extLst>
              <a:ext uri="{FF2B5EF4-FFF2-40B4-BE49-F238E27FC236}">
                <a16:creationId xmlns:a16="http://schemas.microsoft.com/office/drawing/2014/main" id="{B5F5B1AA-0926-31D3-8FEF-740226800964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0" name="Straight Connector 729">
            <a:extLst>
              <a:ext uri="{FF2B5EF4-FFF2-40B4-BE49-F238E27FC236}">
                <a16:creationId xmlns:a16="http://schemas.microsoft.com/office/drawing/2014/main" id="{2D9A9AA8-4B95-9002-091F-37ACA6AF8C66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132420</xdr:colOff>
      <xdr:row>44</xdr:row>
      <xdr:rowOff>142845</xdr:rowOff>
    </xdr:from>
    <xdr:to>
      <xdr:col>9</xdr:col>
      <xdr:colOff>286014</xdr:colOff>
      <xdr:row>45</xdr:row>
      <xdr:rowOff>86257</xdr:rowOff>
    </xdr:to>
    <xdr:grpSp>
      <xdr:nvGrpSpPr>
        <xdr:cNvPr id="731" name="Group 730">
          <a:extLst>
            <a:ext uri="{FF2B5EF4-FFF2-40B4-BE49-F238E27FC236}">
              <a16:creationId xmlns:a16="http://schemas.microsoft.com/office/drawing/2014/main" id="{867953BC-4F5C-4A32-9D16-5D3894CB6D3B}"/>
            </a:ext>
          </a:extLst>
        </xdr:cNvPr>
        <xdr:cNvGrpSpPr/>
      </xdr:nvGrpSpPr>
      <xdr:grpSpPr>
        <a:xfrm rot="19998306">
          <a:off x="3340440" y="7023705"/>
          <a:ext cx="153594" cy="95812"/>
          <a:chOff x="6627576" y="2647875"/>
          <a:chExt cx="102698" cy="64112"/>
        </a:xfrm>
      </xdr:grpSpPr>
      <xdr:cxnSp macro="">
        <xdr:nvCxnSpPr>
          <xdr:cNvPr id="732" name="Straight Connector 731">
            <a:extLst>
              <a:ext uri="{FF2B5EF4-FFF2-40B4-BE49-F238E27FC236}">
                <a16:creationId xmlns:a16="http://schemas.microsoft.com/office/drawing/2014/main" id="{0A350918-6CAB-1C24-EBBB-7943E090ECEB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3" name="Straight Connector 732">
            <a:extLst>
              <a:ext uri="{FF2B5EF4-FFF2-40B4-BE49-F238E27FC236}">
                <a16:creationId xmlns:a16="http://schemas.microsoft.com/office/drawing/2014/main" id="{B3AE4178-DE79-BACE-BA35-057A636012C7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4" name="Straight Connector 733">
            <a:extLst>
              <a:ext uri="{FF2B5EF4-FFF2-40B4-BE49-F238E27FC236}">
                <a16:creationId xmlns:a16="http://schemas.microsoft.com/office/drawing/2014/main" id="{CD2485EF-4733-551E-C3CA-44BE169D114A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248962</xdr:colOff>
      <xdr:row>42</xdr:row>
      <xdr:rowOff>115952</xdr:rowOff>
    </xdr:from>
    <xdr:to>
      <xdr:col>14</xdr:col>
      <xdr:colOff>17073</xdr:colOff>
      <xdr:row>43</xdr:row>
      <xdr:rowOff>59364</xdr:rowOff>
    </xdr:to>
    <xdr:grpSp>
      <xdr:nvGrpSpPr>
        <xdr:cNvPr id="735" name="Group 734">
          <a:extLst>
            <a:ext uri="{FF2B5EF4-FFF2-40B4-BE49-F238E27FC236}">
              <a16:creationId xmlns:a16="http://schemas.microsoft.com/office/drawing/2014/main" id="{1D278C2D-720B-45D3-A10B-46AF5EF9443E}"/>
            </a:ext>
          </a:extLst>
        </xdr:cNvPr>
        <xdr:cNvGrpSpPr/>
      </xdr:nvGrpSpPr>
      <xdr:grpSpPr>
        <a:xfrm rot="19998306">
          <a:off x="5011462" y="6692012"/>
          <a:ext cx="156731" cy="95812"/>
          <a:chOff x="6627576" y="2647875"/>
          <a:chExt cx="102698" cy="64112"/>
        </a:xfrm>
      </xdr:grpSpPr>
      <xdr:cxnSp macro="">
        <xdr:nvCxnSpPr>
          <xdr:cNvPr id="736" name="Straight Connector 735">
            <a:extLst>
              <a:ext uri="{FF2B5EF4-FFF2-40B4-BE49-F238E27FC236}">
                <a16:creationId xmlns:a16="http://schemas.microsoft.com/office/drawing/2014/main" id="{163B2E9E-ECEF-507F-21E6-D71997B8A293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7" name="Straight Connector 736">
            <a:extLst>
              <a:ext uri="{FF2B5EF4-FFF2-40B4-BE49-F238E27FC236}">
                <a16:creationId xmlns:a16="http://schemas.microsoft.com/office/drawing/2014/main" id="{91A17C5C-681B-4E9F-3DC9-C4BF29E701A7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8" name="Straight Connector 737">
            <a:extLst>
              <a:ext uri="{FF2B5EF4-FFF2-40B4-BE49-F238E27FC236}">
                <a16:creationId xmlns:a16="http://schemas.microsoft.com/office/drawing/2014/main" id="{9A8B891C-D78E-16DB-BD03-33903785206E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248963</xdr:colOff>
      <xdr:row>40</xdr:row>
      <xdr:rowOff>151811</xdr:rowOff>
    </xdr:from>
    <xdr:to>
      <xdr:col>17</xdr:col>
      <xdr:colOff>17074</xdr:colOff>
      <xdr:row>41</xdr:row>
      <xdr:rowOff>95223</xdr:rowOff>
    </xdr:to>
    <xdr:grpSp>
      <xdr:nvGrpSpPr>
        <xdr:cNvPr id="739" name="Group 738">
          <a:extLst>
            <a:ext uri="{FF2B5EF4-FFF2-40B4-BE49-F238E27FC236}">
              <a16:creationId xmlns:a16="http://schemas.microsoft.com/office/drawing/2014/main" id="{9B4C55DC-8D7C-47A6-B485-1E1F02919EAB}"/>
            </a:ext>
          </a:extLst>
        </xdr:cNvPr>
        <xdr:cNvGrpSpPr/>
      </xdr:nvGrpSpPr>
      <xdr:grpSpPr>
        <a:xfrm rot="19998306">
          <a:off x="6177323" y="6423071"/>
          <a:ext cx="156731" cy="95812"/>
          <a:chOff x="6627576" y="2647875"/>
          <a:chExt cx="102698" cy="64112"/>
        </a:xfrm>
      </xdr:grpSpPr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5C2EBDBF-030E-AF05-1822-7370A62F6431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1" name="Straight Connector 740">
            <a:extLst>
              <a:ext uri="{FF2B5EF4-FFF2-40B4-BE49-F238E27FC236}">
                <a16:creationId xmlns:a16="http://schemas.microsoft.com/office/drawing/2014/main" id="{E20E525D-AB27-2038-E34E-2F9D50D22403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2" name="Straight Connector 741">
            <a:extLst>
              <a:ext uri="{FF2B5EF4-FFF2-40B4-BE49-F238E27FC236}">
                <a16:creationId xmlns:a16="http://schemas.microsoft.com/office/drawing/2014/main" id="{44C38223-D3AF-3EEC-A4FF-C7B3E20E52F6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106198</xdr:colOff>
      <xdr:row>48</xdr:row>
      <xdr:rowOff>38871</xdr:rowOff>
    </xdr:from>
    <xdr:to>
      <xdr:col>4</xdr:col>
      <xdr:colOff>278354</xdr:colOff>
      <xdr:row>49</xdr:row>
      <xdr:rowOff>28239</xdr:rowOff>
    </xdr:to>
    <xdr:sp macro="" textlink="">
      <xdr:nvSpPr>
        <xdr:cNvPr id="743" name="Isosceles Triangle 742">
          <a:extLst>
            <a:ext uri="{FF2B5EF4-FFF2-40B4-BE49-F238E27FC236}">
              <a16:creationId xmlns:a16="http://schemas.microsoft.com/office/drawing/2014/main" id="{8F6304DD-E6D3-4136-B7FF-713B093277B2}"/>
            </a:ext>
          </a:extLst>
        </xdr:cNvPr>
        <xdr:cNvSpPr/>
      </xdr:nvSpPr>
      <xdr:spPr>
        <a:xfrm>
          <a:off x="593878" y="7460751"/>
          <a:ext cx="172156" cy="14176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381113</xdr:colOff>
      <xdr:row>17</xdr:row>
      <xdr:rowOff>4876</xdr:rowOff>
    </xdr:from>
    <xdr:to>
      <xdr:col>7</xdr:col>
      <xdr:colOff>302316</xdr:colOff>
      <xdr:row>19</xdr:row>
      <xdr:rowOff>116270</xdr:rowOff>
    </xdr:to>
    <xdr:sp macro="" textlink="">
      <xdr:nvSpPr>
        <xdr:cNvPr id="745" name="TextBox 744">
          <a:extLst>
            <a:ext uri="{FF2B5EF4-FFF2-40B4-BE49-F238E27FC236}">
              <a16:creationId xmlns:a16="http://schemas.microsoft.com/office/drawing/2014/main" id="{FEEEFCE1-88CC-4C53-ACCE-4ADB2D8913F6}"/>
            </a:ext>
          </a:extLst>
        </xdr:cNvPr>
        <xdr:cNvSpPr txBox="1"/>
      </xdr:nvSpPr>
      <xdr:spPr>
        <a:xfrm rot="760545">
          <a:off x="1258727" y="2611442"/>
          <a:ext cx="698968" cy="4161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chemeClr val="tx1"/>
              </a:solidFill>
              <a:latin typeface="+mn-lt"/>
            </a:rPr>
            <a:t>RUMAH MBAH TRIS</a:t>
          </a:r>
          <a:endParaRPr lang="id-ID" sz="800" b="1" u="none">
            <a:solidFill>
              <a:schemeClr val="tx1"/>
            </a:solidFill>
            <a:latin typeface="+mn-lt"/>
          </a:endParaRPr>
        </a:p>
      </xdr:txBody>
    </xdr:sp>
    <xdr:clientData/>
  </xdr:twoCellAnchor>
  <xdr:twoCellAnchor>
    <xdr:from>
      <xdr:col>1</xdr:col>
      <xdr:colOff>136431</xdr:colOff>
      <xdr:row>42</xdr:row>
      <xdr:rowOff>83820</xdr:rowOff>
    </xdr:from>
    <xdr:to>
      <xdr:col>3</xdr:col>
      <xdr:colOff>220980</xdr:colOff>
      <xdr:row>53</xdr:row>
      <xdr:rowOff>22860</xdr:rowOff>
    </xdr:to>
    <xdr:sp macro="" textlink="">
      <xdr:nvSpPr>
        <xdr:cNvPr id="751" name="TextBox 750">
          <a:extLst>
            <a:ext uri="{FF2B5EF4-FFF2-40B4-BE49-F238E27FC236}">
              <a16:creationId xmlns:a16="http://schemas.microsoft.com/office/drawing/2014/main" id="{7A022A66-0610-40E0-97BE-F13A6EDA0318}"/>
            </a:ext>
          </a:extLst>
        </xdr:cNvPr>
        <xdr:cNvSpPr txBox="1"/>
      </xdr:nvSpPr>
      <xdr:spPr>
        <a:xfrm>
          <a:off x="235491" y="6659880"/>
          <a:ext cx="861789" cy="16230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PWI11-K2-603/53/6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C12-350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CA5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TRF 50 CG106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2 CM2-11M</a:t>
          </a:r>
        </a:p>
      </xdr:txBody>
    </xdr:sp>
    <xdr:clientData/>
  </xdr:twoCellAnchor>
  <xdr:twoCellAnchor>
    <xdr:from>
      <xdr:col>7</xdr:col>
      <xdr:colOff>128811</xdr:colOff>
      <xdr:row>48</xdr:row>
      <xdr:rowOff>15240</xdr:rowOff>
    </xdr:from>
    <xdr:to>
      <xdr:col>9</xdr:col>
      <xdr:colOff>121920</xdr:colOff>
      <xdr:row>53</xdr:row>
      <xdr:rowOff>95645</xdr:rowOff>
    </xdr:to>
    <xdr:sp macro="" textlink="">
      <xdr:nvSpPr>
        <xdr:cNvPr id="752" name="TextBox 751">
          <a:extLst>
            <a:ext uri="{FF2B5EF4-FFF2-40B4-BE49-F238E27FC236}">
              <a16:creationId xmlns:a16="http://schemas.microsoft.com/office/drawing/2014/main" id="{01701589-A532-42F9-8933-A732F07748A7}"/>
            </a:ext>
          </a:extLst>
        </xdr:cNvPr>
        <xdr:cNvSpPr txBox="1"/>
      </xdr:nvSpPr>
      <xdr:spPr>
        <a:xfrm>
          <a:off x="2559591" y="7513320"/>
          <a:ext cx="770349" cy="84240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PWI11-K2-603/53/6/1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CJ5-T</a:t>
          </a:r>
        </a:p>
      </xdr:txBody>
    </xdr:sp>
    <xdr:clientData/>
  </xdr:twoCellAnchor>
  <xdr:twoCellAnchor>
    <xdr:from>
      <xdr:col>17</xdr:col>
      <xdr:colOff>159291</xdr:colOff>
      <xdr:row>45</xdr:row>
      <xdr:rowOff>0</xdr:rowOff>
    </xdr:from>
    <xdr:to>
      <xdr:col>19</xdr:col>
      <xdr:colOff>175260</xdr:colOff>
      <xdr:row>53</xdr:row>
      <xdr:rowOff>68579</xdr:rowOff>
    </xdr:to>
    <xdr:sp macro="" textlink="">
      <xdr:nvSpPr>
        <xdr:cNvPr id="755" name="TextBox 754">
          <a:extLst>
            <a:ext uri="{FF2B5EF4-FFF2-40B4-BE49-F238E27FC236}">
              <a16:creationId xmlns:a16="http://schemas.microsoft.com/office/drawing/2014/main" id="{9FB20647-960F-44BE-B33E-17920323E7CA}"/>
            </a:ext>
          </a:extLst>
        </xdr:cNvPr>
        <xdr:cNvSpPr txBox="1"/>
      </xdr:nvSpPr>
      <xdr:spPr>
        <a:xfrm>
          <a:off x="6476271" y="6957060"/>
          <a:ext cx="793209" cy="129539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PWI11-K2-603/53/6/4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F1-2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MJ6-T</a:t>
          </a:r>
        </a:p>
      </xdr:txBody>
    </xdr:sp>
    <xdr:clientData/>
  </xdr:twoCellAnchor>
  <xdr:twoCellAnchor>
    <xdr:from>
      <xdr:col>4</xdr:col>
      <xdr:colOff>381585</xdr:colOff>
      <xdr:row>2</xdr:row>
      <xdr:rowOff>39076</xdr:rowOff>
    </xdr:from>
    <xdr:to>
      <xdr:col>7</xdr:col>
      <xdr:colOff>358140</xdr:colOff>
      <xdr:row>11</xdr:row>
      <xdr:rowOff>91440</xdr:rowOff>
    </xdr:to>
    <xdr:sp macro="" textlink="">
      <xdr:nvSpPr>
        <xdr:cNvPr id="756" name="TextBox 755">
          <a:extLst>
            <a:ext uri="{FF2B5EF4-FFF2-40B4-BE49-F238E27FC236}">
              <a16:creationId xmlns:a16="http://schemas.microsoft.com/office/drawing/2014/main" id="{EBF6F3B4-4970-480D-AAEB-365850097D47}"/>
            </a:ext>
          </a:extLst>
        </xdr:cNvPr>
        <xdr:cNvSpPr txBox="1"/>
      </xdr:nvSpPr>
      <xdr:spPr>
        <a:xfrm>
          <a:off x="1646505" y="359116"/>
          <a:ext cx="1142415" cy="150016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  <a:latin typeface="+mn-lt"/>
            </a:rPr>
            <a:t>DC PWI09-K2-603/52 -</a:t>
          </a:r>
        </a:p>
        <a:p>
          <a:pPr algn="ctr"/>
          <a:r>
            <a:rPr lang="en-US" sz="800" b="1" u="sng">
              <a:solidFill>
                <a:schemeClr val="tx1"/>
              </a:solidFill>
              <a:latin typeface="+mn-lt"/>
            </a:rPr>
            <a:t>PWI11-K2-603/53</a:t>
          </a:r>
        </a:p>
        <a:p>
          <a:pPr algn="l"/>
          <a:endParaRPr lang="en-US" sz="800" b="0" u="none">
            <a:solidFill>
              <a:schemeClr val="tx1"/>
            </a:solidFill>
            <a:latin typeface="+mn-lt"/>
          </a:endParaRP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C14-350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DC-C1-1H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P12C-2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CA5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</xdr:txBody>
    </xdr:sp>
    <xdr:clientData/>
  </xdr:twoCellAnchor>
  <xdr:twoCellAnchor>
    <xdr:from>
      <xdr:col>8</xdr:col>
      <xdr:colOff>280512</xdr:colOff>
      <xdr:row>5</xdr:row>
      <xdr:rowOff>108452</xdr:rowOff>
    </xdr:from>
    <xdr:to>
      <xdr:col>15</xdr:col>
      <xdr:colOff>385888</xdr:colOff>
      <xdr:row>8</xdr:row>
      <xdr:rowOff>67446</xdr:rowOff>
    </xdr:to>
    <xdr:sp macro="" textlink="">
      <xdr:nvSpPr>
        <xdr:cNvPr id="757" name="TextBox 756">
          <a:extLst>
            <a:ext uri="{FF2B5EF4-FFF2-40B4-BE49-F238E27FC236}">
              <a16:creationId xmlns:a16="http://schemas.microsoft.com/office/drawing/2014/main" id="{D851839C-9FAA-4015-98D2-92D911EC2813}"/>
            </a:ext>
          </a:extLst>
        </xdr:cNvPr>
        <xdr:cNvSpPr txBox="1"/>
      </xdr:nvSpPr>
      <xdr:spPr>
        <a:xfrm rot="958249">
          <a:off x="2322672" y="885692"/>
          <a:ext cx="2825716" cy="4161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000" b="1" u="none">
              <a:solidFill>
                <a:schemeClr val="bg1"/>
              </a:solidFill>
              <a:latin typeface="+mn-lt"/>
            </a:rPr>
            <a:t>JL.</a:t>
          </a:r>
          <a:r>
            <a:rPr lang="en-US" sz="1000" b="1" u="none" baseline="0">
              <a:solidFill>
                <a:schemeClr val="bg1"/>
              </a:solidFill>
              <a:latin typeface="+mn-lt"/>
            </a:rPr>
            <a:t> RAYA BLORA - PURWODADI</a:t>
          </a:r>
          <a:endParaRPr lang="id-ID" sz="1000" b="1" u="none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9</xdr:col>
      <xdr:colOff>61545</xdr:colOff>
      <xdr:row>14</xdr:row>
      <xdr:rowOff>115276</xdr:rowOff>
    </xdr:from>
    <xdr:to>
      <xdr:col>11</xdr:col>
      <xdr:colOff>76200</xdr:colOff>
      <xdr:row>20</xdr:row>
      <xdr:rowOff>38099</xdr:rowOff>
    </xdr:to>
    <xdr:sp macro="" textlink="">
      <xdr:nvSpPr>
        <xdr:cNvPr id="758" name="TextBox 757">
          <a:extLst>
            <a:ext uri="{FF2B5EF4-FFF2-40B4-BE49-F238E27FC236}">
              <a16:creationId xmlns:a16="http://schemas.microsoft.com/office/drawing/2014/main" id="{210C488A-EB55-4140-A94F-0C066A8C64A7}"/>
            </a:ext>
          </a:extLst>
        </xdr:cNvPr>
        <xdr:cNvSpPr txBox="1"/>
      </xdr:nvSpPr>
      <xdr:spPr>
        <a:xfrm>
          <a:off x="2492325" y="2271736"/>
          <a:ext cx="791895" cy="8372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PWI11-K2-603/53/2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CA1</a:t>
          </a:r>
        </a:p>
      </xdr:txBody>
    </xdr:sp>
    <xdr:clientData/>
  </xdr:twoCellAnchor>
  <xdr:twoCellAnchor>
    <xdr:from>
      <xdr:col>8</xdr:col>
      <xdr:colOff>144780</xdr:colOff>
      <xdr:row>22</xdr:row>
      <xdr:rowOff>30480</xdr:rowOff>
    </xdr:from>
    <xdr:to>
      <xdr:col>10</xdr:col>
      <xdr:colOff>159435</xdr:colOff>
      <xdr:row>27</xdr:row>
      <xdr:rowOff>105703</xdr:rowOff>
    </xdr:to>
    <xdr:sp macro="" textlink="">
      <xdr:nvSpPr>
        <xdr:cNvPr id="759" name="TextBox 758">
          <a:extLst>
            <a:ext uri="{FF2B5EF4-FFF2-40B4-BE49-F238E27FC236}">
              <a16:creationId xmlns:a16="http://schemas.microsoft.com/office/drawing/2014/main" id="{4282440C-7AAC-42E7-9780-F5650C06712D}"/>
            </a:ext>
          </a:extLst>
        </xdr:cNvPr>
        <xdr:cNvSpPr txBox="1"/>
      </xdr:nvSpPr>
      <xdr:spPr>
        <a:xfrm>
          <a:off x="2186940" y="3406140"/>
          <a:ext cx="791895" cy="8372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PWI11-K2-603/53/3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CA2</a:t>
          </a:r>
        </a:p>
      </xdr:txBody>
    </xdr:sp>
    <xdr:clientData/>
  </xdr:twoCellAnchor>
  <xdr:twoCellAnchor>
    <xdr:from>
      <xdr:col>7</xdr:col>
      <xdr:colOff>289560</xdr:colOff>
      <xdr:row>29</xdr:row>
      <xdr:rowOff>0</xdr:rowOff>
    </xdr:from>
    <xdr:to>
      <xdr:col>9</xdr:col>
      <xdr:colOff>304215</xdr:colOff>
      <xdr:row>34</xdr:row>
      <xdr:rowOff>29503</xdr:rowOff>
    </xdr:to>
    <xdr:sp macro="" textlink="">
      <xdr:nvSpPr>
        <xdr:cNvPr id="760" name="TextBox 759">
          <a:extLst>
            <a:ext uri="{FF2B5EF4-FFF2-40B4-BE49-F238E27FC236}">
              <a16:creationId xmlns:a16="http://schemas.microsoft.com/office/drawing/2014/main" id="{BCC6A112-FFCA-45A2-A406-4C5177169FC4}"/>
            </a:ext>
          </a:extLst>
        </xdr:cNvPr>
        <xdr:cNvSpPr txBox="1"/>
      </xdr:nvSpPr>
      <xdr:spPr>
        <a:xfrm>
          <a:off x="1943100" y="4442460"/>
          <a:ext cx="791895" cy="8372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PWI11-K2-603/53/4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CA1</a:t>
          </a:r>
        </a:p>
      </xdr:txBody>
    </xdr:sp>
    <xdr:clientData/>
  </xdr:twoCellAnchor>
  <xdr:twoCellAnchor>
    <xdr:from>
      <xdr:col>3</xdr:col>
      <xdr:colOff>91441</xdr:colOff>
      <xdr:row>33</xdr:row>
      <xdr:rowOff>7620</xdr:rowOff>
    </xdr:from>
    <xdr:to>
      <xdr:col>5</xdr:col>
      <xdr:colOff>60960</xdr:colOff>
      <xdr:row>38</xdr:row>
      <xdr:rowOff>37123</xdr:rowOff>
    </xdr:to>
    <xdr:sp macro="" textlink="">
      <xdr:nvSpPr>
        <xdr:cNvPr id="761" name="TextBox 760">
          <a:extLst>
            <a:ext uri="{FF2B5EF4-FFF2-40B4-BE49-F238E27FC236}">
              <a16:creationId xmlns:a16="http://schemas.microsoft.com/office/drawing/2014/main" id="{F209D804-2D89-415C-AD6F-B13CED1F3E28}"/>
            </a:ext>
          </a:extLst>
        </xdr:cNvPr>
        <xdr:cNvSpPr txBox="1"/>
      </xdr:nvSpPr>
      <xdr:spPr>
        <a:xfrm>
          <a:off x="967741" y="5082540"/>
          <a:ext cx="746759" cy="83722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PWI11-K2-603/53/5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CA1</a:t>
          </a:r>
        </a:p>
      </xdr:txBody>
    </xdr:sp>
    <xdr:clientData/>
  </xdr:twoCellAnchor>
  <xdr:twoCellAnchor>
    <xdr:from>
      <xdr:col>10</xdr:col>
      <xdr:colOff>273591</xdr:colOff>
      <xdr:row>47</xdr:row>
      <xdr:rowOff>144780</xdr:rowOff>
    </xdr:from>
    <xdr:to>
      <xdr:col>12</xdr:col>
      <xdr:colOff>381000</xdr:colOff>
      <xdr:row>53</xdr:row>
      <xdr:rowOff>57545</xdr:rowOff>
    </xdr:to>
    <xdr:sp macro="" textlink="">
      <xdr:nvSpPr>
        <xdr:cNvPr id="764" name="TextBox 763">
          <a:extLst>
            <a:ext uri="{FF2B5EF4-FFF2-40B4-BE49-F238E27FC236}">
              <a16:creationId xmlns:a16="http://schemas.microsoft.com/office/drawing/2014/main" id="{08C3FB98-1B94-421A-B500-619B9D2C6C54}"/>
            </a:ext>
          </a:extLst>
        </xdr:cNvPr>
        <xdr:cNvSpPr txBox="1"/>
      </xdr:nvSpPr>
      <xdr:spPr>
        <a:xfrm>
          <a:off x="3092991" y="7406640"/>
          <a:ext cx="884649" cy="83478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PWI11-K2-603/53/6/2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CJ5-T</a:t>
          </a:r>
        </a:p>
      </xdr:txBody>
    </xdr:sp>
    <xdr:clientData/>
  </xdr:twoCellAnchor>
  <xdr:twoCellAnchor>
    <xdr:from>
      <xdr:col>14</xdr:col>
      <xdr:colOff>182151</xdr:colOff>
      <xdr:row>47</xdr:row>
      <xdr:rowOff>30480</xdr:rowOff>
    </xdr:from>
    <xdr:to>
      <xdr:col>16</xdr:col>
      <xdr:colOff>251460</xdr:colOff>
      <xdr:row>52</xdr:row>
      <xdr:rowOff>88025</xdr:rowOff>
    </xdr:to>
    <xdr:sp macro="" textlink="">
      <xdr:nvSpPr>
        <xdr:cNvPr id="765" name="TextBox 764">
          <a:extLst>
            <a:ext uri="{FF2B5EF4-FFF2-40B4-BE49-F238E27FC236}">
              <a16:creationId xmlns:a16="http://schemas.microsoft.com/office/drawing/2014/main" id="{61533426-F215-402D-A5F8-0074175C3B06}"/>
            </a:ext>
          </a:extLst>
        </xdr:cNvPr>
        <xdr:cNvSpPr txBox="1"/>
      </xdr:nvSpPr>
      <xdr:spPr>
        <a:xfrm>
          <a:off x="4556031" y="7292340"/>
          <a:ext cx="846549" cy="82716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PWI11-K2-603/53/6/3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CJ5-T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179070</xdr:colOff>
      <xdr:row>3</xdr:row>
      <xdr:rowOff>53340</xdr:rowOff>
    </xdr:to>
    <xdr:sp macro="" textlink="">
      <xdr:nvSpPr>
        <xdr:cNvPr id="3" name="Text Box 737">
          <a:extLst>
            <a:ext uri="{FF2B5EF4-FFF2-40B4-BE49-F238E27FC236}">
              <a16:creationId xmlns:a16="http://schemas.microsoft.com/office/drawing/2014/main" id="{39162F8F-5FA1-47C1-A4BB-F15E84583477}"/>
            </a:ext>
          </a:extLst>
        </xdr:cNvPr>
        <xdr:cNvSpPr txBox="1">
          <a:spLocks noChangeArrowheads="1"/>
        </xdr:cNvSpPr>
      </xdr:nvSpPr>
      <xdr:spPr bwMode="auto">
        <a:xfrm>
          <a:off x="18154650" y="476250"/>
          <a:ext cx="102870" cy="15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171450</xdr:colOff>
      <xdr:row>6</xdr:row>
      <xdr:rowOff>0</xdr:rowOff>
    </xdr:from>
    <xdr:to>
      <xdr:col>12</xdr:col>
      <xdr:colOff>400443</xdr:colOff>
      <xdr:row>37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E3F709-DD0E-406F-D294-3925565C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933450"/>
          <a:ext cx="6153543" cy="5276850"/>
        </a:xfrm>
        <a:prstGeom prst="rect">
          <a:avLst/>
        </a:prstGeom>
      </xdr:spPr>
    </xdr:pic>
    <xdr:clientData/>
  </xdr:twoCellAnchor>
  <xdr:twoCellAnchor editAs="oneCell">
    <xdr:from>
      <xdr:col>21</xdr:col>
      <xdr:colOff>900545</xdr:colOff>
      <xdr:row>38</xdr:row>
      <xdr:rowOff>27708</xdr:rowOff>
    </xdr:from>
    <xdr:to>
      <xdr:col>30</xdr:col>
      <xdr:colOff>246198</xdr:colOff>
      <xdr:row>55</xdr:row>
      <xdr:rowOff>41564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61267A-9B52-D63A-800C-592AB93F3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5345" y="6677890"/>
          <a:ext cx="3876089" cy="3075710"/>
        </a:xfrm>
        <a:prstGeom prst="rect">
          <a:avLst/>
        </a:prstGeom>
      </xdr:spPr>
    </xdr:pic>
    <xdr:clientData/>
  </xdr:twoCellAnchor>
  <xdr:twoCellAnchor editAs="oneCell">
    <xdr:from>
      <xdr:col>12</xdr:col>
      <xdr:colOff>473850</xdr:colOff>
      <xdr:row>5</xdr:row>
      <xdr:rowOff>114300</xdr:rowOff>
    </xdr:from>
    <xdr:to>
      <xdr:col>19</xdr:col>
      <xdr:colOff>45226</xdr:colOff>
      <xdr:row>37</xdr:row>
      <xdr:rowOff>19050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A63FECC-41F9-D686-EA14-7E4A05672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7000" y="895350"/>
          <a:ext cx="3971926" cy="5295900"/>
        </a:xfrm>
        <a:prstGeom prst="rect">
          <a:avLst/>
        </a:prstGeom>
      </xdr:spPr>
    </xdr:pic>
    <xdr:clientData/>
  </xdr:twoCellAnchor>
  <xdr:twoCellAnchor editAs="oneCell">
    <xdr:from>
      <xdr:col>19</xdr:col>
      <xdr:colOff>96983</xdr:colOff>
      <xdr:row>5</xdr:row>
      <xdr:rowOff>110836</xdr:rowOff>
    </xdr:from>
    <xdr:to>
      <xdr:col>25</xdr:col>
      <xdr:colOff>284707</xdr:colOff>
      <xdr:row>37</xdr:row>
      <xdr:rowOff>27709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FC4777-2941-779B-E98A-7FDFB95F2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84874" y="886691"/>
          <a:ext cx="3886888" cy="5611091"/>
        </a:xfrm>
        <a:prstGeom prst="rect">
          <a:avLst/>
        </a:prstGeom>
      </xdr:spPr>
    </xdr:pic>
    <xdr:clientData/>
  </xdr:twoCellAnchor>
  <xdr:twoCellAnchor editAs="oneCell">
    <xdr:from>
      <xdr:col>15</xdr:col>
      <xdr:colOff>494144</xdr:colOff>
      <xdr:row>38</xdr:row>
      <xdr:rowOff>55416</xdr:rowOff>
    </xdr:from>
    <xdr:to>
      <xdr:col>21</xdr:col>
      <xdr:colOff>817418</xdr:colOff>
      <xdr:row>55</xdr:row>
      <xdr:rowOff>41563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C8FA8E1-3F7D-3E8E-5B24-A2B3B1356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8217" y="6705598"/>
          <a:ext cx="4064001" cy="3048001"/>
        </a:xfrm>
        <a:prstGeom prst="rect">
          <a:avLst/>
        </a:prstGeom>
      </xdr:spPr>
    </xdr:pic>
    <xdr:clientData/>
  </xdr:twoCellAnchor>
  <xdr:twoCellAnchor editAs="oneCell">
    <xdr:from>
      <xdr:col>2</xdr:col>
      <xdr:colOff>94582</xdr:colOff>
      <xdr:row>37</xdr:row>
      <xdr:rowOff>136144</xdr:rowOff>
    </xdr:from>
    <xdr:to>
      <xdr:col>8</xdr:col>
      <xdr:colOff>439283</xdr:colOff>
      <xdr:row>65</xdr:row>
      <xdr:rowOff>96982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A54C813-76F2-0813-3FDD-3E0665324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55" y="6606217"/>
          <a:ext cx="3752919" cy="5003892"/>
        </a:xfrm>
        <a:prstGeom prst="rect">
          <a:avLst/>
        </a:prstGeom>
      </xdr:spPr>
    </xdr:pic>
    <xdr:clientData/>
  </xdr:twoCellAnchor>
  <xdr:twoCellAnchor editAs="oneCell">
    <xdr:from>
      <xdr:col>9</xdr:col>
      <xdr:colOff>67490</xdr:colOff>
      <xdr:row>38</xdr:row>
      <xdr:rowOff>64471</xdr:rowOff>
    </xdr:from>
    <xdr:to>
      <xdr:col>15</xdr:col>
      <xdr:colOff>415636</xdr:colOff>
      <xdr:row>55</xdr:row>
      <xdr:rowOff>69273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20074C7-A331-D2AD-E2D7-0F65A0149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0835" y="6714653"/>
          <a:ext cx="4088874" cy="306665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%20Rusdi\SUBSIDI%20LISTRIK\SUBSIDI%202007\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_Palembang_140113\Anggaran_2013\Tempory\2013_Yovan\Data%20RKAP2009\unzipped\RKAP%20Laba_Rugi%201\LKTW201\@PJB\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ARKAP%2006%20CPYG\RKAP_06_UA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apa\Data%20Laporan\Survey%20PB\Usulan%20SKK\Master%20SKK\Mat-Upah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Documents%20and%20Settings/Budyanto/My%20Documents/Form%20Distribusi%202006/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60;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uyyud\Local%20Settings\Temporary%20Internet%20Files\OLK5B\Forum%20RKAP%202008\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RKAP%2006%20CPYG\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%20Rusdi\SUBSIDI%20LISTRIK\SUBSIDI%202004\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DARMAWANGSA%20RKAP\RKAP2004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3.%20DATA%20AREA%20DEMAK/4.%20SPK/2.%20LELANG%202017%20-%20133/1.%20RAB%20JUN%20-%20JUL%202017/1.%20TEGOWANU/2.%20SUDAH%20DIPERIKSA/8/NEW%20BERKAS%20PB%20PD%20rev%201.2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nyebaran_oktober_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ram\My%20Documents\CEIC\Bram's\Harga%20BBM%20Indonesi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Data%20RKAP2009\RKAP%2006\RKAP%20Investasi1_3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ki.prayudha\Documents\OMessenger\Received%20files\Clients\PLN\Backups\Backup%20PLN%20Budget%2015th%20July%2004\Reports\RKAP%20Laba_%20Rugi1V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ki.prayudha\Documents\OMessenger\Received%20files\A\RENKOR\NOVA\RKAP%202005%20WLPG%20VERSI%20WILAYAH\Wil%20Lampung%20adjstd\PLN%20Budget%20Reports%20V1.2\Reports\RKAP%20Laba_%20Rugi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~~~KANTOR%20DISTRIBUSI\2.%20RKAP%20DJTY%202016\01.%20FORM\Harkon4\D\ReCLOSE\Susut\Susut%202005\Deviasi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60;\Documents%20and%20Settings\uno.harsoyo\Local%20Settings\Temporary%20Internet%20Files\Content.Outlook\9GR4E4IT\EDP%20KOMAN\DATA%20PENDUKUNG\GANGGUAN%20TM-TRAFO\DATA%20PENGUSAHAAN_2006_ISO\AGUSTUS_2006\Agustus%20%202006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8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LOCAL%20DISK%20D\29.%20RAB%20RENSIS\12.%20KKO_KKF%20PB%20PERUM%20GRIYA%20NUSA%20ASRI.xlsx" TargetMode="External"/><Relationship Id="rId1" Type="http://schemas.openxmlformats.org/officeDocument/2006/relationships/externalLinkPath" Target="12.%20KKO_KKF%20PB%20PERUM%20GRIYA%20NUSA%20ASRI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310808%20RKAP%202009%20-%20Produksi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NAKANAK\LkTW200\AT1999\AKPENY-J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PROGRAM%20RKAP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A\Sat\RKAP%202002\6%20Sept%202001\APBN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PROG-RKA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PROG-RKA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Documents%20and%20Settings\suyyud.PUSAT\My%20Documents\DPR\DRAFTREVISI090605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y%20Documents/fuad/2007/lkai/Lkai-P1/Jatim%20LKAI2007%20%2016062006%200.32%20(Prioritas%201)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cuments\FIT%20PROPER\Anggaran%20Kepeg.MGL%20-%202005-REVBAT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LT\Downloads\MASTER%20PMT%20KOMULATIF%20%202016%20AREA%20KLATEN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naturi\Local%20Settings\Temporary%20Internet%20Files\OLK5D\IPP%20(version%201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suplisi%20tunjangan%202005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Documents%20and%20Settings\Budyanto\My%20Documents\Form%20Distribusi%202006\LKAI2006W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nurkholis.majid\Local%20Settings\Temporary%20Internet%20Files\Content.Outlook\BTKWB6T4\BP-RAB\tawar%20Oke%20Kertasari\Penawaran%20Kertasari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GURUH/MONITORING/HAR/PFK/BP-RAB/tawar%20Oke%20Kertasari/Penawaran%20Kertasari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uyyud.PUSAT\My%20Documents\Documents%20and%20Settings\Manajer%20Teknik\Desktop\WINNT\Profiles\wkongsamut\Temporary%20Internet%20Files\Content.IE5\CDERGTUV\Danfoss%20Submission%20form%202004%20(1)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TIANG"/>
      <sheetName val="REKAP MDU"/>
      <sheetName val="Sheet1"/>
      <sheetName val="KKO"/>
      <sheetName val="DATA"/>
      <sheetName val="KKF"/>
      <sheetName val="RAB Standart"/>
      <sheetName val="GBR Standart"/>
      <sheetName val="RAB Estetika"/>
      <sheetName val="GBR Estetika"/>
      <sheetName val="PETA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5">
          <cell r="D15">
            <v>3</v>
          </cell>
          <cell r="K15">
            <v>3</v>
          </cell>
        </row>
      </sheetData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>
            <v>0</v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>
            <v>0</v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>
            <v>0</v>
          </cell>
          <cell r="AZ4">
            <v>0</v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>
            <v>0</v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>
            <v>0</v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>
            <v>0</v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>
            <v>0</v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>
            <v>0</v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>
            <v>0</v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>
            <v>0</v>
          </cell>
          <cell r="FO5">
            <v>0</v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>
            <v>0</v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>
            <v>0</v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>
            <v>0</v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90"/>
  <sheetViews>
    <sheetView showGridLines="0" view="pageBreakPreview" zoomScale="85" zoomScaleNormal="100" zoomScaleSheetLayoutView="85" workbookViewId="0">
      <selection activeCell="C714" sqref="C714:C1390"/>
    </sheetView>
  </sheetViews>
  <sheetFormatPr defaultColWidth="9.109375" defaultRowHeight="14.4"/>
  <cols>
    <col min="1" max="1" width="5.33203125" style="108" customWidth="1"/>
    <col min="2" max="2" width="5.109375" style="109" customWidth="1"/>
    <col min="3" max="3" width="51.44140625" style="135" customWidth="1"/>
    <col min="4" max="4" width="12.44140625" style="135" customWidth="1"/>
    <col min="5" max="5" width="8.6640625" style="112" customWidth="1"/>
    <col min="6" max="6" width="12.5546875" style="112" customWidth="1"/>
    <col min="7" max="7" width="12.6640625" style="112" customWidth="1"/>
    <col min="8" max="8" width="20.6640625" style="113" hidden="1" customWidth="1"/>
    <col min="9" max="9" width="24.6640625" style="113" hidden="1" customWidth="1"/>
    <col min="10" max="10" width="45.6640625" style="113" hidden="1" customWidth="1"/>
    <col min="11" max="12" width="18.5546875" style="113" hidden="1" customWidth="1"/>
    <col min="13" max="16384" width="9.109375" style="114"/>
  </cols>
  <sheetData>
    <row r="1" spans="1:12">
      <c r="C1" s="110" t="s">
        <v>694</v>
      </c>
      <c r="D1" s="111"/>
      <c r="H1" s="107"/>
      <c r="I1" s="107"/>
      <c r="J1" s="107"/>
      <c r="K1" s="107"/>
      <c r="L1" s="107"/>
    </row>
    <row r="2" spans="1:12">
      <c r="C2" s="115" t="str">
        <f>RAB!C2</f>
        <v>UNIT INDUK DISTRIBUSI JAWA TENGAH &amp; DI YOGYAKARTA</v>
      </c>
      <c r="D2" s="111"/>
    </row>
    <row r="3" spans="1:12">
      <c r="C3" s="116"/>
      <c r="D3" s="111"/>
    </row>
    <row r="4" spans="1:12" ht="15.75" customHeight="1">
      <c r="B4" s="561" t="s">
        <v>804</v>
      </c>
      <c r="C4" s="561"/>
      <c r="D4" s="561"/>
      <c r="E4" s="561"/>
      <c r="F4" s="561"/>
      <c r="G4" s="561"/>
      <c r="H4" s="561"/>
      <c r="I4" s="117"/>
      <c r="J4" s="117"/>
      <c r="K4" s="117"/>
      <c r="L4" s="117"/>
    </row>
    <row r="5" spans="1:12" ht="15.75" customHeight="1"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</row>
    <row r="6" spans="1:12">
      <c r="C6" s="111"/>
      <c r="D6" s="111"/>
    </row>
    <row r="7" spans="1:12" ht="15.75" customHeight="1">
      <c r="B7" s="562" t="s">
        <v>0</v>
      </c>
      <c r="C7" s="562" t="s">
        <v>1</v>
      </c>
      <c r="D7" s="563" t="s">
        <v>42</v>
      </c>
      <c r="E7" s="563" t="s">
        <v>43</v>
      </c>
      <c r="F7" s="563" t="s">
        <v>805</v>
      </c>
      <c r="G7" s="564" t="s">
        <v>41</v>
      </c>
      <c r="H7" s="560" t="s">
        <v>727</v>
      </c>
      <c r="I7" s="560" t="s">
        <v>807</v>
      </c>
      <c r="J7" s="560" t="s">
        <v>711</v>
      </c>
      <c r="K7" s="554" t="s">
        <v>709</v>
      </c>
      <c r="L7" s="555"/>
    </row>
    <row r="8" spans="1:12" ht="15" customHeight="1">
      <c r="B8" s="562"/>
      <c r="C8" s="562"/>
      <c r="D8" s="563"/>
      <c r="E8" s="563"/>
      <c r="F8" s="563"/>
      <c r="G8" s="564"/>
      <c r="H8" s="560"/>
      <c r="I8" s="560"/>
      <c r="J8" s="560"/>
      <c r="K8" s="556"/>
      <c r="L8" s="557"/>
    </row>
    <row r="9" spans="1:12" ht="15" customHeight="1">
      <c r="B9" s="562"/>
      <c r="C9" s="562"/>
      <c r="D9" s="563"/>
      <c r="E9" s="563"/>
      <c r="F9" s="563"/>
      <c r="G9" s="564"/>
      <c r="H9" s="560"/>
      <c r="I9" s="560"/>
      <c r="J9" s="560"/>
      <c r="K9" s="558"/>
      <c r="L9" s="559"/>
    </row>
    <row r="10" spans="1:12" s="125" customFormat="1" ht="15.75" customHeight="1">
      <c r="A10" s="108"/>
      <c r="B10" s="118"/>
      <c r="C10" s="119"/>
      <c r="D10" s="120"/>
      <c r="E10" s="121"/>
      <c r="F10" s="122"/>
      <c r="G10" s="123"/>
      <c r="H10" s="124"/>
      <c r="I10" s="124"/>
      <c r="J10" s="124"/>
      <c r="K10" s="124"/>
      <c r="L10" s="124"/>
    </row>
    <row r="11" spans="1:12" s="133" customFormat="1">
      <c r="A11" s="108"/>
      <c r="B11" s="126" t="s">
        <v>720</v>
      </c>
      <c r="C11" s="127" t="s">
        <v>806</v>
      </c>
      <c r="D11" s="128"/>
      <c r="E11" s="129"/>
      <c r="F11" s="130"/>
      <c r="G11" s="131"/>
      <c r="H11" s="132"/>
      <c r="I11" s="132"/>
      <c r="J11" s="132"/>
      <c r="K11" s="132"/>
      <c r="L11" s="132"/>
    </row>
    <row r="12" spans="1:12" s="133" customFormat="1">
      <c r="A12" s="108">
        <v>1</v>
      </c>
      <c r="B12" s="130">
        <f ca="1">IF(C12="","",A12)</f>
        <v>1</v>
      </c>
      <c r="C12" s="105" t="str">
        <f ca="1">IF(ISERROR(OFFSET($C$713,MATCH(A12,$F$714:$F$1320,0),0)),"",OFFSET($C$713,MATCH(A12,$F$714:$F$1320,0),0))</f>
        <v>KWH MPB; 1P;230V;5(60)A;1;2W</v>
      </c>
      <c r="D12" s="97" t="str">
        <f ca="1">IF(ISERROR(OFFSET('HARGA SATUAN'!$E$6,MATCH(C12,'HARGA SATUAN'!$C$7:$C$1922,0),0)),"",OFFSET('HARGA SATUAN'!$E$6,MATCH(C12,'HARGA SATUAN'!$C$7:$C$1922,0),0))</f>
        <v>MDU-KD</v>
      </c>
      <c r="E12" s="97" t="str">
        <f ca="1">IF(B12="+","Unit",IF(ISERROR(OFFSET('HARGA SATUAN'!$F$6,MATCH(C12,'HARGA SATUAN'!$C$7:$C$1922,0),0)),"",OFFSET('HARGA SATUAN'!$F$6,MATCH(C12,'HARGA SATUAN'!$C$7:$C$1922,0),0)))</f>
        <v>Bh</v>
      </c>
      <c r="F12" s="134">
        <f ca="1">IF(ISERROR(OFFSET($D$713,MATCH(A12,$F$714:$F$1320,0),0)),"",OFFSET($D$713,MATCH(A12,$F$714:$F$1320,0),0))</f>
        <v>86</v>
      </c>
      <c r="G12" s="40">
        <f ca="1">IF(ISERROR(OFFSET('HARGA SATUAN'!$Q$6,MATCH(C12,'HARGA SATUAN'!$C$7:$C$1922,0),0)),"",OFFSET('HARGA SATUAN'!$Q$6,MATCH(C12,'HARGA SATUAN'!$C$7:$C$1922,0),0))</f>
        <v>312601</v>
      </c>
      <c r="H12" s="132" t="e">
        <f ca="1">IF(B12="","",#REF!)</f>
        <v>#REF!</v>
      </c>
      <c r="I12" s="132" t="e">
        <f ca="1">IF(B12="","",#REF!)</f>
        <v>#REF!</v>
      </c>
      <c r="J12" s="132" t="e">
        <f ca="1">IF(B12="","",#REF!)</f>
        <v>#REF!</v>
      </c>
      <c r="K12" s="132" t="e">
        <f ca="1">IF(B12="","",#REF!)</f>
        <v>#REF!</v>
      </c>
      <c r="L12" s="132" t="e">
        <f ca="1">IF(C12="","",#REF!)</f>
        <v>#REF!</v>
      </c>
    </row>
    <row r="13" spans="1:12" s="133" customFormat="1" ht="15" customHeight="1">
      <c r="A13" s="108">
        <v>2</v>
      </c>
      <c r="B13" s="130">
        <f t="shared" ref="B13:B76" ca="1" si="0">IF(C13="","",A13)</f>
        <v>2</v>
      </c>
      <c r="C13" s="105" t="str">
        <f t="shared" ref="C13:C76" ca="1" si="1">IF(ISERROR(OFFSET($C$713,MATCH(A13,$F$714:$F$1320,0),0)),"",OFFSET($C$713,MATCH(A13,$F$714:$F$1320,0),0))</f>
        <v>MCB 1 Fasa 6 A</v>
      </c>
      <c r="D13" s="97" t="str">
        <f ca="1">IF(ISERROR(OFFSET('HARGA SATUAN'!$E$6,MATCH(C13,'HARGA SATUAN'!$C$7:$C$1922,0),0)),"",OFFSET('HARGA SATUAN'!$E$6,MATCH(C13,'HARGA SATUAN'!$C$7:$C$1922,0),0))</f>
        <v>MDU-KD</v>
      </c>
      <c r="E13" s="97" t="str">
        <f ca="1">IF(B13="+","Unit",IF(ISERROR(OFFSET('HARGA SATUAN'!$F$6,MATCH(C13,'HARGA SATUAN'!$C$7:$C$1922,0),0)),"",OFFSET('HARGA SATUAN'!$F$6,MATCH(C13,'HARGA SATUAN'!$C$7:$C$1922,0),0)))</f>
        <v>Bh</v>
      </c>
      <c r="F13" s="134">
        <f t="shared" ref="F13:F76" ca="1" si="2">IF(ISERROR(OFFSET($D$713,MATCH(A13,$F$714:$F$1320,0),0)),"",OFFSET($D$713,MATCH(A13,$F$714:$F$1320,0),0))</f>
        <v>86</v>
      </c>
      <c r="G13" s="40">
        <f ca="1">IF(ISERROR(OFFSET('HARGA SATUAN'!$Q$6,MATCH(C13,'HARGA SATUAN'!$C$7:$C$1922,0),0)),"",OFFSET('HARGA SATUAN'!$Q$6,MATCH(C13,'HARGA SATUAN'!$C$7:$C$1922,0),0))</f>
        <v>37170</v>
      </c>
      <c r="H13" s="132" t="e">
        <f ca="1">IF(B13="","",#REF!)</f>
        <v>#REF!</v>
      </c>
      <c r="I13" s="132" t="e">
        <f ca="1">IF(B13="","",#REF!)</f>
        <v>#REF!</v>
      </c>
      <c r="J13" s="132" t="e">
        <f ca="1">IF(B13="","",#REF!)</f>
        <v>#REF!</v>
      </c>
      <c r="K13" s="132" t="e">
        <f ca="1">IF(B13="","",#REF!)</f>
        <v>#REF!</v>
      </c>
      <c r="L13" s="132" t="e">
        <f ca="1">IF(C13="","",#REF!)</f>
        <v>#REF!</v>
      </c>
    </row>
    <row r="14" spans="1:12" s="133" customFormat="1">
      <c r="A14" s="108">
        <v>3</v>
      </c>
      <c r="B14" s="130">
        <f t="shared" ca="1" si="0"/>
        <v>3</v>
      </c>
      <c r="C14" s="105" t="str">
        <f t="shared" ca="1" si="1"/>
        <v>Trafo 1 Fasa CSP 50 kVA</v>
      </c>
      <c r="D14" s="97" t="str">
        <f ca="1">IF(ISERROR(OFFSET('HARGA SATUAN'!$E$6,MATCH(C14,'HARGA SATUAN'!$C$7:$C$1922,0),0)),"",OFFSET('HARGA SATUAN'!$E$6,MATCH(C14,'HARGA SATUAN'!$C$7:$C$1922,0),0))</f>
        <v>MDU-KD</v>
      </c>
      <c r="E14" s="97" t="str">
        <f ca="1">IF(B14="+","Unit",IF(ISERROR(OFFSET('HARGA SATUAN'!$F$6,MATCH(C14,'HARGA SATUAN'!$C$7:$C$1922,0),0)),"",OFFSET('HARGA SATUAN'!$F$6,MATCH(C14,'HARGA SATUAN'!$C$7:$C$1922,0),0)))</f>
        <v>Bh</v>
      </c>
      <c r="F14" s="134">
        <f t="shared" ca="1" si="2"/>
        <v>1</v>
      </c>
      <c r="G14" s="40">
        <f ca="1">IF(ISERROR(OFFSET('HARGA SATUAN'!$Q$6,MATCH(C14,'HARGA SATUAN'!$C$7:$C$1922,0),0)),"",OFFSET('HARGA SATUAN'!$Q$6,MATCH(C14,'HARGA SATUAN'!$C$7:$C$1922,0),0))</f>
        <v>34184115</v>
      </c>
      <c r="H14" s="132" t="e">
        <f ca="1">IF(B14="","",#REF!)</f>
        <v>#REF!</v>
      </c>
      <c r="I14" s="132" t="e">
        <f ca="1">IF(B14="","",#REF!)</f>
        <v>#REF!</v>
      </c>
      <c r="J14" s="132" t="e">
        <f ca="1">IF(B14="","",#REF!)</f>
        <v>#REF!</v>
      </c>
      <c r="K14" s="132" t="e">
        <f ca="1">IF(B14="","",#REF!)</f>
        <v>#REF!</v>
      </c>
      <c r="L14" s="132" t="e">
        <f ca="1">IF(C14="","",#REF!)</f>
        <v>#REF!</v>
      </c>
    </row>
    <row r="15" spans="1:12" s="133" customFormat="1">
      <c r="A15" s="108">
        <v>4</v>
      </c>
      <c r="B15" s="130">
        <f t="shared" ca="1" si="0"/>
        <v>4</v>
      </c>
      <c r="C15" s="105" t="str">
        <f t="shared" ca="1" si="1"/>
        <v>Isolator Tumpu ( Line Post ) 20 KV</v>
      </c>
      <c r="D15" s="97" t="str">
        <f ca="1">IF(ISERROR(OFFSET('HARGA SATUAN'!$E$6,MATCH(C15,'HARGA SATUAN'!$C$7:$C$1922,0),0)),"",OFFSET('HARGA SATUAN'!$E$6,MATCH(C15,'HARGA SATUAN'!$C$7:$C$1922,0),0))</f>
        <v>MDU-KD</v>
      </c>
      <c r="E15" s="97" t="str">
        <f ca="1">IF(B15="+","Unit",IF(ISERROR(OFFSET('HARGA SATUAN'!$F$6,MATCH(C15,'HARGA SATUAN'!$C$7:$C$1922,0),0)),"",OFFSET('HARGA SATUAN'!$F$6,MATCH(C15,'HARGA SATUAN'!$C$7:$C$1922,0),0)))</f>
        <v>Bh</v>
      </c>
      <c r="F15" s="134">
        <f t="shared" ca="1" si="2"/>
        <v>6</v>
      </c>
      <c r="G15" s="40">
        <f ca="1">IF(ISERROR(OFFSET('HARGA SATUAN'!$Q$6,MATCH(C15,'HARGA SATUAN'!$C$7:$C$1922,0),0)),"",OFFSET('HARGA SATUAN'!$Q$6,MATCH(C15,'HARGA SATUAN'!$C$7:$C$1922,0),0))</f>
        <v>235202</v>
      </c>
      <c r="H15" s="132" t="e">
        <f ca="1">IF(B15="","",#REF!)</f>
        <v>#REF!</v>
      </c>
      <c r="I15" s="132" t="e">
        <f ca="1">IF(B15="","",#REF!)</f>
        <v>#REF!</v>
      </c>
      <c r="J15" s="132" t="e">
        <f ca="1">IF(B15="","",#REF!)</f>
        <v>#REF!</v>
      </c>
      <c r="K15" s="132" t="e">
        <f ca="1">IF(B15="","",#REF!)</f>
        <v>#REF!</v>
      </c>
      <c r="L15" s="132" t="e">
        <f ca="1">IF(C15="","",#REF!)</f>
        <v>#REF!</v>
      </c>
    </row>
    <row r="16" spans="1:12" s="133" customFormat="1" ht="28.8">
      <c r="A16" s="108">
        <v>5</v>
      </c>
      <c r="B16" s="130">
        <f t="shared" ca="1" si="0"/>
        <v>5</v>
      </c>
      <c r="C16" s="105" t="str">
        <f t="shared" ca="1" si="1"/>
        <v>Isolator Tarik ( Porcelain ) 20 KV + Primary Dead End Clamp 70-150 mm²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Set</v>
      </c>
      <c r="F16" s="134">
        <f t="shared" ca="1" si="2"/>
        <v>2</v>
      </c>
      <c r="G16" s="40">
        <f ca="1">IF(ISERROR(OFFSET('HARGA SATUAN'!$Q$6,MATCH(C16,'HARGA SATUAN'!$C$7:$C$1922,0),0)),"",OFFSET('HARGA SATUAN'!$Q$6,MATCH(C16,'HARGA SATUAN'!$C$7:$C$1922,0),0))</f>
        <v>557575</v>
      </c>
      <c r="H16" s="132" t="e">
        <f ca="1">IF(B16="","",#REF!)</f>
        <v>#REF!</v>
      </c>
      <c r="I16" s="132" t="e">
        <f ca="1">IF(B16="","",#REF!)</f>
        <v>#REF!</v>
      </c>
      <c r="J16" s="132" t="e">
        <f ca="1">IF(B16="","",#REF!)</f>
        <v>#REF!</v>
      </c>
      <c r="K16" s="132" t="e">
        <f ca="1">IF(B16="","",#REF!)</f>
        <v>#REF!</v>
      </c>
      <c r="L16" s="132" t="e">
        <f ca="1">IF(C16="","",#REF!)</f>
        <v>#REF!</v>
      </c>
    </row>
    <row r="17" spans="1:12" s="133" customFormat="1">
      <c r="A17" s="108">
        <v>6</v>
      </c>
      <c r="B17" s="130">
        <f t="shared" ca="1" si="0"/>
        <v>6</v>
      </c>
      <c r="C17" s="105" t="str">
        <f t="shared" ca="1" si="1"/>
        <v>AAAC 70 mm²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Mtr</v>
      </c>
      <c r="F17" s="134">
        <f t="shared" ca="1" si="2"/>
        <v>309.40000000000003</v>
      </c>
      <c r="G17" s="40">
        <f ca="1">IF(ISERROR(OFFSET('HARGA SATUAN'!$Q$6,MATCH(C17,'HARGA SATUAN'!$C$7:$C$1922,0),0)),"",OFFSET('HARGA SATUAN'!$Q$6,MATCH(C17,'HARGA SATUAN'!$C$7:$C$1922,0),0))</f>
        <v>13967</v>
      </c>
      <c r="H17" s="132" t="e">
        <f ca="1">IF(B17="","",#REF!)</f>
        <v>#REF!</v>
      </c>
      <c r="I17" s="132" t="e">
        <f ca="1">IF(B17="","",#REF!)</f>
        <v>#REF!</v>
      </c>
      <c r="J17" s="132" t="e">
        <f ca="1">IF(B17="","",#REF!)</f>
        <v>#REF!</v>
      </c>
      <c r="K17" s="132" t="e">
        <f ca="1">IF(B17="","",#REF!)</f>
        <v>#REF!</v>
      </c>
      <c r="L17" s="132" t="e">
        <f ca="1">IF(C17="","",#REF!)</f>
        <v>#REF!</v>
      </c>
    </row>
    <row r="18" spans="1:12" s="133" customFormat="1">
      <c r="A18" s="108">
        <v>7</v>
      </c>
      <c r="B18" s="130">
        <f t="shared" ca="1" si="0"/>
        <v>7</v>
      </c>
      <c r="C18" s="105" t="str">
        <f t="shared" ca="1" si="1"/>
        <v>NFA2X-T 2 x 70 + N 50 mm²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Mtr</v>
      </c>
      <c r="F18" s="134">
        <f t="shared" ca="1" si="2"/>
        <v>2</v>
      </c>
      <c r="G18" s="40">
        <f ca="1">IF(ISERROR(OFFSET('HARGA SATUAN'!$Q$6,MATCH(C18,'HARGA SATUAN'!$C$7:$C$1922,0),0)),"",OFFSET('HARGA SATUAN'!$Q$6,MATCH(C18,'HARGA SATUAN'!$C$7:$C$1922,0),0))</f>
        <v>49525</v>
      </c>
      <c r="H18" s="132" t="e">
        <f ca="1">IF(B18="","",#REF!)</f>
        <v>#REF!</v>
      </c>
      <c r="I18" s="132" t="e">
        <f ca="1">IF(B18="","",#REF!)</f>
        <v>#REF!</v>
      </c>
      <c r="J18" s="132" t="e">
        <f ca="1">IF(B18="","",#REF!)</f>
        <v>#REF!</v>
      </c>
      <c r="K18" s="132" t="e">
        <f ca="1">IF(B18="","",#REF!)</f>
        <v>#REF!</v>
      </c>
      <c r="L18" s="132" t="e">
        <f ca="1">IF(C18="","",#REF!)</f>
        <v>#REF!</v>
      </c>
    </row>
    <row r="19" spans="1:12" s="133" customFormat="1">
      <c r="A19" s="108">
        <v>8</v>
      </c>
      <c r="B19" s="130">
        <f t="shared" ca="1" si="0"/>
        <v>8</v>
      </c>
      <c r="C19" s="105" t="str">
        <f t="shared" ca="1" si="1"/>
        <v>NFA2X-T 2 x 70 + N 70 mm²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Mtr</v>
      </c>
      <c r="F19" s="134">
        <f t="shared" ca="1" si="2"/>
        <v>142.04000000000002</v>
      </c>
      <c r="G19" s="40">
        <f ca="1">IF(ISERROR(OFFSET('HARGA SATUAN'!$Q$6,MATCH(C19,'HARGA SATUAN'!$C$7:$C$1922,0),0)),"",OFFSET('HARGA SATUAN'!$Q$6,MATCH(C19,'HARGA SATUAN'!$C$7:$C$1922,0),0))</f>
        <v>49525</v>
      </c>
      <c r="H19" s="132" t="e">
        <f ca="1">IF(B19="","",#REF!)</f>
        <v>#REF!</v>
      </c>
      <c r="I19" s="132" t="e">
        <f ca="1">IF(B19="","",#REF!)</f>
        <v>#REF!</v>
      </c>
      <c r="J19" s="132" t="e">
        <f ca="1">IF(B19="","",#REF!)</f>
        <v>#REF!</v>
      </c>
      <c r="K19" s="132" t="e">
        <f ca="1">IF(B19="","",#REF!)</f>
        <v>#REF!</v>
      </c>
      <c r="L19" s="132" t="e">
        <f ca="1">IF(C19="","",#REF!)</f>
        <v>#REF!</v>
      </c>
    </row>
    <row r="20" spans="1:12" s="133" customFormat="1">
      <c r="A20" s="108">
        <v>9</v>
      </c>
      <c r="B20" s="130">
        <f t="shared" ca="1" si="0"/>
        <v>9</v>
      </c>
      <c r="C20" s="105" t="str">
        <f t="shared" ca="1" si="1"/>
        <v>NFA2X 2 x 10 mm²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Mtr</v>
      </c>
      <c r="F20" s="134">
        <f t="shared" ca="1" si="2"/>
        <v>3010</v>
      </c>
      <c r="G20" s="40">
        <f ca="1">IF(ISERROR(OFFSET('HARGA SATUAN'!$Q$6,MATCH(C20,'HARGA SATUAN'!$C$7:$C$1922,0),0)),"",OFFSET('HARGA SATUAN'!$Q$6,MATCH(C20,'HARGA SATUAN'!$C$7:$C$1922,0),0))</f>
        <v>4753</v>
      </c>
      <c r="H20" s="132" t="e">
        <f ca="1">IF(B20="","",#REF!)</f>
        <v>#REF!</v>
      </c>
      <c r="I20" s="132" t="e">
        <f ca="1">IF(B20="","",#REF!)</f>
        <v>#REF!</v>
      </c>
      <c r="J20" s="132" t="e">
        <f ca="1">IF(B20="","",#REF!)</f>
        <v>#REF!</v>
      </c>
      <c r="K20" s="132" t="e">
        <f ca="1">IF(B20="","",#REF!)</f>
        <v>#REF!</v>
      </c>
      <c r="L20" s="132" t="e">
        <f ca="1">IF(C20="","",#REF!)</f>
        <v>#REF!</v>
      </c>
    </row>
    <row r="21" spans="1:12" s="133" customFormat="1">
      <c r="A21" s="108">
        <v>10</v>
      </c>
      <c r="B21" s="130">
        <f t="shared" ca="1" si="0"/>
        <v>10</v>
      </c>
      <c r="C21" s="105" t="str">
        <f t="shared" ca="1" si="1"/>
        <v>Tiang Beton 9M-200 daN+E</v>
      </c>
      <c r="D21" s="97" t="str">
        <f ca="1">IF(ISERROR(OFFSET('HARGA SATUAN'!$E$6,MATCH(C21,'HARGA SATUAN'!$C$7:$C$1922,0),0)),"",OFFSET('HARGA SATUAN'!$E$6,MATCH(C21,'HARGA SATUAN'!$C$7:$C$1922,0),0))</f>
        <v>HDW</v>
      </c>
      <c r="E21" s="97" t="str">
        <f ca="1">IF(B21="+","Unit",IF(ISERROR(OFFSET('HARGA SATUAN'!$F$6,MATCH(C21,'HARGA SATUAN'!$C$7:$C$1922,0),0)),"",OFFSET('HARGA SATUAN'!$F$6,MATCH(C21,'HARGA SATUAN'!$C$7:$C$1922,0),0)))</f>
        <v>Btg</v>
      </c>
      <c r="F21" s="134">
        <f t="shared" ca="1" si="2"/>
        <v>4</v>
      </c>
      <c r="G21" s="40">
        <f ca="1">IF(ISERROR(OFFSET('HARGA SATUAN'!$Q$6,MATCH(C21,'HARGA SATUAN'!$C$7:$C$1922,0),0)),"",OFFSET('HARGA SATUAN'!$Q$6,MATCH(C21,'HARGA SATUAN'!$C$7:$C$1922,0),0))</f>
        <v>3275796</v>
      </c>
      <c r="H21" s="132" t="e">
        <f ca="1">IF(B21="","",#REF!)</f>
        <v>#REF!</v>
      </c>
      <c r="I21" s="132" t="e">
        <f ca="1">IF(B21="","",#REF!)</f>
        <v>#REF!</v>
      </c>
      <c r="J21" s="132" t="e">
        <f ca="1">IF(B21="","",#REF!)</f>
        <v>#REF!</v>
      </c>
      <c r="K21" s="132" t="e">
        <f ca="1">IF(B21="","",#REF!)</f>
        <v>#REF!</v>
      </c>
      <c r="L21" s="132" t="e">
        <f ca="1">IF(C21="","",#REF!)</f>
        <v>#REF!</v>
      </c>
    </row>
    <row r="22" spans="1:12" s="133" customFormat="1">
      <c r="A22" s="108">
        <v>11</v>
      </c>
      <c r="B22" s="130">
        <f t="shared" ca="1" si="0"/>
        <v>11</v>
      </c>
      <c r="C22" s="105" t="str">
        <f t="shared" ca="1" si="1"/>
        <v>Tiang Beton 12M-200 daN+E</v>
      </c>
      <c r="D22" s="97" t="str">
        <f ca="1">IF(ISERROR(OFFSET('HARGA SATUAN'!$E$6,MATCH(C22,'HARGA SATUAN'!$C$7:$C$1922,0),0)),"",OFFSET('HARGA SATUAN'!$E$6,MATCH(C22,'HARGA SATUAN'!$C$7:$C$1922,0),0))</f>
        <v>HDW</v>
      </c>
      <c r="E22" s="97" t="str">
        <f ca="1">IF(B22="+","Unit",IF(ISERROR(OFFSET('HARGA SATUAN'!$F$6,MATCH(C22,'HARGA SATUAN'!$C$7:$C$1922,0),0)),"",OFFSET('HARGA SATUAN'!$F$6,MATCH(C22,'HARGA SATUAN'!$C$7:$C$1922,0),0)))</f>
        <v>Btg</v>
      </c>
      <c r="F22" s="134">
        <f t="shared" ca="1" si="2"/>
        <v>5</v>
      </c>
      <c r="G22" s="40">
        <f ca="1">IF(ISERROR(OFFSET('HARGA SATUAN'!$Q$6,MATCH(C22,'HARGA SATUAN'!$C$7:$C$1922,0),0)),"",OFFSET('HARGA SATUAN'!$Q$6,MATCH(C22,'HARGA SATUAN'!$C$7:$C$1922,0),0))</f>
        <v>5579043</v>
      </c>
      <c r="H22" s="132" t="e">
        <f ca="1">IF(B22="","",#REF!)</f>
        <v>#REF!</v>
      </c>
      <c r="I22" s="132" t="e">
        <f ca="1">IF(B22="","",#REF!)</f>
        <v>#REF!</v>
      </c>
      <c r="J22" s="132" t="e">
        <f ca="1">IF(B22="","",#REF!)</f>
        <v>#REF!</v>
      </c>
      <c r="K22" s="132" t="e">
        <f ca="1">IF(B22="","",#REF!)</f>
        <v>#REF!</v>
      </c>
      <c r="L22" s="132" t="e">
        <f ca="1">IF(C22="","",#REF!)</f>
        <v>#REF!</v>
      </c>
    </row>
    <row r="23" spans="1:12" s="133" customFormat="1">
      <c r="A23" s="108">
        <v>12</v>
      </c>
      <c r="B23" s="130">
        <f t="shared" ca="1" si="0"/>
        <v>12</v>
      </c>
      <c r="C23" s="105" t="str">
        <f t="shared" ca="1" si="1"/>
        <v>Tiang Beton 12M-350 daN+E</v>
      </c>
      <c r="D23" s="97" t="str">
        <f ca="1">IF(ISERROR(OFFSET('HARGA SATUAN'!$E$6,MATCH(C23,'HARGA SATUAN'!$C$7:$C$1922,0),0)),"",OFFSET('HARGA SATUAN'!$E$6,MATCH(C23,'HARGA SATUAN'!$C$7:$C$1922,0),0))</f>
        <v>HDW</v>
      </c>
      <c r="E23" s="97" t="str">
        <f ca="1">IF(B23="+","Unit",IF(ISERROR(OFFSET('HARGA SATUAN'!$F$6,MATCH(C23,'HARGA SATUAN'!$C$7:$C$1922,0),0)),"",OFFSET('HARGA SATUAN'!$F$6,MATCH(C23,'HARGA SATUAN'!$C$7:$C$1922,0),0)))</f>
        <v>Btg</v>
      </c>
      <c r="F23" s="134">
        <f t="shared" ca="1" si="2"/>
        <v>1</v>
      </c>
      <c r="G23" s="40">
        <f ca="1">IF(ISERROR(OFFSET('HARGA SATUAN'!$Q$6,MATCH(C23,'HARGA SATUAN'!$C$7:$C$1922,0),0)),"",OFFSET('HARGA SATUAN'!$Q$6,MATCH(C23,'HARGA SATUAN'!$C$7:$C$1922,0),0))</f>
        <v>5852615</v>
      </c>
      <c r="H23" s="132" t="e">
        <f ca="1">IF(B23="","",#REF!)</f>
        <v>#REF!</v>
      </c>
      <c r="I23" s="132" t="e">
        <f ca="1">IF(B23="","",#REF!)</f>
        <v>#REF!</v>
      </c>
      <c r="J23" s="132" t="e">
        <f ca="1">IF(B23="","",#REF!)</f>
        <v>#REF!</v>
      </c>
      <c r="K23" s="132" t="e">
        <f ca="1">IF(B23="","",#REF!)</f>
        <v>#REF!</v>
      </c>
      <c r="L23" s="132" t="e">
        <f ca="1">IF(C23="","",#REF!)</f>
        <v>#REF!</v>
      </c>
    </row>
    <row r="24" spans="1:12" s="133" customFormat="1">
      <c r="A24" s="108">
        <v>13</v>
      </c>
      <c r="B24" s="130">
        <f t="shared" ca="1" si="0"/>
        <v>13</v>
      </c>
      <c r="C24" s="105" t="str">
        <f t="shared" ca="1" si="1"/>
        <v>Penghalang Panjat dan Papan Peringatan</v>
      </c>
      <c r="D24" s="97" t="str">
        <f ca="1">IF(ISERROR(OFFSET('HARGA SATUAN'!$E$6,MATCH(C24,'HARGA SATUAN'!$C$7:$C$1922,0),0)),"",OFFSET('HARGA SATUAN'!$E$6,MATCH(C24,'HARGA SATUAN'!$C$7:$C$1922,0),0))</f>
        <v>HDW</v>
      </c>
      <c r="E24" s="97" t="str">
        <f ca="1">IF(B24="+","Unit",IF(ISERROR(OFFSET('HARGA SATUAN'!$F$6,MATCH(C24,'HARGA SATUAN'!$C$7:$C$1922,0),0)),"",OFFSET('HARGA SATUAN'!$F$6,MATCH(C24,'HARGA SATUAN'!$C$7:$C$1922,0),0)))</f>
        <v>Set</v>
      </c>
      <c r="F24" s="134">
        <f t="shared" ca="1" si="2"/>
        <v>10</v>
      </c>
      <c r="G24" s="40">
        <f ca="1">IF(ISERROR(OFFSET('HARGA SATUAN'!$Q$6,MATCH(C24,'HARGA SATUAN'!$C$7:$C$1922,0),0)),"",OFFSET('HARGA SATUAN'!$Q$6,MATCH(C24,'HARGA SATUAN'!$C$7:$C$1922,0),0))</f>
        <v>249187.5</v>
      </c>
      <c r="H24" s="132" t="e">
        <f ca="1">IF(B24="","",#REF!)</f>
        <v>#REF!</v>
      </c>
      <c r="I24" s="132" t="e">
        <f ca="1">IF(B24="","",#REF!)</f>
        <v>#REF!</v>
      </c>
      <c r="J24" s="132" t="e">
        <f ca="1">IF(B24="","",#REF!)</f>
        <v>#REF!</v>
      </c>
      <c r="K24" s="132" t="e">
        <f ca="1">IF(B24="","",#REF!)</f>
        <v>#REF!</v>
      </c>
      <c r="L24" s="132" t="e">
        <f ca="1">IF(C24="","",#REF!)</f>
        <v>#REF!</v>
      </c>
    </row>
    <row r="25" spans="1:12" s="133" customFormat="1">
      <c r="A25" s="108">
        <v>14</v>
      </c>
      <c r="B25" s="130">
        <f t="shared" ca="1" si="0"/>
        <v>14</v>
      </c>
      <c r="C25" s="105" t="str">
        <f t="shared" ca="1" si="1"/>
        <v>Sepatu Kabel AL/CU Ring-70 mm²</v>
      </c>
      <c r="D25" s="97" t="str">
        <f ca="1">IF(ISERROR(OFFSET('HARGA SATUAN'!$E$6,MATCH(C25,'HARGA SATUAN'!$C$7:$C$1922,0),0)),"",OFFSET('HARGA SATUAN'!$E$6,MATCH(C25,'HARGA SATUAN'!$C$7:$C$1922,0),0))</f>
        <v>HDW</v>
      </c>
      <c r="E25" s="97" t="str">
        <f ca="1">IF(B25="+","Unit",IF(ISERROR(OFFSET('HARGA SATUAN'!$F$6,MATCH(C25,'HARGA SATUAN'!$C$7:$C$1922,0),0)),"",OFFSET('HARGA SATUAN'!$F$6,MATCH(C25,'HARGA SATUAN'!$C$7:$C$1922,0),0)))</f>
        <v>Bh</v>
      </c>
      <c r="F25" s="134">
        <f t="shared" ca="1" si="2"/>
        <v>4</v>
      </c>
      <c r="G25" s="40">
        <f ca="1">IF(ISERROR(OFFSET('HARGA SATUAN'!$Q$6,MATCH(C25,'HARGA SATUAN'!$C$7:$C$1922,0),0)),"",OFFSET('HARGA SATUAN'!$Q$6,MATCH(C25,'HARGA SATUAN'!$C$7:$C$1922,0),0))</f>
        <v>49000</v>
      </c>
      <c r="H25" s="132" t="e">
        <f ca="1">IF(B25="","",#REF!)</f>
        <v>#REF!</v>
      </c>
      <c r="I25" s="132" t="e">
        <f ca="1">IF(B25="","",#REF!)</f>
        <v>#REF!</v>
      </c>
      <c r="J25" s="132" t="e">
        <f ca="1">IF(B25="","",#REF!)</f>
        <v>#REF!</v>
      </c>
      <c r="K25" s="132" t="e">
        <f ca="1">IF(B25="","",#REF!)</f>
        <v>#REF!</v>
      </c>
      <c r="L25" s="132" t="e">
        <f ca="1">IF(C25="","",#REF!)</f>
        <v>#REF!</v>
      </c>
    </row>
    <row r="26" spans="1:12" s="133" customFormat="1">
      <c r="A26" s="108">
        <v>15</v>
      </c>
      <c r="B26" s="130">
        <f t="shared" ca="1" si="0"/>
        <v>15</v>
      </c>
      <c r="C26" s="105" t="str">
        <f t="shared" ca="1" si="1"/>
        <v>Service Wedge Clamp 1 Fasa 6, 10, 16 mm²</v>
      </c>
      <c r="D26" s="97" t="str">
        <f ca="1">IF(ISERROR(OFFSET('HARGA SATUAN'!$E$6,MATCH(C26,'HARGA SATUAN'!$C$7:$C$1922,0),0)),"",OFFSET('HARGA SATUAN'!$E$6,MATCH(C26,'HARGA SATUAN'!$C$7:$C$1922,0),0))</f>
        <v>HDW</v>
      </c>
      <c r="E26" s="97" t="str">
        <f ca="1">IF(B26="+","Unit",IF(ISERROR(OFFSET('HARGA SATUAN'!$F$6,MATCH(C26,'HARGA SATUAN'!$C$7:$C$1922,0),0)),"",OFFSET('HARGA SATUAN'!$F$6,MATCH(C26,'HARGA SATUAN'!$C$7:$C$1922,0),0)))</f>
        <v>Set</v>
      </c>
      <c r="F26" s="134">
        <f t="shared" ca="1" si="2"/>
        <v>86</v>
      </c>
      <c r="G26" s="40">
        <f ca="1">IF(ISERROR(OFFSET('HARGA SATUAN'!$Q$6,MATCH(C26,'HARGA SATUAN'!$C$7:$C$1922,0),0)),"",OFFSET('HARGA SATUAN'!$Q$6,MATCH(C26,'HARGA SATUAN'!$C$7:$C$1922,0),0))</f>
        <v>4357</v>
      </c>
      <c r="H26" s="132" t="e">
        <f ca="1">IF(B26="","",#REF!)</f>
        <v>#REF!</v>
      </c>
      <c r="I26" s="132" t="e">
        <f ca="1">IF(B26="","",#REF!)</f>
        <v>#REF!</v>
      </c>
      <c r="J26" s="132" t="e">
        <f ca="1">IF(B26="","",#REF!)</f>
        <v>#REF!</v>
      </c>
      <c r="K26" s="132" t="e">
        <f ca="1">IF(B26="","",#REF!)</f>
        <v>#REF!</v>
      </c>
      <c r="L26" s="132" t="e">
        <f ca="1">IF(C26="","",#REF!)</f>
        <v>#REF!</v>
      </c>
    </row>
    <row r="27" spans="1:12" s="133" customFormat="1">
      <c r="A27" s="108">
        <v>16</v>
      </c>
      <c r="B27" s="130">
        <f t="shared" ca="1" si="0"/>
        <v>16</v>
      </c>
      <c r="C27" s="105" t="str">
        <f t="shared" ca="1" si="1"/>
        <v>Strain Hook Clamp 1 ½"</v>
      </c>
      <c r="D27" s="97" t="str">
        <f ca="1">IF(ISERROR(OFFSET('HARGA SATUAN'!$E$6,MATCH(C27,'HARGA SATUAN'!$C$7:$C$1922,0),0)),"",OFFSET('HARGA SATUAN'!$E$6,MATCH(C27,'HARGA SATUAN'!$C$7:$C$1922,0),0))</f>
        <v>HDW</v>
      </c>
      <c r="E27" s="97" t="str">
        <f ca="1">IF(B27="+","Unit",IF(ISERROR(OFFSET('HARGA SATUAN'!$F$6,MATCH(C27,'HARGA SATUAN'!$C$7:$C$1922,0),0)),"",OFFSET('HARGA SATUAN'!$F$6,MATCH(C27,'HARGA SATUAN'!$C$7:$C$1922,0),0)))</f>
        <v>Set</v>
      </c>
      <c r="F27" s="134">
        <f t="shared" ca="1" si="2"/>
        <v>86</v>
      </c>
      <c r="G27" s="40">
        <f ca="1">IF(ISERROR(OFFSET('HARGA SATUAN'!$Q$6,MATCH(C27,'HARGA SATUAN'!$C$7:$C$1922,0),0)),"",OFFSET('HARGA SATUAN'!$Q$6,MATCH(C27,'HARGA SATUAN'!$C$7:$C$1922,0),0))</f>
        <v>11500</v>
      </c>
      <c r="H27" s="132" t="e">
        <f ca="1">IF(B27="","",#REF!)</f>
        <v>#REF!</v>
      </c>
      <c r="I27" s="132" t="e">
        <f ca="1">IF(B27="","",#REF!)</f>
        <v>#REF!</v>
      </c>
      <c r="J27" s="132" t="e">
        <f ca="1">IF(B27="","",#REF!)</f>
        <v>#REF!</v>
      </c>
      <c r="K27" s="132" t="e">
        <f ca="1">IF(B27="","",#REF!)</f>
        <v>#REF!</v>
      </c>
      <c r="L27" s="132" t="e">
        <f ca="1">IF(C27="","",#REF!)</f>
        <v>#REF!</v>
      </c>
    </row>
    <row r="28" spans="1:12" s="133" customFormat="1">
      <c r="A28" s="108">
        <v>17</v>
      </c>
      <c r="B28" s="130">
        <f t="shared" ca="1" si="0"/>
        <v>17</v>
      </c>
      <c r="C28" s="105" t="str">
        <f t="shared" ca="1" si="1"/>
        <v>Loden Manset 0.8 Kg</v>
      </c>
      <c r="D28" s="97" t="str">
        <f ca="1">IF(ISERROR(OFFSET('HARGA SATUAN'!$E$6,MATCH(C28,'HARGA SATUAN'!$C$7:$C$1922,0),0)),"",OFFSET('HARGA SATUAN'!$E$6,MATCH(C28,'HARGA SATUAN'!$C$7:$C$1922,0),0))</f>
        <v>HDW</v>
      </c>
      <c r="E28" s="97" t="str">
        <f ca="1">IF(B28="+","Unit",IF(ISERROR(OFFSET('HARGA SATUAN'!$F$6,MATCH(C28,'HARGA SATUAN'!$C$7:$C$1922,0),0)),"",OFFSET('HARGA SATUAN'!$F$6,MATCH(C28,'HARGA SATUAN'!$C$7:$C$1922,0),0)))</f>
        <v>Bh</v>
      </c>
      <c r="F28" s="134">
        <f t="shared" ca="1" si="2"/>
        <v>86</v>
      </c>
      <c r="G28" s="40">
        <f ca="1">IF(ISERROR(OFFSET('HARGA SATUAN'!$Q$6,MATCH(C28,'HARGA SATUAN'!$C$7:$C$1922,0),0)),"",OFFSET('HARGA SATUAN'!$Q$6,MATCH(C28,'HARGA SATUAN'!$C$7:$C$1922,0),0))</f>
        <v>58600</v>
      </c>
      <c r="H28" s="132" t="e">
        <f ca="1">IF(B28="","",#REF!)</f>
        <v>#REF!</v>
      </c>
      <c r="I28" s="132" t="e">
        <f ca="1">IF(B28="","",#REF!)</f>
        <v>#REF!</v>
      </c>
      <c r="J28" s="132" t="e">
        <f ca="1">IF(B28="","",#REF!)</f>
        <v>#REF!</v>
      </c>
      <c r="K28" s="132" t="e">
        <f ca="1">IF(B28="","",#REF!)</f>
        <v>#REF!</v>
      </c>
      <c r="L28" s="132" t="e">
        <f ca="1">IF(C28="","",#REF!)</f>
        <v>#REF!</v>
      </c>
    </row>
    <row r="29" spans="1:12" s="133" customFormat="1">
      <c r="A29" s="108">
        <v>18</v>
      </c>
      <c r="B29" s="130">
        <f t="shared" ca="1" si="0"/>
        <v>18</v>
      </c>
      <c r="C29" s="105" t="str">
        <f t="shared" ca="1" si="1"/>
        <v>Protective Cup Plastik 1 ½"</v>
      </c>
      <c r="D29" s="97" t="str">
        <f ca="1">IF(ISERROR(OFFSET('HARGA SATUAN'!$E$6,MATCH(C29,'HARGA SATUAN'!$C$7:$C$1922,0),0)),"",OFFSET('HARGA SATUAN'!$E$6,MATCH(C29,'HARGA SATUAN'!$C$7:$C$1922,0),0))</f>
        <v>HDW</v>
      </c>
      <c r="E29" s="97" t="str">
        <f ca="1">IF(B29="+","Unit",IF(ISERROR(OFFSET('HARGA SATUAN'!$F$6,MATCH(C29,'HARGA SATUAN'!$C$7:$C$1922,0),0)),"",OFFSET('HARGA SATUAN'!$F$6,MATCH(C29,'HARGA SATUAN'!$C$7:$C$1922,0),0)))</f>
        <v>Set</v>
      </c>
      <c r="F29" s="134">
        <f t="shared" ca="1" si="2"/>
        <v>86</v>
      </c>
      <c r="G29" s="40">
        <f ca="1">IF(ISERROR(OFFSET('HARGA SATUAN'!$Q$6,MATCH(C29,'HARGA SATUAN'!$C$7:$C$1922,0),0)),"",OFFSET('HARGA SATUAN'!$Q$6,MATCH(C29,'HARGA SATUAN'!$C$7:$C$1922,0),0))</f>
        <v>5300</v>
      </c>
      <c r="H29" s="132" t="e">
        <f ca="1">IF(B29="","",#REF!)</f>
        <v>#REF!</v>
      </c>
      <c r="I29" s="132" t="e">
        <f ca="1">IF(B29="","",#REF!)</f>
        <v>#REF!</v>
      </c>
      <c r="J29" s="132" t="e">
        <f ca="1">IF(B29="","",#REF!)</f>
        <v>#REF!</v>
      </c>
      <c r="K29" s="132" t="e">
        <f ca="1">IF(B29="","",#REF!)</f>
        <v>#REF!</v>
      </c>
      <c r="L29" s="132" t="e">
        <f ca="1">IF(C29="","",#REF!)</f>
        <v>#REF!</v>
      </c>
    </row>
    <row r="30" spans="1:12" s="133" customFormat="1">
      <c r="A30" s="108">
        <v>19</v>
      </c>
      <c r="B30" s="130">
        <f t="shared" ca="1" si="0"/>
        <v>19</v>
      </c>
      <c r="C30" s="105" t="str">
        <f t="shared" ca="1" si="1"/>
        <v>Tap Connector Kedap Air ( 6-25 / 6-25 ) mm²</v>
      </c>
      <c r="D30" s="97" t="str">
        <f ca="1">IF(ISERROR(OFFSET('HARGA SATUAN'!$E$6,MATCH(C30,'HARGA SATUAN'!$C$7:$C$1922,0),0)),"",OFFSET('HARGA SATUAN'!$E$6,MATCH(C30,'HARGA SATUAN'!$C$7:$C$1922,0),0))</f>
        <v>HDW</v>
      </c>
      <c r="E30" s="97" t="str">
        <f ca="1">IF(B30="+","Unit",IF(ISERROR(OFFSET('HARGA SATUAN'!$F$6,MATCH(C30,'HARGA SATUAN'!$C$7:$C$1922,0),0)),"",OFFSET('HARGA SATUAN'!$F$6,MATCH(C30,'HARGA SATUAN'!$C$7:$C$1922,0),0)))</f>
        <v>Set</v>
      </c>
      <c r="F30" s="134">
        <f t="shared" ca="1" si="2"/>
        <v>172</v>
      </c>
      <c r="G30" s="40">
        <f ca="1">IF(ISERROR(OFFSET('HARGA SATUAN'!$Q$6,MATCH(C30,'HARGA SATUAN'!$C$7:$C$1922,0),0)),"",OFFSET('HARGA SATUAN'!$Q$6,MATCH(C30,'HARGA SATUAN'!$C$7:$C$1922,0),0))</f>
        <v>8900</v>
      </c>
      <c r="H30" s="132" t="e">
        <f ca="1">IF(B30="","",#REF!)</f>
        <v>#REF!</v>
      </c>
      <c r="I30" s="132" t="e">
        <f ca="1">IF(B30="","",#REF!)</f>
        <v>#REF!</v>
      </c>
      <c r="J30" s="132" t="e">
        <f ca="1">IF(B30="","",#REF!)</f>
        <v>#REF!</v>
      </c>
      <c r="K30" s="132" t="e">
        <f ca="1">IF(B30="","",#REF!)</f>
        <v>#REF!</v>
      </c>
      <c r="L30" s="132" t="e">
        <f ca="1">IF(C30="","",#REF!)</f>
        <v>#REF!</v>
      </c>
    </row>
    <row r="31" spans="1:12" s="133" customFormat="1">
      <c r="A31" s="108">
        <v>20</v>
      </c>
      <c r="B31" s="130">
        <f t="shared" ca="1" si="0"/>
        <v>20</v>
      </c>
      <c r="C31" s="105" t="str">
        <f t="shared" ca="1" si="1"/>
        <v>Klem Bugel untuk tiang atap 1 ½"</v>
      </c>
      <c r="D31" s="97" t="str">
        <f ca="1">IF(ISERROR(OFFSET('HARGA SATUAN'!$E$6,MATCH(C31,'HARGA SATUAN'!$C$7:$C$1922,0),0)),"",OFFSET('HARGA SATUAN'!$E$6,MATCH(C31,'HARGA SATUAN'!$C$7:$C$1922,0),0))</f>
        <v>HDW</v>
      </c>
      <c r="E31" s="97" t="str">
        <f ca="1">IF(B31="+","Unit",IF(ISERROR(OFFSET('HARGA SATUAN'!$F$6,MATCH(C31,'HARGA SATUAN'!$C$7:$C$1922,0),0)),"",OFFSET('HARGA SATUAN'!$F$6,MATCH(C31,'HARGA SATUAN'!$C$7:$C$1922,0),0)))</f>
        <v>Set</v>
      </c>
      <c r="F31" s="134">
        <f t="shared" ca="1" si="2"/>
        <v>86</v>
      </c>
      <c r="G31" s="40">
        <f ca="1">IF(ISERROR(OFFSET('HARGA SATUAN'!$Q$6,MATCH(C31,'HARGA SATUAN'!$C$7:$C$1922,0),0)),"",OFFSET('HARGA SATUAN'!$Q$6,MATCH(C31,'HARGA SATUAN'!$C$7:$C$1922,0),0))</f>
        <v>6947</v>
      </c>
      <c r="H31" s="132" t="e">
        <f ca="1">IF(B31="","",#REF!)</f>
        <v>#REF!</v>
      </c>
      <c r="I31" s="132" t="e">
        <f ca="1">IF(B31="","",#REF!)</f>
        <v>#REF!</v>
      </c>
      <c r="J31" s="132" t="e">
        <f ca="1">IF(B31="","",#REF!)</f>
        <v>#REF!</v>
      </c>
      <c r="K31" s="132" t="e">
        <f ca="1">IF(B31="","",#REF!)</f>
        <v>#REF!</v>
      </c>
      <c r="L31" s="132" t="e">
        <f ca="1">IF(C31="","",#REF!)</f>
        <v>#REF!</v>
      </c>
    </row>
    <row r="32" spans="1:12" s="133" customFormat="1">
      <c r="A32" s="108">
        <v>21</v>
      </c>
      <c r="B32" s="130">
        <f t="shared" ca="1" si="0"/>
        <v>21</v>
      </c>
      <c r="C32" s="105" t="str">
        <f t="shared" ca="1" si="1"/>
        <v>Gas Pipe 1 ½" x 1.5 Meter</v>
      </c>
      <c r="D32" s="97" t="str">
        <f ca="1">IF(ISERROR(OFFSET('HARGA SATUAN'!$E$6,MATCH(C32,'HARGA SATUAN'!$C$7:$C$1922,0),0)),"",OFFSET('HARGA SATUAN'!$E$6,MATCH(C32,'HARGA SATUAN'!$C$7:$C$1922,0),0))</f>
        <v>HDW</v>
      </c>
      <c r="E32" s="97" t="str">
        <f ca="1">IF(B32="+","Unit",IF(ISERROR(OFFSET('HARGA SATUAN'!$F$6,MATCH(C32,'HARGA SATUAN'!$C$7:$C$1922,0),0)),"",OFFSET('HARGA SATUAN'!$F$6,MATCH(C32,'HARGA SATUAN'!$C$7:$C$1922,0),0)))</f>
        <v>Btg</v>
      </c>
      <c r="F32" s="134">
        <f t="shared" ca="1" si="2"/>
        <v>86</v>
      </c>
      <c r="G32" s="40">
        <f ca="1">IF(ISERROR(OFFSET('HARGA SATUAN'!$Q$6,MATCH(C32,'HARGA SATUAN'!$C$7:$C$1922,0),0)),"",OFFSET('HARGA SATUAN'!$Q$6,MATCH(C32,'HARGA SATUAN'!$C$7:$C$1922,0),0))</f>
        <v>45796</v>
      </c>
      <c r="H32" s="132" t="e">
        <f ca="1">IF(B32="","",#REF!)</f>
        <v>#REF!</v>
      </c>
      <c r="I32" s="132" t="e">
        <f ca="1">IF(B32="","",#REF!)</f>
        <v>#REF!</v>
      </c>
      <c r="J32" s="132" t="e">
        <f ca="1">IF(B32="","",#REF!)</f>
        <v>#REF!</v>
      </c>
      <c r="K32" s="132" t="e">
        <f ca="1">IF(B32="","",#REF!)</f>
        <v>#REF!</v>
      </c>
      <c r="L32" s="132" t="e">
        <f ca="1">IF(C32="","",#REF!)</f>
        <v>#REF!</v>
      </c>
    </row>
    <row r="33" spans="1:12" s="133" customFormat="1">
      <c r="A33" s="108">
        <v>22</v>
      </c>
      <c r="B33" s="130">
        <f t="shared" ca="1" si="0"/>
        <v>22</v>
      </c>
      <c r="C33" s="105" t="str">
        <f t="shared" ca="1" si="1"/>
        <v>Armour Rod # for 70 mm²</v>
      </c>
      <c r="D33" s="97" t="str">
        <f ca="1">IF(ISERROR(OFFSET('HARGA SATUAN'!$E$6,MATCH(C33,'HARGA SATUAN'!$C$7:$C$1922,0),0)),"",OFFSET('HARGA SATUAN'!$E$6,MATCH(C33,'HARGA SATUAN'!$C$7:$C$1922,0),0))</f>
        <v>HDW</v>
      </c>
      <c r="E33" s="97" t="str">
        <f ca="1">IF(B33="+","Unit",IF(ISERROR(OFFSET('HARGA SATUAN'!$F$6,MATCH(C33,'HARGA SATUAN'!$C$7:$C$1922,0),0)),"",OFFSET('HARGA SATUAN'!$F$6,MATCH(C33,'HARGA SATUAN'!$C$7:$C$1922,0),0)))</f>
        <v>Set</v>
      </c>
      <c r="F33" s="134">
        <f t="shared" ca="1" si="2"/>
        <v>1</v>
      </c>
      <c r="G33" s="40">
        <f ca="1">IF(ISERROR(OFFSET('HARGA SATUAN'!$Q$6,MATCH(C33,'HARGA SATUAN'!$C$7:$C$1922,0),0)),"",OFFSET('HARGA SATUAN'!$Q$6,MATCH(C33,'HARGA SATUAN'!$C$7:$C$1922,0),0))</f>
        <v>58995</v>
      </c>
      <c r="H33" s="132" t="e">
        <f ca="1">IF(B33="","",#REF!)</f>
        <v>#REF!</v>
      </c>
      <c r="I33" s="132" t="e">
        <f ca="1">IF(B33="","",#REF!)</f>
        <v>#REF!</v>
      </c>
      <c r="J33" s="132" t="e">
        <f ca="1">IF(B33="","",#REF!)</f>
        <v>#REF!</v>
      </c>
      <c r="K33" s="132" t="e">
        <f ca="1">IF(B33="","",#REF!)</f>
        <v>#REF!</v>
      </c>
      <c r="L33" s="132" t="e">
        <f ca="1">IF(C33="","",#REF!)</f>
        <v>#REF!</v>
      </c>
    </row>
    <row r="34" spans="1:12" s="133" customFormat="1">
      <c r="A34" s="108">
        <v>23</v>
      </c>
      <c r="B34" s="130">
        <f t="shared" ca="1" si="0"/>
        <v>23</v>
      </c>
      <c r="C34" s="105" t="str">
        <f t="shared" ca="1" si="1"/>
        <v>Armour Tape ¼" wide</v>
      </c>
      <c r="D34" s="97" t="str">
        <f ca="1">IF(ISERROR(OFFSET('HARGA SATUAN'!$E$6,MATCH(C34,'HARGA SATUAN'!$C$7:$C$1922,0),0)),"",OFFSET('HARGA SATUAN'!$E$6,MATCH(C34,'HARGA SATUAN'!$C$7:$C$1922,0),0))</f>
        <v>HDW</v>
      </c>
      <c r="E34" s="97" t="str">
        <f ca="1">IF(B34="+","Unit",IF(ISERROR(OFFSET('HARGA SATUAN'!$F$6,MATCH(C34,'HARGA SATUAN'!$C$7:$C$1922,0),0)),"",OFFSET('HARGA SATUAN'!$F$6,MATCH(C34,'HARGA SATUAN'!$C$7:$C$1922,0),0)))</f>
        <v>Mtr</v>
      </c>
      <c r="F34" s="134">
        <f t="shared" ca="1" si="2"/>
        <v>2</v>
      </c>
      <c r="G34" s="40">
        <f ca="1">IF(ISERROR(OFFSET('HARGA SATUAN'!$Q$6,MATCH(C34,'HARGA SATUAN'!$C$7:$C$1922,0),0)),"",OFFSET('HARGA SATUAN'!$Q$6,MATCH(C34,'HARGA SATUAN'!$C$7:$C$1922,0),0))</f>
        <v>8728</v>
      </c>
      <c r="H34" s="132" t="e">
        <f ca="1">IF(B34="","",#REF!)</f>
        <v>#REF!</v>
      </c>
      <c r="I34" s="132" t="e">
        <f ca="1">IF(B34="","",#REF!)</f>
        <v>#REF!</v>
      </c>
      <c r="J34" s="132" t="e">
        <f ca="1">IF(B34="","",#REF!)</f>
        <v>#REF!</v>
      </c>
      <c r="K34" s="132" t="e">
        <f ca="1">IF(B34="","",#REF!)</f>
        <v>#REF!</v>
      </c>
      <c r="L34" s="132" t="e">
        <f ca="1">IF(C34="","",#REF!)</f>
        <v>#REF!</v>
      </c>
    </row>
    <row r="35" spans="1:12" s="133" customFormat="1">
      <c r="A35" s="108">
        <v>24</v>
      </c>
      <c r="B35" s="130">
        <f t="shared" ca="1" si="0"/>
        <v>24</v>
      </c>
      <c r="C35" s="105" t="str">
        <f t="shared" ca="1" si="1"/>
        <v>Bimetalic Connector 35 - 240 mm²</v>
      </c>
      <c r="D35" s="97" t="str">
        <f ca="1">IF(ISERROR(OFFSET('HARGA SATUAN'!$E$6,MATCH(C35,'HARGA SATUAN'!$C$7:$C$1922,0),0)),"",OFFSET('HARGA SATUAN'!$E$6,MATCH(C35,'HARGA SATUAN'!$C$7:$C$1922,0),0))</f>
        <v>HDW</v>
      </c>
      <c r="E35" s="97" t="str">
        <f ca="1">IF(B35="+","Unit",IF(ISERROR(OFFSET('HARGA SATUAN'!$F$6,MATCH(C35,'HARGA SATUAN'!$C$7:$C$1922,0),0)),"",OFFSET('HARGA SATUAN'!$F$6,MATCH(C35,'HARGA SATUAN'!$C$7:$C$1922,0),0)))</f>
        <v>Bh</v>
      </c>
      <c r="F35" s="134">
        <f t="shared" ca="1" si="2"/>
        <v>15</v>
      </c>
      <c r="G35" s="40">
        <f ca="1">IF(ISERROR(OFFSET('HARGA SATUAN'!$Q$6,MATCH(C35,'HARGA SATUAN'!$C$7:$C$1922,0),0)),"",OFFSET('HARGA SATUAN'!$Q$6,MATCH(C35,'HARGA SATUAN'!$C$7:$C$1922,0),0))</f>
        <v>54338</v>
      </c>
      <c r="H35" s="132" t="e">
        <f ca="1">IF(B35="","",#REF!)</f>
        <v>#REF!</v>
      </c>
      <c r="I35" s="132" t="e">
        <f ca="1">IF(B35="","",#REF!)</f>
        <v>#REF!</v>
      </c>
      <c r="J35" s="132" t="e">
        <f ca="1">IF(B35="","",#REF!)</f>
        <v>#REF!</v>
      </c>
      <c r="K35" s="132" t="e">
        <f ca="1">IF(B35="","",#REF!)</f>
        <v>#REF!</v>
      </c>
      <c r="L35" s="132" t="e">
        <f ca="1">IF(C35="","",#REF!)</f>
        <v>#REF!</v>
      </c>
    </row>
    <row r="36" spans="1:12" s="133" customFormat="1">
      <c r="A36" s="108">
        <v>25</v>
      </c>
      <c r="B36" s="130">
        <f t="shared" ca="1" si="0"/>
        <v>25</v>
      </c>
      <c r="C36" s="105" t="str">
        <f t="shared" ca="1" si="1"/>
        <v>Bolt Machine ⅝" x 10"</v>
      </c>
      <c r="D36" s="97" t="str">
        <f ca="1">IF(ISERROR(OFFSET('HARGA SATUAN'!$E$6,MATCH(C36,'HARGA SATUAN'!$C$7:$C$1922,0),0)),"",OFFSET('HARGA SATUAN'!$E$6,MATCH(C36,'HARGA SATUAN'!$C$7:$C$1922,0),0))</f>
        <v>HDW</v>
      </c>
      <c r="E36" s="97" t="str">
        <f ca="1">IF(B36="+","Unit",IF(ISERROR(OFFSET('HARGA SATUAN'!$F$6,MATCH(C36,'HARGA SATUAN'!$C$7:$C$1922,0),0)),"",OFFSET('HARGA SATUAN'!$F$6,MATCH(C36,'HARGA SATUAN'!$C$7:$C$1922,0),0)))</f>
        <v>Bh</v>
      </c>
      <c r="F36" s="134">
        <f t="shared" ca="1" si="2"/>
        <v>13</v>
      </c>
      <c r="G36" s="40">
        <f ca="1">IF(ISERROR(OFFSET('HARGA SATUAN'!$Q$6,MATCH(C36,'HARGA SATUAN'!$C$7:$C$1922,0),0)),"",OFFSET('HARGA SATUAN'!$Q$6,MATCH(C36,'HARGA SATUAN'!$C$7:$C$1922,0),0))</f>
        <v>29694</v>
      </c>
      <c r="H36" s="132" t="e">
        <f ca="1">IF(B36="","",#REF!)</f>
        <v>#REF!</v>
      </c>
      <c r="I36" s="132" t="e">
        <f ca="1">IF(B36="","",#REF!)</f>
        <v>#REF!</v>
      </c>
      <c r="J36" s="132" t="e">
        <f ca="1">IF(B36="","",#REF!)</f>
        <v>#REF!</v>
      </c>
      <c r="K36" s="132" t="e">
        <f ca="1">IF(B36="","",#REF!)</f>
        <v>#REF!</v>
      </c>
      <c r="L36" s="132" t="e">
        <f ca="1">IF(C36="","",#REF!)</f>
        <v>#REF!</v>
      </c>
    </row>
    <row r="37" spans="1:12" s="133" customFormat="1">
      <c r="A37" s="108">
        <v>26</v>
      </c>
      <c r="B37" s="130">
        <f t="shared" ca="1" si="0"/>
        <v>26</v>
      </c>
      <c r="C37" s="105" t="str">
        <f t="shared" ca="1" si="1"/>
        <v>Bracket band segment,vertikal plat ( Hot dip galvanis )</v>
      </c>
      <c r="D37" s="97" t="str">
        <f ca="1">IF(ISERROR(OFFSET('HARGA SATUAN'!$E$6,MATCH(C37,'HARGA SATUAN'!$C$7:$C$1922,0),0)),"",OFFSET('HARGA SATUAN'!$E$6,MATCH(C37,'HARGA SATUAN'!$C$7:$C$1922,0),0))</f>
        <v>HDW</v>
      </c>
      <c r="E37" s="97" t="str">
        <f ca="1">IF(B37="+","Unit",IF(ISERROR(OFFSET('HARGA SATUAN'!$F$6,MATCH(C37,'HARGA SATUAN'!$C$7:$C$1922,0),0)),"",OFFSET('HARGA SATUAN'!$F$6,MATCH(C37,'HARGA SATUAN'!$C$7:$C$1922,0),0)))</f>
        <v>Bh</v>
      </c>
      <c r="F37" s="134">
        <f t="shared" ca="1" si="2"/>
        <v>2</v>
      </c>
      <c r="G37" s="40">
        <f ca="1">IF(ISERROR(OFFSET('HARGA SATUAN'!$Q$6,MATCH(C37,'HARGA SATUAN'!$C$7:$C$1922,0),0)),"",OFFSET('HARGA SATUAN'!$Q$6,MATCH(C37,'HARGA SATUAN'!$C$7:$C$1922,0),0))</f>
        <v>465750</v>
      </c>
      <c r="H37" s="132" t="e">
        <f ca="1">IF(B37="","",#REF!)</f>
        <v>#REF!</v>
      </c>
      <c r="I37" s="132" t="e">
        <f ca="1">IF(B37="","",#REF!)</f>
        <v>#REF!</v>
      </c>
      <c r="J37" s="132" t="e">
        <f ca="1">IF(B37="","",#REF!)</f>
        <v>#REF!</v>
      </c>
      <c r="K37" s="132" t="e">
        <f ca="1">IF(B37="","",#REF!)</f>
        <v>#REF!</v>
      </c>
      <c r="L37" s="132" t="e">
        <f ca="1">IF(C37="","",#REF!)</f>
        <v>#REF!</v>
      </c>
    </row>
    <row r="38" spans="1:12" s="133" customFormat="1">
      <c r="A38" s="108">
        <v>27</v>
      </c>
      <c r="B38" s="130">
        <f t="shared" ca="1" si="0"/>
        <v>27</v>
      </c>
      <c r="C38" s="105" t="str">
        <f t="shared" ca="1" si="1"/>
        <v>Center Bracket 12.5 KN</v>
      </c>
      <c r="D38" s="97" t="str">
        <f ca="1">IF(ISERROR(OFFSET('HARGA SATUAN'!$E$6,MATCH(C38,'HARGA SATUAN'!$C$7:$C$1922,0),0)),"",OFFSET('HARGA SATUAN'!$E$6,MATCH(C38,'HARGA SATUAN'!$C$7:$C$1922,0),0))</f>
        <v>HDW</v>
      </c>
      <c r="E38" s="97" t="str">
        <f ca="1">IF(B38="+","Unit",IF(ISERROR(OFFSET('HARGA SATUAN'!$F$6,MATCH(C38,'HARGA SATUAN'!$C$7:$C$1922,0),0)),"",OFFSET('HARGA SATUAN'!$F$6,MATCH(C38,'HARGA SATUAN'!$C$7:$C$1922,0),0)))</f>
        <v>Bh</v>
      </c>
      <c r="F38" s="134">
        <f t="shared" ca="1" si="2"/>
        <v>6</v>
      </c>
      <c r="G38" s="40">
        <f ca="1">IF(ISERROR(OFFSET('HARGA SATUAN'!$Q$6,MATCH(C38,'HARGA SATUAN'!$C$7:$C$1922,0),0)),"",OFFSET('HARGA SATUAN'!$Q$6,MATCH(C38,'HARGA SATUAN'!$C$7:$C$1922,0),0))</f>
        <v>106450</v>
      </c>
      <c r="H38" s="132" t="e">
        <f ca="1">IF(B38="","",#REF!)</f>
        <v>#REF!</v>
      </c>
      <c r="I38" s="132" t="e">
        <f ca="1">IF(B38="","",#REF!)</f>
        <v>#REF!</v>
      </c>
      <c r="J38" s="132" t="e">
        <f ca="1">IF(B38="","",#REF!)</f>
        <v>#REF!</v>
      </c>
      <c r="K38" s="132" t="e">
        <f ca="1">IF(B38="","",#REF!)</f>
        <v>#REF!</v>
      </c>
      <c r="L38" s="132" t="e">
        <f ca="1">IF(C38="","",#REF!)</f>
        <v>#REF!</v>
      </c>
    </row>
    <row r="39" spans="1:12" s="133" customFormat="1">
      <c r="A39" s="108">
        <v>28</v>
      </c>
      <c r="B39" s="130">
        <f t="shared" ca="1" si="0"/>
        <v>28</v>
      </c>
      <c r="C39" s="105" t="str">
        <f t="shared" ca="1" si="1"/>
        <v>Clevis Swinging Secondary</v>
      </c>
      <c r="D39" s="97" t="str">
        <f ca="1">IF(ISERROR(OFFSET('HARGA SATUAN'!$E$6,MATCH(C39,'HARGA SATUAN'!$C$7:$C$1922,0),0)),"",OFFSET('HARGA SATUAN'!$E$6,MATCH(C39,'HARGA SATUAN'!$C$7:$C$1922,0),0))</f>
        <v>HDW</v>
      </c>
      <c r="E39" s="97" t="str">
        <f ca="1">IF(B39="+","Unit",IF(ISERROR(OFFSET('HARGA SATUAN'!$F$6,MATCH(C39,'HARGA SATUAN'!$C$7:$C$1922,0),0)),"",OFFSET('HARGA SATUAN'!$F$6,MATCH(C39,'HARGA SATUAN'!$C$7:$C$1922,0),0)))</f>
        <v>Bh</v>
      </c>
      <c r="F39" s="134">
        <f t="shared" ca="1" si="2"/>
        <v>2</v>
      </c>
      <c r="G39" s="40">
        <f ca="1">IF(ISERROR(OFFSET('HARGA SATUAN'!$Q$6,MATCH(C39,'HARGA SATUAN'!$C$7:$C$1922,0),0)),"",OFFSET('HARGA SATUAN'!$Q$6,MATCH(C39,'HARGA SATUAN'!$C$7:$C$1922,0),0))</f>
        <v>17368</v>
      </c>
      <c r="H39" s="132" t="e">
        <f ca="1">IF(B39="","",#REF!)</f>
        <v>#REF!</v>
      </c>
      <c r="I39" s="132" t="e">
        <f ca="1">IF(B39="","",#REF!)</f>
        <v>#REF!</v>
      </c>
      <c r="J39" s="132" t="e">
        <f ca="1">IF(B39="","",#REF!)</f>
        <v>#REF!</v>
      </c>
      <c r="K39" s="132" t="e">
        <f ca="1">IF(B39="","",#REF!)</f>
        <v>#REF!</v>
      </c>
      <c r="L39" s="132" t="e">
        <f ca="1">IF(C39="","",#REF!)</f>
        <v>#REF!</v>
      </c>
    </row>
    <row r="40" spans="1:12" s="133" customFormat="1">
      <c r="A40" s="108">
        <v>29</v>
      </c>
      <c r="B40" s="130">
        <f t="shared" ca="1" si="0"/>
        <v>29</v>
      </c>
      <c r="C40" s="105" t="str">
        <f t="shared" ca="1" si="1"/>
        <v>Compresion Conector H type 70 mm² / 70 mm²</v>
      </c>
      <c r="D40" s="97" t="str">
        <f ca="1">IF(ISERROR(OFFSET('HARGA SATUAN'!$E$6,MATCH(C40,'HARGA SATUAN'!$C$7:$C$1922,0),0)),"",OFFSET('HARGA SATUAN'!$E$6,MATCH(C40,'HARGA SATUAN'!$C$7:$C$1922,0),0))</f>
        <v>HDW</v>
      </c>
      <c r="E40" s="97" t="str">
        <f ca="1">IF(B40="+","Unit",IF(ISERROR(OFFSET('HARGA SATUAN'!$F$6,MATCH(C40,'HARGA SATUAN'!$C$7:$C$1922,0),0)),"",OFFSET('HARGA SATUAN'!$F$6,MATCH(C40,'HARGA SATUAN'!$C$7:$C$1922,0),0)))</f>
        <v>Bh</v>
      </c>
      <c r="F40" s="134">
        <f t="shared" ca="1" si="2"/>
        <v>3</v>
      </c>
      <c r="G40" s="40">
        <f ca="1">IF(ISERROR(OFFSET('HARGA SATUAN'!$Q$6,MATCH(C40,'HARGA SATUAN'!$C$7:$C$1922,0),0)),"",OFFSET('HARGA SATUAN'!$Q$6,MATCH(C40,'HARGA SATUAN'!$C$7:$C$1922,0),0))</f>
        <v>15900</v>
      </c>
      <c r="H40" s="132" t="e">
        <f ca="1">IF(B40="","",#REF!)</f>
        <v>#REF!</v>
      </c>
      <c r="I40" s="132" t="e">
        <f ca="1">IF(B40="","",#REF!)</f>
        <v>#REF!</v>
      </c>
      <c r="J40" s="132" t="e">
        <f ca="1">IF(B40="","",#REF!)</f>
        <v>#REF!</v>
      </c>
      <c r="K40" s="132" t="e">
        <f ca="1">IF(B40="","",#REF!)</f>
        <v>#REF!</v>
      </c>
      <c r="L40" s="132" t="e">
        <f ca="1">IF(C40="","",#REF!)</f>
        <v>#REF!</v>
      </c>
    </row>
    <row r="41" spans="1:12" s="133" customFormat="1">
      <c r="A41" s="108">
        <v>30</v>
      </c>
      <c r="B41" s="130">
        <f t="shared" ca="1" si="0"/>
        <v>30</v>
      </c>
      <c r="C41" s="105" t="str">
        <f t="shared" ca="1" si="1"/>
        <v>Compresion Terminal Lug 70 mm²</v>
      </c>
      <c r="D41" s="97" t="str">
        <f ca="1">IF(ISERROR(OFFSET('HARGA SATUAN'!$E$6,MATCH(C41,'HARGA SATUAN'!$C$7:$C$1922,0),0)),"",OFFSET('HARGA SATUAN'!$E$6,MATCH(C41,'HARGA SATUAN'!$C$7:$C$1922,0),0))</f>
        <v>HDW</v>
      </c>
      <c r="E41" s="97" t="str">
        <f ca="1">IF(B41="+","Unit",IF(ISERROR(OFFSET('HARGA SATUAN'!$F$6,MATCH(C41,'HARGA SATUAN'!$C$7:$C$1922,0),0)),"",OFFSET('HARGA SATUAN'!$F$6,MATCH(C41,'HARGA SATUAN'!$C$7:$C$1922,0),0)))</f>
        <v>Bh</v>
      </c>
      <c r="F41" s="134">
        <f t="shared" ca="1" si="2"/>
        <v>2</v>
      </c>
      <c r="G41" s="40">
        <f ca="1">IF(ISERROR(OFFSET('HARGA SATUAN'!$Q$6,MATCH(C41,'HARGA SATUAN'!$C$7:$C$1922,0),0)),"",OFFSET('HARGA SATUAN'!$Q$6,MATCH(C41,'HARGA SATUAN'!$C$7:$C$1922,0),0))</f>
        <v>12524</v>
      </c>
      <c r="H41" s="132" t="e">
        <f ca="1">IF(B41="","",#REF!)</f>
        <v>#REF!</v>
      </c>
      <c r="I41" s="132" t="e">
        <f ca="1">IF(B41="","",#REF!)</f>
        <v>#REF!</v>
      </c>
      <c r="J41" s="132" t="e">
        <f ca="1">IF(B41="","",#REF!)</f>
        <v>#REF!</v>
      </c>
      <c r="K41" s="132" t="e">
        <f ca="1">IF(B41="","",#REF!)</f>
        <v>#REF!</v>
      </c>
      <c r="L41" s="132" t="e">
        <f ca="1">IF(C41="","",#REF!)</f>
        <v>#REF!</v>
      </c>
    </row>
    <row r="42" spans="1:12">
      <c r="A42" s="108">
        <v>31</v>
      </c>
      <c r="B42" s="130">
        <f t="shared" ca="1" si="0"/>
        <v>31</v>
      </c>
      <c r="C42" s="105" t="str">
        <f t="shared" ca="1" si="1"/>
        <v>Dead End Assembly</v>
      </c>
      <c r="D42" s="97" t="str">
        <f ca="1">IF(ISERROR(OFFSET('HARGA SATUAN'!$E$6,MATCH(C42,'HARGA SATUAN'!$C$7:$C$1922,0),0)),"",OFFSET('HARGA SATUAN'!$E$6,MATCH(C42,'HARGA SATUAN'!$C$7:$C$1922,0),0))</f>
        <v>HDW</v>
      </c>
      <c r="E42" s="97" t="str">
        <f ca="1">IF(B42="+","Unit",IF(ISERROR(OFFSET('HARGA SATUAN'!$F$6,MATCH(C42,'HARGA SATUAN'!$C$7:$C$1922,0),0)),"",OFFSET('HARGA SATUAN'!$F$6,MATCH(C42,'HARGA SATUAN'!$C$7:$C$1922,0),0)))</f>
        <v>Bh</v>
      </c>
      <c r="F42" s="134">
        <f t="shared" ca="1" si="2"/>
        <v>2</v>
      </c>
      <c r="G42" s="40">
        <f ca="1">IF(ISERROR(OFFSET('HARGA SATUAN'!$Q$6,MATCH(C42,'HARGA SATUAN'!$C$7:$C$1922,0),0)),"",OFFSET('HARGA SATUAN'!$Q$6,MATCH(C42,'HARGA SATUAN'!$C$7:$C$1922,0),0))</f>
        <v>87962</v>
      </c>
      <c r="H42" s="132" t="e">
        <f ca="1">IF(B42="","",#REF!)</f>
        <v>#REF!</v>
      </c>
      <c r="I42" s="132" t="e">
        <f ca="1">IF(B42="","",#REF!)</f>
        <v>#REF!</v>
      </c>
      <c r="J42" s="132" t="e">
        <f ca="1">IF(B42="","",#REF!)</f>
        <v>#REF!</v>
      </c>
      <c r="K42" s="132" t="e">
        <f ca="1">IF(B42="","",#REF!)</f>
        <v>#REF!</v>
      </c>
      <c r="L42" s="132" t="e">
        <f ca="1">IF(C42="","",#REF!)</f>
        <v>#REF!</v>
      </c>
    </row>
    <row r="43" spans="1:12">
      <c r="A43" s="108">
        <v>32</v>
      </c>
      <c r="B43" s="130">
        <f t="shared" ca="1" si="0"/>
        <v>32</v>
      </c>
      <c r="C43" s="105" t="str">
        <f t="shared" ca="1" si="1"/>
        <v>Expanding Anchor 8.000 lbs</v>
      </c>
      <c r="D43" s="97" t="str">
        <f ca="1">IF(ISERROR(OFFSET('HARGA SATUAN'!$E$6,MATCH(C43,'HARGA SATUAN'!$C$7:$C$1922,0),0)),"",OFFSET('HARGA SATUAN'!$E$6,MATCH(C43,'HARGA SATUAN'!$C$7:$C$1922,0),0))</f>
        <v>HDW</v>
      </c>
      <c r="E43" s="97" t="str">
        <f ca="1">IF(B43="+","Unit",IF(ISERROR(OFFSET('HARGA SATUAN'!$F$6,MATCH(C43,'HARGA SATUAN'!$C$7:$C$1922,0),0)),"",OFFSET('HARGA SATUAN'!$F$6,MATCH(C43,'HARGA SATUAN'!$C$7:$C$1922,0),0)))</f>
        <v>Bh</v>
      </c>
      <c r="F43" s="134">
        <f t="shared" ca="1" si="2"/>
        <v>1</v>
      </c>
      <c r="G43" s="40">
        <f ca="1">IF(ISERROR(OFFSET('HARGA SATUAN'!$Q$6,MATCH(C43,'HARGA SATUAN'!$C$7:$C$1922,0),0)),"",OFFSET('HARGA SATUAN'!$Q$6,MATCH(C43,'HARGA SATUAN'!$C$7:$C$1922,0),0))</f>
        <v>108675</v>
      </c>
      <c r="H43" s="132" t="e">
        <f ca="1">IF(B43="","",#REF!)</f>
        <v>#REF!</v>
      </c>
      <c r="I43" s="132" t="e">
        <f ca="1">IF(B43="","",#REF!)</f>
        <v>#REF!</v>
      </c>
      <c r="J43" s="132" t="e">
        <f ca="1">IF(B43="","",#REF!)</f>
        <v>#REF!</v>
      </c>
      <c r="K43" s="132" t="e">
        <f ca="1">IF(B43="","",#REF!)</f>
        <v>#REF!</v>
      </c>
      <c r="L43" s="132" t="e">
        <f ca="1">IF(C43="","",#REF!)</f>
        <v>#REF!</v>
      </c>
    </row>
    <row r="44" spans="1:12">
      <c r="A44" s="108">
        <v>33</v>
      </c>
      <c r="B44" s="130">
        <f t="shared" ca="1" si="0"/>
        <v>33</v>
      </c>
      <c r="C44" s="105" t="str">
        <f t="shared" ca="1" si="1"/>
        <v>Expanding Anchor 10.000 lbs</v>
      </c>
      <c r="D44" s="97" t="str">
        <f ca="1">IF(ISERROR(OFFSET('HARGA SATUAN'!$E$6,MATCH(C44,'HARGA SATUAN'!$C$7:$C$1922,0),0)),"",OFFSET('HARGA SATUAN'!$E$6,MATCH(C44,'HARGA SATUAN'!$C$7:$C$1922,0),0))</f>
        <v>HDW</v>
      </c>
      <c r="E44" s="97" t="str">
        <f ca="1">IF(B44="+","Unit",IF(ISERROR(OFFSET('HARGA SATUAN'!$F$6,MATCH(C44,'HARGA SATUAN'!$C$7:$C$1922,0),0)),"",OFFSET('HARGA SATUAN'!$F$6,MATCH(C44,'HARGA SATUAN'!$C$7:$C$1922,0),0)))</f>
        <v>Bh</v>
      </c>
      <c r="F44" s="134">
        <f t="shared" ca="1" si="2"/>
        <v>2</v>
      </c>
      <c r="G44" s="40">
        <f ca="1">IF(ISERROR(OFFSET('HARGA SATUAN'!$Q$6,MATCH(C44,'HARGA SATUAN'!$C$7:$C$1922,0),0)),"",OFFSET('HARGA SATUAN'!$Q$6,MATCH(C44,'HARGA SATUAN'!$C$7:$C$1922,0),0))</f>
        <v>136103</v>
      </c>
      <c r="H44" s="132" t="e">
        <f ca="1">IF(B44="","",#REF!)</f>
        <v>#REF!</v>
      </c>
      <c r="I44" s="132" t="e">
        <f ca="1">IF(B44="","",#REF!)</f>
        <v>#REF!</v>
      </c>
      <c r="J44" s="132" t="e">
        <f ca="1">IF(B44="","",#REF!)</f>
        <v>#REF!</v>
      </c>
      <c r="K44" s="132" t="e">
        <f ca="1">IF(B44="","",#REF!)</f>
        <v>#REF!</v>
      </c>
      <c r="L44" s="132" t="e">
        <f ca="1">IF(C44="","",#REF!)</f>
        <v>#REF!</v>
      </c>
    </row>
    <row r="45" spans="1:12">
      <c r="A45" s="108">
        <v>34</v>
      </c>
      <c r="B45" s="130">
        <f t="shared" ca="1" si="0"/>
        <v>34</v>
      </c>
      <c r="C45" s="105" t="str">
        <f t="shared" ca="1" si="1"/>
        <v>Ground rod &amp; Washer</v>
      </c>
      <c r="D45" s="97" t="str">
        <f ca="1">IF(ISERROR(OFFSET('HARGA SATUAN'!$E$6,MATCH(C45,'HARGA SATUAN'!$C$7:$C$1922,0),0)),"",OFFSET('HARGA SATUAN'!$E$6,MATCH(C45,'HARGA SATUAN'!$C$7:$C$1922,0),0))</f>
        <v>HDW</v>
      </c>
      <c r="E45" s="97" t="str">
        <f ca="1">IF(B45="+","Unit",IF(ISERROR(OFFSET('HARGA SATUAN'!$F$6,MATCH(C45,'HARGA SATUAN'!$C$7:$C$1922,0),0)),"",OFFSET('HARGA SATUAN'!$F$6,MATCH(C45,'HARGA SATUAN'!$C$7:$C$1922,0),0)))</f>
        <v>Bh</v>
      </c>
      <c r="F45" s="134">
        <f t="shared" ca="1" si="2"/>
        <v>17</v>
      </c>
      <c r="G45" s="40">
        <f ca="1">IF(ISERROR(OFFSET('HARGA SATUAN'!$Q$6,MATCH(C45,'HARGA SATUAN'!$C$7:$C$1922,0),0)),"",OFFSET('HARGA SATUAN'!$Q$6,MATCH(C45,'HARGA SATUAN'!$C$7:$C$1922,0),0))</f>
        <v>10645</v>
      </c>
      <c r="H45" s="132" t="e">
        <f ca="1">IF(B45="","",#REF!)</f>
        <v>#REF!</v>
      </c>
      <c r="I45" s="132" t="e">
        <f ca="1">IF(B45="","",#REF!)</f>
        <v>#REF!</v>
      </c>
      <c r="J45" s="132" t="e">
        <f ca="1">IF(B45="","",#REF!)</f>
        <v>#REF!</v>
      </c>
      <c r="K45" s="132" t="e">
        <f ca="1">IF(B45="","",#REF!)</f>
        <v>#REF!</v>
      </c>
      <c r="L45" s="132" t="e">
        <f ca="1">IF(C45="","",#REF!)</f>
        <v>#REF!</v>
      </c>
    </row>
    <row r="46" spans="1:12">
      <c r="A46" s="108">
        <v>35</v>
      </c>
      <c r="B46" s="130">
        <f t="shared" ca="1" si="0"/>
        <v>35</v>
      </c>
      <c r="C46" s="105" t="str">
        <f t="shared" ca="1" si="1"/>
        <v>Ground rod ⅝" x 8" Copper Weld</v>
      </c>
      <c r="D46" s="97" t="str">
        <f ca="1">IF(ISERROR(OFFSET('HARGA SATUAN'!$E$6,MATCH(C46,'HARGA SATUAN'!$C$7:$C$1922,0),0)),"",OFFSET('HARGA SATUAN'!$E$6,MATCH(C46,'HARGA SATUAN'!$C$7:$C$1922,0),0))</f>
        <v>HDW</v>
      </c>
      <c r="E46" s="97" t="str">
        <f ca="1">IF(B46="+","Unit",IF(ISERROR(OFFSET('HARGA SATUAN'!$F$6,MATCH(C46,'HARGA SATUAN'!$C$7:$C$1922,0),0)),"",OFFSET('HARGA SATUAN'!$F$6,MATCH(C46,'HARGA SATUAN'!$C$7:$C$1922,0),0)))</f>
        <v>Bh</v>
      </c>
      <c r="F46" s="134">
        <f t="shared" ca="1" si="2"/>
        <v>2</v>
      </c>
      <c r="G46" s="40">
        <f ca="1">IF(ISERROR(OFFSET('HARGA SATUAN'!$Q$6,MATCH(C46,'HARGA SATUAN'!$C$7:$C$1922,0),0)),"",OFFSET('HARGA SATUAN'!$Q$6,MATCH(C46,'HARGA SATUAN'!$C$7:$C$1922,0),0))</f>
        <v>194063</v>
      </c>
      <c r="H46" s="132" t="e">
        <f ca="1">IF(B46="","",#REF!)</f>
        <v>#REF!</v>
      </c>
      <c r="I46" s="132" t="e">
        <f ca="1">IF(B46="","",#REF!)</f>
        <v>#REF!</v>
      </c>
      <c r="J46" s="132" t="e">
        <f ca="1">IF(B46="","",#REF!)</f>
        <v>#REF!</v>
      </c>
      <c r="K46" s="132" t="e">
        <f ca="1">IF(B46="","",#REF!)</f>
        <v>#REF!</v>
      </c>
      <c r="L46" s="132" t="e">
        <f ca="1">IF(C46="","",#REF!)</f>
        <v>#REF!</v>
      </c>
    </row>
    <row r="47" spans="1:12">
      <c r="A47" s="108">
        <v>36</v>
      </c>
      <c r="B47" s="130">
        <f t="shared" ca="1" si="0"/>
        <v>36</v>
      </c>
      <c r="C47" s="105" t="str">
        <f t="shared" ca="1" si="1"/>
        <v>Ground wire Cu 16 mm²</v>
      </c>
      <c r="D47" s="97" t="str">
        <f ca="1">IF(ISERROR(OFFSET('HARGA SATUAN'!$E$6,MATCH(C47,'HARGA SATUAN'!$C$7:$C$1922,0),0)),"",OFFSET('HARGA SATUAN'!$E$6,MATCH(C47,'HARGA SATUAN'!$C$7:$C$1922,0),0))</f>
        <v>HDW</v>
      </c>
      <c r="E47" s="97" t="str">
        <f ca="1">IF(B47="+","Unit",IF(ISERROR(OFFSET('HARGA SATUAN'!$F$6,MATCH(C47,'HARGA SATUAN'!$C$7:$C$1922,0),0)),"",OFFSET('HARGA SATUAN'!$F$6,MATCH(C47,'HARGA SATUAN'!$C$7:$C$1922,0),0)))</f>
        <v>Mtr</v>
      </c>
      <c r="F47" s="134">
        <f t="shared" ca="1" si="2"/>
        <v>33</v>
      </c>
      <c r="G47" s="40">
        <f ca="1">IF(ISERROR(OFFSET('HARGA SATUAN'!$Q$6,MATCH(C47,'HARGA SATUAN'!$C$7:$C$1922,0),0)),"",OFFSET('HARGA SATUAN'!$Q$6,MATCH(C47,'HARGA SATUAN'!$C$7:$C$1922,0),0))</f>
        <v>28980</v>
      </c>
      <c r="H47" s="132" t="e">
        <f ca="1">IF(B47="","",#REF!)</f>
        <v>#REF!</v>
      </c>
      <c r="I47" s="132" t="e">
        <f ca="1">IF(B47="","",#REF!)</f>
        <v>#REF!</v>
      </c>
      <c r="J47" s="132" t="e">
        <f ca="1">IF(B47="","",#REF!)</f>
        <v>#REF!</v>
      </c>
      <c r="K47" s="132" t="e">
        <f ca="1">IF(B47="","",#REF!)</f>
        <v>#REF!</v>
      </c>
      <c r="L47" s="132" t="e">
        <f ca="1">IF(C47="","",#REF!)</f>
        <v>#REF!</v>
      </c>
    </row>
    <row r="48" spans="1:12">
      <c r="A48" s="108">
        <v>37</v>
      </c>
      <c r="B48" s="130">
        <f t="shared" ca="1" si="0"/>
        <v>37</v>
      </c>
      <c r="C48" s="105" t="str">
        <f t="shared" ca="1" si="1"/>
        <v>Clamp Ground Rod ⅝"</v>
      </c>
      <c r="D48" s="97" t="str">
        <f ca="1">IF(ISERROR(OFFSET('HARGA SATUAN'!$E$6,MATCH(C48,'HARGA SATUAN'!$C$7:$C$1922,0),0)),"",OFFSET('HARGA SATUAN'!$E$6,MATCH(C48,'HARGA SATUAN'!$C$7:$C$1922,0),0))</f>
        <v>HDW</v>
      </c>
      <c r="E48" s="97" t="str">
        <f ca="1">IF(B48="+","Unit",IF(ISERROR(OFFSET('HARGA SATUAN'!$F$6,MATCH(C48,'HARGA SATUAN'!$C$7:$C$1922,0),0)),"",OFFSET('HARGA SATUAN'!$F$6,MATCH(C48,'HARGA SATUAN'!$C$7:$C$1922,0),0)))</f>
        <v>Bh</v>
      </c>
      <c r="F48" s="134">
        <f t="shared" ca="1" si="2"/>
        <v>2</v>
      </c>
      <c r="G48" s="40">
        <f ca="1">IF(ISERROR(OFFSET('HARGA SATUAN'!$Q$6,MATCH(C48,'HARGA SATUAN'!$C$7:$C$1922,0),0)),"",OFFSET('HARGA SATUAN'!$Q$6,MATCH(C48,'HARGA SATUAN'!$C$7:$C$1922,0),0))</f>
        <v>6100</v>
      </c>
      <c r="H48" s="132" t="e">
        <f ca="1">IF(B48="","",#REF!)</f>
        <v>#REF!</v>
      </c>
      <c r="I48" s="132" t="e">
        <f ca="1">IF(B48="","",#REF!)</f>
        <v>#REF!</v>
      </c>
      <c r="J48" s="132" t="e">
        <f ca="1">IF(B48="","",#REF!)</f>
        <v>#REF!</v>
      </c>
      <c r="K48" s="132" t="e">
        <f ca="1">IF(B48="","",#REF!)</f>
        <v>#REF!</v>
      </c>
      <c r="L48" s="132" t="e">
        <f ca="1">IF(C48="","",#REF!)</f>
        <v>#REF!</v>
      </c>
    </row>
    <row r="49" spans="1:12">
      <c r="A49" s="108">
        <v>38</v>
      </c>
      <c r="B49" s="130">
        <f t="shared" ca="1" si="0"/>
        <v>38</v>
      </c>
      <c r="C49" s="105" t="str">
        <f t="shared" ca="1" si="1"/>
        <v>Guy Attachment / Guy hok</v>
      </c>
      <c r="D49" s="97" t="str">
        <f ca="1">IF(ISERROR(OFFSET('HARGA SATUAN'!$E$6,MATCH(C49,'HARGA SATUAN'!$C$7:$C$1922,0),0)),"",OFFSET('HARGA SATUAN'!$E$6,MATCH(C49,'HARGA SATUAN'!$C$7:$C$1922,0),0))</f>
        <v>HDW</v>
      </c>
      <c r="E49" s="97" t="str">
        <f ca="1">IF(B49="+","Unit",IF(ISERROR(OFFSET('HARGA SATUAN'!$F$6,MATCH(C49,'HARGA SATUAN'!$C$7:$C$1922,0),0)),"",OFFSET('HARGA SATUAN'!$F$6,MATCH(C49,'HARGA SATUAN'!$C$7:$C$1922,0),0)))</f>
        <v>Bh</v>
      </c>
      <c r="F49" s="134">
        <f t="shared" ca="1" si="2"/>
        <v>3</v>
      </c>
      <c r="G49" s="40">
        <f ca="1">IF(ISERROR(OFFSET('HARGA SATUAN'!$Q$6,MATCH(C49,'HARGA SATUAN'!$C$7:$C$1922,0),0)),"",OFFSET('HARGA SATUAN'!$Q$6,MATCH(C49,'HARGA SATUAN'!$C$7:$C$1922,0),0))</f>
        <v>14007</v>
      </c>
      <c r="H49" s="132" t="e">
        <f ca="1">IF(B49="","",#REF!)</f>
        <v>#REF!</v>
      </c>
      <c r="I49" s="132" t="e">
        <f ca="1">IF(B49="","",#REF!)</f>
        <v>#REF!</v>
      </c>
      <c r="J49" s="132" t="e">
        <f ca="1">IF(B49="","",#REF!)</f>
        <v>#REF!</v>
      </c>
      <c r="K49" s="132" t="e">
        <f ca="1">IF(B49="","",#REF!)</f>
        <v>#REF!</v>
      </c>
      <c r="L49" s="132" t="e">
        <f ca="1">IF(C49="","",#REF!)</f>
        <v>#REF!</v>
      </c>
    </row>
    <row r="50" spans="1:12">
      <c r="A50" s="108">
        <v>39</v>
      </c>
      <c r="B50" s="130">
        <f t="shared" ca="1" si="0"/>
        <v>39</v>
      </c>
      <c r="C50" s="105" t="str">
        <f t="shared" ca="1" si="1"/>
        <v>Guy Wire 35 mm²</v>
      </c>
      <c r="D50" s="97" t="str">
        <f ca="1">IF(ISERROR(OFFSET('HARGA SATUAN'!$E$6,MATCH(C50,'HARGA SATUAN'!$C$7:$C$1922,0),0)),"",OFFSET('HARGA SATUAN'!$E$6,MATCH(C50,'HARGA SATUAN'!$C$7:$C$1922,0),0))</f>
        <v>HDW</v>
      </c>
      <c r="E50" s="97" t="str">
        <f ca="1">IF(B50="+","Unit",IF(ISERROR(OFFSET('HARGA SATUAN'!$F$6,MATCH(C50,'HARGA SATUAN'!$C$7:$C$1922,0),0)),"",OFFSET('HARGA SATUAN'!$F$6,MATCH(C50,'HARGA SATUAN'!$C$7:$C$1922,0),0)))</f>
        <v>Mtr</v>
      </c>
      <c r="F50" s="134">
        <f t="shared" ca="1" si="2"/>
        <v>12</v>
      </c>
      <c r="G50" s="40">
        <f ca="1">IF(ISERROR(OFFSET('HARGA SATUAN'!$Q$6,MATCH(C50,'HARGA SATUAN'!$C$7:$C$1922,0),0)),"",OFFSET('HARGA SATUAN'!$Q$6,MATCH(C50,'HARGA SATUAN'!$C$7:$C$1922,0),0))</f>
        <v>18113</v>
      </c>
      <c r="H50" s="132" t="e">
        <f ca="1">IF(B50="","",#REF!)</f>
        <v>#REF!</v>
      </c>
      <c r="I50" s="132" t="e">
        <f ca="1">IF(B50="","",#REF!)</f>
        <v>#REF!</v>
      </c>
      <c r="J50" s="132" t="e">
        <f ca="1">IF(B50="","",#REF!)</f>
        <v>#REF!</v>
      </c>
      <c r="K50" s="132" t="e">
        <f ca="1">IF(B50="","",#REF!)</f>
        <v>#REF!</v>
      </c>
      <c r="L50" s="132" t="e">
        <f ca="1">IF(C50="","",#REF!)</f>
        <v>#REF!</v>
      </c>
    </row>
    <row r="51" spans="1:12">
      <c r="A51" s="108">
        <v>40</v>
      </c>
      <c r="B51" s="130">
        <f t="shared" ca="1" si="0"/>
        <v>40</v>
      </c>
      <c r="C51" s="105" t="str">
        <f t="shared" ca="1" si="1"/>
        <v>Guy Wire 70 mm²</v>
      </c>
      <c r="D51" s="97" t="str">
        <f ca="1">IF(ISERROR(OFFSET('HARGA SATUAN'!$E$6,MATCH(C51,'HARGA SATUAN'!$C$7:$C$1922,0),0)),"",OFFSET('HARGA SATUAN'!$E$6,MATCH(C51,'HARGA SATUAN'!$C$7:$C$1922,0),0))</f>
        <v>HDW</v>
      </c>
      <c r="E51" s="97" t="str">
        <f ca="1">IF(B51="+","Unit",IF(ISERROR(OFFSET('HARGA SATUAN'!$F$6,MATCH(C51,'HARGA SATUAN'!$C$7:$C$1922,0),0)),"",OFFSET('HARGA SATUAN'!$F$6,MATCH(C51,'HARGA SATUAN'!$C$7:$C$1922,0),0)))</f>
        <v>Mtr</v>
      </c>
      <c r="F51" s="134">
        <f t="shared" ca="1" si="2"/>
        <v>24</v>
      </c>
      <c r="G51" s="40">
        <f ca="1">IF(ISERROR(OFFSET('HARGA SATUAN'!$Q$6,MATCH(C51,'HARGA SATUAN'!$C$7:$C$1922,0),0)),"",OFFSET('HARGA SATUAN'!$Q$6,MATCH(C51,'HARGA SATUAN'!$C$7:$C$1922,0),0))</f>
        <v>29187</v>
      </c>
      <c r="H51" s="132" t="e">
        <f ca="1">IF(B51="","",#REF!)</f>
        <v>#REF!</v>
      </c>
      <c r="I51" s="132" t="e">
        <f ca="1">IF(B51="","",#REF!)</f>
        <v>#REF!</v>
      </c>
      <c r="J51" s="132" t="e">
        <f ca="1">IF(B51="","",#REF!)</f>
        <v>#REF!</v>
      </c>
      <c r="K51" s="132" t="e">
        <f ca="1">IF(B51="","",#REF!)</f>
        <v>#REF!</v>
      </c>
      <c r="L51" s="132" t="e">
        <f ca="1">IF(C51="","",#REF!)</f>
        <v>#REF!</v>
      </c>
    </row>
    <row r="52" spans="1:12">
      <c r="A52" s="108">
        <v>41</v>
      </c>
      <c r="B52" s="130">
        <f t="shared" ca="1" si="0"/>
        <v>41</v>
      </c>
      <c r="C52" s="105" t="str">
        <f t="shared" ca="1" si="1"/>
        <v>Hot Line Clamp ( 35mm² s/d 70 mm² )</v>
      </c>
      <c r="D52" s="97" t="str">
        <f ca="1">IF(ISERROR(OFFSET('HARGA SATUAN'!$E$6,MATCH(C52,'HARGA SATUAN'!$C$7:$C$1922,0),0)),"",OFFSET('HARGA SATUAN'!$E$6,MATCH(C52,'HARGA SATUAN'!$C$7:$C$1922,0),0))</f>
        <v>HDW</v>
      </c>
      <c r="E52" s="97" t="str">
        <f ca="1">IF(B52="+","Unit",IF(ISERROR(OFFSET('HARGA SATUAN'!$F$6,MATCH(C52,'HARGA SATUAN'!$C$7:$C$1922,0),0)),"",OFFSET('HARGA SATUAN'!$F$6,MATCH(C52,'HARGA SATUAN'!$C$7:$C$1922,0),0)))</f>
        <v>Bh</v>
      </c>
      <c r="F52" s="134">
        <f t="shared" ca="1" si="2"/>
        <v>1</v>
      </c>
      <c r="G52" s="40">
        <f ca="1">IF(ISERROR(OFFSET('HARGA SATUAN'!$Q$6,MATCH(C52,'HARGA SATUAN'!$C$7:$C$1922,0),0)),"",OFFSET('HARGA SATUAN'!$Q$6,MATCH(C52,'HARGA SATUAN'!$C$7:$C$1922,0),0))</f>
        <v>77625</v>
      </c>
      <c r="H52" s="132" t="e">
        <f ca="1">IF(B52="","",#REF!)</f>
        <v>#REF!</v>
      </c>
      <c r="I52" s="132" t="e">
        <f ca="1">IF(B52="","",#REF!)</f>
        <v>#REF!</v>
      </c>
      <c r="J52" s="132" t="e">
        <f ca="1">IF(B52="","",#REF!)</f>
        <v>#REF!</v>
      </c>
      <c r="K52" s="132" t="e">
        <f ca="1">IF(B52="","",#REF!)</f>
        <v>#REF!</v>
      </c>
      <c r="L52" s="132" t="e">
        <f ca="1">IF(C52="","",#REF!)</f>
        <v>#REF!</v>
      </c>
    </row>
    <row r="53" spans="1:12">
      <c r="A53" s="108">
        <v>42</v>
      </c>
      <c r="B53" s="130">
        <f t="shared" ca="1" si="0"/>
        <v>42</v>
      </c>
      <c r="C53" s="105" t="str">
        <f t="shared" ca="1" si="1"/>
        <v>Insulating Tape</v>
      </c>
      <c r="D53" s="97" t="str">
        <f ca="1">IF(ISERROR(OFFSET('HARGA SATUAN'!$E$6,MATCH(C53,'HARGA SATUAN'!$C$7:$C$1922,0),0)),"",OFFSET('HARGA SATUAN'!$E$6,MATCH(C53,'HARGA SATUAN'!$C$7:$C$1922,0),0))</f>
        <v>HDW</v>
      </c>
      <c r="E53" s="97" t="str">
        <f ca="1">IF(B53="+","Unit",IF(ISERROR(OFFSET('HARGA SATUAN'!$F$6,MATCH(C53,'HARGA SATUAN'!$C$7:$C$1922,0),0)),"",OFFSET('HARGA SATUAN'!$F$6,MATCH(C53,'HARGA SATUAN'!$C$7:$C$1922,0),0)))</f>
        <v>Bh</v>
      </c>
      <c r="F53" s="134">
        <f t="shared" ca="1" si="2"/>
        <v>1</v>
      </c>
      <c r="G53" s="40">
        <f ca="1">IF(ISERROR(OFFSET('HARGA SATUAN'!$Q$6,MATCH(C53,'HARGA SATUAN'!$C$7:$C$1922,0),0)),"",OFFSET('HARGA SATUAN'!$Q$6,MATCH(C53,'HARGA SATUAN'!$C$7:$C$1922,0),0))</f>
        <v>4956.25</v>
      </c>
      <c r="H53" s="132" t="e">
        <f ca="1">IF(B53="","",#REF!)</f>
        <v>#REF!</v>
      </c>
      <c r="I53" s="132" t="e">
        <f ca="1">IF(B53="","",#REF!)</f>
        <v>#REF!</v>
      </c>
      <c r="J53" s="132" t="e">
        <f ca="1">IF(B53="","",#REF!)</f>
        <v>#REF!</v>
      </c>
      <c r="K53" s="132" t="e">
        <f ca="1">IF(B53="","",#REF!)</f>
        <v>#REF!</v>
      </c>
      <c r="L53" s="132" t="e">
        <f ca="1">IF(C53="","",#REF!)</f>
        <v>#REF!</v>
      </c>
    </row>
    <row r="54" spans="1:12">
      <c r="A54" s="108">
        <v>43</v>
      </c>
      <c r="B54" s="130">
        <f t="shared" ca="1" si="0"/>
        <v>43</v>
      </c>
      <c r="C54" s="105" t="str">
        <f t="shared" ca="1" si="1"/>
        <v>Kousen</v>
      </c>
      <c r="D54" s="97" t="str">
        <f ca="1">IF(ISERROR(OFFSET('HARGA SATUAN'!$E$6,MATCH(C54,'HARGA SATUAN'!$C$7:$C$1922,0),0)),"",OFFSET('HARGA SATUAN'!$E$6,MATCH(C54,'HARGA SATUAN'!$C$7:$C$1922,0),0))</f>
        <v>HDW</v>
      </c>
      <c r="E54" s="97" t="str">
        <f ca="1">IF(B54="+","Unit",IF(ISERROR(OFFSET('HARGA SATUAN'!$F$6,MATCH(C54,'HARGA SATUAN'!$C$7:$C$1922,0),0)),"",OFFSET('HARGA SATUAN'!$F$6,MATCH(C54,'HARGA SATUAN'!$C$7:$C$1922,0),0)))</f>
        <v>Bh</v>
      </c>
      <c r="F54" s="134">
        <f t="shared" ca="1" si="2"/>
        <v>3</v>
      </c>
      <c r="G54" s="40">
        <f ca="1">IF(ISERROR(OFFSET('HARGA SATUAN'!$Q$6,MATCH(C54,'HARGA SATUAN'!$C$7:$C$1922,0),0)),"",OFFSET('HARGA SATUAN'!$Q$6,MATCH(C54,'HARGA SATUAN'!$C$7:$C$1922,0),0))</f>
        <v>8169</v>
      </c>
      <c r="H54" s="132" t="e">
        <f ca="1">IF(B54="","",#REF!)</f>
        <v>#REF!</v>
      </c>
      <c r="I54" s="132" t="e">
        <f ca="1">IF(B54="","",#REF!)</f>
        <v>#REF!</v>
      </c>
      <c r="J54" s="132" t="e">
        <f ca="1">IF(B54="","",#REF!)</f>
        <v>#REF!</v>
      </c>
      <c r="K54" s="132" t="e">
        <f ca="1">IF(B54="","",#REF!)</f>
        <v>#REF!</v>
      </c>
      <c r="L54" s="132" t="e">
        <f ca="1">IF(C54="","",#REF!)</f>
        <v>#REF!</v>
      </c>
    </row>
    <row r="55" spans="1:12">
      <c r="A55" s="108">
        <v>44</v>
      </c>
      <c r="B55" s="130">
        <f t="shared" ca="1" si="0"/>
        <v>44</v>
      </c>
      <c r="C55" s="105" t="str">
        <f t="shared" ca="1" si="1"/>
        <v>Lock Nut ⅝"</v>
      </c>
      <c r="D55" s="97" t="str">
        <f ca="1">IF(ISERROR(OFFSET('HARGA SATUAN'!$E$6,MATCH(C55,'HARGA SATUAN'!$C$7:$C$1922,0),0)),"",OFFSET('HARGA SATUAN'!$E$6,MATCH(C55,'HARGA SATUAN'!$C$7:$C$1922,0),0))</f>
        <v>HDW</v>
      </c>
      <c r="E55" s="97" t="str">
        <f ca="1">IF(B55="+","Unit",IF(ISERROR(OFFSET('HARGA SATUAN'!$F$6,MATCH(C55,'HARGA SATUAN'!$C$7:$C$1922,0),0)),"",OFFSET('HARGA SATUAN'!$F$6,MATCH(C55,'HARGA SATUAN'!$C$7:$C$1922,0),0)))</f>
        <v>Bh</v>
      </c>
      <c r="F55" s="134">
        <f t="shared" ca="1" si="2"/>
        <v>14</v>
      </c>
      <c r="G55" s="40">
        <f ca="1">IF(ISERROR(OFFSET('HARGA SATUAN'!$Q$6,MATCH(C55,'HARGA SATUAN'!$C$7:$C$1922,0),0)),"",OFFSET('HARGA SATUAN'!$Q$6,MATCH(C55,'HARGA SATUAN'!$C$7:$C$1922,0),0))</f>
        <v>10350</v>
      </c>
      <c r="H55" s="132" t="e">
        <f ca="1">IF(B55="","",#REF!)</f>
        <v>#REF!</v>
      </c>
      <c r="I55" s="132" t="e">
        <f ca="1">IF(B55="","",#REF!)</f>
        <v>#REF!</v>
      </c>
      <c r="J55" s="132" t="e">
        <f ca="1">IF(B55="","",#REF!)</f>
        <v>#REF!</v>
      </c>
      <c r="K55" s="132" t="e">
        <f ca="1">IF(B55="","",#REF!)</f>
        <v>#REF!</v>
      </c>
      <c r="L55" s="132" t="e">
        <f ca="1">IF(C55="","",#REF!)</f>
        <v>#REF!</v>
      </c>
    </row>
    <row r="56" spans="1:12">
      <c r="A56" s="108">
        <v>45</v>
      </c>
      <c r="B56" s="130">
        <f t="shared" ca="1" si="0"/>
        <v>45</v>
      </c>
      <c r="C56" s="105" t="str">
        <f t="shared" ca="1" si="1"/>
        <v>Loop Dead End Clamp / LC ( 35 s/d 240 ) mm²</v>
      </c>
      <c r="D56" s="97" t="str">
        <f ca="1">IF(ISERROR(OFFSET('HARGA SATUAN'!$E$6,MATCH(C56,'HARGA SATUAN'!$C$7:$C$1922,0),0)),"",OFFSET('HARGA SATUAN'!$E$6,MATCH(C56,'HARGA SATUAN'!$C$7:$C$1922,0),0))</f>
        <v>HDW</v>
      </c>
      <c r="E56" s="97" t="str">
        <f ca="1">IF(B56="+","Unit",IF(ISERROR(OFFSET('HARGA SATUAN'!$F$6,MATCH(C56,'HARGA SATUAN'!$C$7:$C$1922,0),0)),"",OFFSET('HARGA SATUAN'!$F$6,MATCH(C56,'HARGA SATUAN'!$C$7:$C$1922,0),0)))</f>
        <v>Bh</v>
      </c>
      <c r="F56" s="134">
        <f t="shared" ca="1" si="2"/>
        <v>4</v>
      </c>
      <c r="G56" s="40">
        <f ca="1">IF(ISERROR(OFFSET('HARGA SATUAN'!$Q$6,MATCH(C56,'HARGA SATUAN'!$C$7:$C$1922,0),0)),"",OFFSET('HARGA SATUAN'!$Q$6,MATCH(C56,'HARGA SATUAN'!$C$7:$C$1922,0),0))</f>
        <v>33168</v>
      </c>
      <c r="H56" s="132" t="e">
        <f ca="1">IF(B56="","",#REF!)</f>
        <v>#REF!</v>
      </c>
      <c r="I56" s="132" t="e">
        <f ca="1">IF(B56="","",#REF!)</f>
        <v>#REF!</v>
      </c>
      <c r="J56" s="132" t="e">
        <f ca="1">IF(B56="","",#REF!)</f>
        <v>#REF!</v>
      </c>
      <c r="K56" s="132" t="e">
        <f ca="1">IF(B56="","",#REF!)</f>
        <v>#REF!</v>
      </c>
      <c r="L56" s="132" t="e">
        <f ca="1">IF(C56="","",#REF!)</f>
        <v>#REF!</v>
      </c>
    </row>
    <row r="57" spans="1:12">
      <c r="A57" s="108">
        <v>46</v>
      </c>
      <c r="B57" s="130">
        <f t="shared" ca="1" si="0"/>
        <v>46</v>
      </c>
      <c r="C57" s="105" t="str">
        <f t="shared" ca="1" si="1"/>
        <v>Oval Eye Bolt ⅝" x 10"</v>
      </c>
      <c r="D57" s="97" t="str">
        <f ca="1">IF(ISERROR(OFFSET('HARGA SATUAN'!$E$6,MATCH(C57,'HARGA SATUAN'!$C$7:$C$1922,0),0)),"",OFFSET('HARGA SATUAN'!$E$6,MATCH(C57,'HARGA SATUAN'!$C$7:$C$1922,0),0))</f>
        <v>HDW</v>
      </c>
      <c r="E57" s="97" t="str">
        <f ca="1">IF(B57="+","Unit",IF(ISERROR(OFFSET('HARGA SATUAN'!$F$6,MATCH(C57,'HARGA SATUAN'!$C$7:$C$1922,0),0)),"",OFFSET('HARGA SATUAN'!$F$6,MATCH(C57,'HARGA SATUAN'!$C$7:$C$1922,0),0)))</f>
        <v>Bh</v>
      </c>
      <c r="F57" s="134">
        <f t="shared" ca="1" si="2"/>
        <v>4</v>
      </c>
      <c r="G57" s="40">
        <f ca="1">IF(ISERROR(OFFSET('HARGA SATUAN'!$Q$6,MATCH(C57,'HARGA SATUAN'!$C$7:$C$1922,0),0)),"",OFFSET('HARGA SATUAN'!$Q$6,MATCH(C57,'HARGA SATUAN'!$C$7:$C$1922,0),0))</f>
        <v>31168</v>
      </c>
      <c r="H57" s="132" t="e">
        <f ca="1">IF(B57="","",#REF!)</f>
        <v>#REF!</v>
      </c>
      <c r="I57" s="132" t="e">
        <f ca="1">IF(B57="","",#REF!)</f>
        <v>#REF!</v>
      </c>
      <c r="J57" s="132" t="e">
        <f ca="1">IF(B57="","",#REF!)</f>
        <v>#REF!</v>
      </c>
      <c r="K57" s="132" t="e">
        <f ca="1">IF(B57="","",#REF!)</f>
        <v>#REF!</v>
      </c>
      <c r="L57" s="132" t="e">
        <f ca="1">IF(C57="","",#REF!)</f>
        <v>#REF!</v>
      </c>
    </row>
    <row r="58" spans="1:12">
      <c r="A58" s="108">
        <v>47</v>
      </c>
      <c r="B58" s="130">
        <f t="shared" ca="1" si="0"/>
        <v>47</v>
      </c>
      <c r="C58" s="105" t="str">
        <f t="shared" ca="1" si="1"/>
        <v>Pipa PVC Putih Ukuran ¾"</v>
      </c>
      <c r="D58" s="97" t="str">
        <f ca="1">IF(ISERROR(OFFSET('HARGA SATUAN'!$E$6,MATCH(C58,'HARGA SATUAN'!$C$7:$C$1922,0),0)),"",OFFSET('HARGA SATUAN'!$E$6,MATCH(C58,'HARGA SATUAN'!$C$7:$C$1922,0),0))</f>
        <v>HDW</v>
      </c>
      <c r="E58" s="97" t="str">
        <f ca="1">IF(B58="+","Unit",IF(ISERROR(OFFSET('HARGA SATUAN'!$F$6,MATCH(C58,'HARGA SATUAN'!$C$7:$C$1922,0),0)),"",OFFSET('HARGA SATUAN'!$F$6,MATCH(C58,'HARGA SATUAN'!$C$7:$C$1922,0),0)))</f>
        <v>Bh</v>
      </c>
      <c r="F58" s="134">
        <f t="shared" ca="1" si="2"/>
        <v>2.75</v>
      </c>
      <c r="G58" s="40">
        <f ca="1">IF(ISERROR(OFFSET('HARGA SATUAN'!$Q$6,MATCH(C58,'HARGA SATUAN'!$C$7:$C$1922,0),0)),"",OFFSET('HARGA SATUAN'!$Q$6,MATCH(C58,'HARGA SATUAN'!$C$7:$C$1922,0),0))</f>
        <v>32874</v>
      </c>
      <c r="H58" s="132" t="e">
        <f ca="1">IF(B58="","",#REF!)</f>
        <v>#REF!</v>
      </c>
      <c r="I58" s="132" t="e">
        <f ca="1">IF(B58="","",#REF!)</f>
        <v>#REF!</v>
      </c>
      <c r="J58" s="132" t="e">
        <f ca="1">IF(B58="","",#REF!)</f>
        <v>#REF!</v>
      </c>
      <c r="K58" s="132" t="e">
        <f ca="1">IF(B58="","",#REF!)</f>
        <v>#REF!</v>
      </c>
      <c r="L58" s="132" t="e">
        <f ca="1">IF(C58="","",#REF!)</f>
        <v>#REF!</v>
      </c>
    </row>
    <row r="59" spans="1:12">
      <c r="A59" s="108">
        <v>48</v>
      </c>
      <c r="B59" s="130">
        <f t="shared" ca="1" si="0"/>
        <v>48</v>
      </c>
      <c r="C59" s="105" t="str">
        <f t="shared" ca="1" si="1"/>
        <v>Plastic Strap for Clamping</v>
      </c>
      <c r="D59" s="97" t="str">
        <f ca="1">IF(ISERROR(OFFSET('HARGA SATUAN'!$E$6,MATCH(C59,'HARGA SATUAN'!$C$7:$C$1922,0),0)),"",OFFSET('HARGA SATUAN'!$E$6,MATCH(C59,'HARGA SATUAN'!$C$7:$C$1922,0),0))</f>
        <v>HDW</v>
      </c>
      <c r="E59" s="97" t="str">
        <f ca="1">IF(B59="+","Unit",IF(ISERROR(OFFSET('HARGA SATUAN'!$F$6,MATCH(C59,'HARGA SATUAN'!$C$7:$C$1922,0),0)),"",OFFSET('HARGA SATUAN'!$F$6,MATCH(C59,'HARGA SATUAN'!$C$7:$C$1922,0),0)))</f>
        <v>Bh</v>
      </c>
      <c r="F59" s="134">
        <f t="shared" ca="1" si="2"/>
        <v>5</v>
      </c>
      <c r="G59" s="40">
        <f ca="1">IF(ISERROR(OFFSET('HARGA SATUAN'!$Q$6,MATCH(C59,'HARGA SATUAN'!$C$7:$C$1922,0),0)),"",OFFSET('HARGA SATUAN'!$Q$6,MATCH(C59,'HARGA SATUAN'!$C$7:$C$1922,0),0))</f>
        <v>4212</v>
      </c>
      <c r="H59" s="132" t="e">
        <f ca="1">IF(B59="","",#REF!)</f>
        <v>#REF!</v>
      </c>
      <c r="I59" s="132" t="e">
        <f ca="1">IF(B59="","",#REF!)</f>
        <v>#REF!</v>
      </c>
      <c r="J59" s="132" t="e">
        <f ca="1">IF(B59="","",#REF!)</f>
        <v>#REF!</v>
      </c>
      <c r="K59" s="132" t="e">
        <f ca="1">IF(B59="","",#REF!)</f>
        <v>#REF!</v>
      </c>
      <c r="L59" s="132" t="e">
        <f ca="1">IF(C59="","",#REF!)</f>
        <v>#REF!</v>
      </c>
    </row>
    <row r="60" spans="1:12">
      <c r="A60" s="108">
        <v>49</v>
      </c>
      <c r="B60" s="130">
        <f t="shared" ca="1" si="0"/>
        <v>49</v>
      </c>
      <c r="C60" s="105" t="str">
        <f t="shared" ca="1" si="1"/>
        <v>Pole Band Single Up Side 7" atau 7 ½"</v>
      </c>
      <c r="D60" s="97" t="str">
        <f ca="1">IF(ISERROR(OFFSET('HARGA SATUAN'!$E$6,MATCH(C60,'HARGA SATUAN'!$C$7:$C$1922,0),0)),"",OFFSET('HARGA SATUAN'!$E$6,MATCH(C60,'HARGA SATUAN'!$C$7:$C$1922,0),0))</f>
        <v>HDW</v>
      </c>
      <c r="E60" s="97" t="str">
        <f ca="1">IF(B60="+","Unit",IF(ISERROR(OFFSET('HARGA SATUAN'!$F$6,MATCH(C60,'HARGA SATUAN'!$C$7:$C$1922,0),0)),"",OFFSET('HARGA SATUAN'!$F$6,MATCH(C60,'HARGA SATUAN'!$C$7:$C$1922,0),0)))</f>
        <v>Bh</v>
      </c>
      <c r="F60" s="134">
        <f t="shared" ca="1" si="2"/>
        <v>4</v>
      </c>
      <c r="G60" s="40">
        <f ca="1">IF(ISERROR(OFFSET('HARGA SATUAN'!$Q$6,MATCH(C60,'HARGA SATUAN'!$C$7:$C$1922,0),0)),"",OFFSET('HARGA SATUAN'!$Q$6,MATCH(C60,'HARGA SATUAN'!$C$7:$C$1922,0),0))</f>
        <v>57259</v>
      </c>
      <c r="H60" s="132" t="e">
        <f ca="1">IF(B60="","",#REF!)</f>
        <v>#REF!</v>
      </c>
      <c r="I60" s="132" t="e">
        <f ca="1">IF(B60="","",#REF!)</f>
        <v>#REF!</v>
      </c>
      <c r="J60" s="132" t="e">
        <f ca="1">IF(B60="","",#REF!)</f>
        <v>#REF!</v>
      </c>
      <c r="K60" s="132" t="e">
        <f ca="1">IF(B60="","",#REF!)</f>
        <v>#REF!</v>
      </c>
      <c r="L60" s="132" t="e">
        <f ca="1">IF(C60="","",#REF!)</f>
        <v>#REF!</v>
      </c>
    </row>
    <row r="61" spans="1:12">
      <c r="A61" s="108">
        <v>50</v>
      </c>
      <c r="B61" s="130">
        <f t="shared" ca="1" si="0"/>
        <v>50</v>
      </c>
      <c r="C61" s="105" t="str">
        <f t="shared" ca="1" si="1"/>
        <v>Rod Anchor ¾" x 8'</v>
      </c>
      <c r="D61" s="97" t="str">
        <f ca="1">IF(ISERROR(OFFSET('HARGA SATUAN'!$E$6,MATCH(C61,'HARGA SATUAN'!$C$7:$C$1922,0),0)),"",OFFSET('HARGA SATUAN'!$E$6,MATCH(C61,'HARGA SATUAN'!$C$7:$C$1922,0),0))</f>
        <v>HDW</v>
      </c>
      <c r="E61" s="97" t="str">
        <f ca="1">IF(B61="+","Unit",IF(ISERROR(OFFSET('HARGA SATUAN'!$F$6,MATCH(C61,'HARGA SATUAN'!$C$7:$C$1922,0),0)),"",OFFSET('HARGA SATUAN'!$F$6,MATCH(C61,'HARGA SATUAN'!$C$7:$C$1922,0),0)))</f>
        <v>Bh</v>
      </c>
      <c r="F61" s="134">
        <f t="shared" ca="1" si="2"/>
        <v>2</v>
      </c>
      <c r="G61" s="40">
        <f ca="1">IF(ISERROR(OFFSET('HARGA SATUAN'!$Q$6,MATCH(C61,'HARGA SATUAN'!$C$7:$C$1922,0),0)),"",OFFSET('HARGA SATUAN'!$Q$6,MATCH(C61,'HARGA SATUAN'!$C$7:$C$1922,0),0))</f>
        <v>136206</v>
      </c>
      <c r="H61" s="132" t="e">
        <f ca="1">IF(B61="","",#REF!)</f>
        <v>#REF!</v>
      </c>
      <c r="I61" s="132" t="e">
        <f ca="1">IF(B61="","",#REF!)</f>
        <v>#REF!</v>
      </c>
      <c r="J61" s="132" t="e">
        <f ca="1">IF(B61="","",#REF!)</f>
        <v>#REF!</v>
      </c>
      <c r="K61" s="132" t="e">
        <f ca="1">IF(B61="","",#REF!)</f>
        <v>#REF!</v>
      </c>
      <c r="L61" s="132" t="e">
        <f ca="1">IF(C61="","",#REF!)</f>
        <v>#REF!</v>
      </c>
    </row>
    <row r="62" spans="1:12">
      <c r="A62" s="108">
        <v>51</v>
      </c>
      <c r="B62" s="130">
        <f t="shared" ca="1" si="0"/>
        <v>51</v>
      </c>
      <c r="C62" s="105" t="str">
        <f t="shared" ca="1" si="1"/>
        <v>Rod Anchor ⅝" x 7'</v>
      </c>
      <c r="D62" s="97" t="str">
        <f ca="1">IF(ISERROR(OFFSET('HARGA SATUAN'!$E$6,MATCH(C62,'HARGA SATUAN'!$C$7:$C$1922,0),0)),"",OFFSET('HARGA SATUAN'!$E$6,MATCH(C62,'HARGA SATUAN'!$C$7:$C$1922,0),0))</f>
        <v>HDW</v>
      </c>
      <c r="E62" s="97" t="str">
        <f ca="1">IF(B62="+","Unit",IF(ISERROR(OFFSET('HARGA SATUAN'!$F$6,MATCH(C62,'HARGA SATUAN'!$C$7:$C$1922,0),0)),"",OFFSET('HARGA SATUAN'!$F$6,MATCH(C62,'HARGA SATUAN'!$C$7:$C$1922,0),0)))</f>
        <v>Bh</v>
      </c>
      <c r="F62" s="134">
        <f t="shared" ca="1" si="2"/>
        <v>1</v>
      </c>
      <c r="G62" s="40">
        <f ca="1">IF(ISERROR(OFFSET('HARGA SATUAN'!$Q$6,MATCH(C62,'HARGA SATUAN'!$C$7:$C$1922,0),0)),"",OFFSET('HARGA SATUAN'!$Q$6,MATCH(C62,'HARGA SATUAN'!$C$7:$C$1922,0),0))</f>
        <v>109400</v>
      </c>
      <c r="H62" s="132" t="e">
        <f ca="1">IF(B62="","",#REF!)</f>
        <v>#REF!</v>
      </c>
      <c r="I62" s="132" t="e">
        <f ca="1">IF(B62="","",#REF!)</f>
        <v>#REF!</v>
      </c>
      <c r="J62" s="132" t="e">
        <f ca="1">IF(B62="","",#REF!)</f>
        <v>#REF!</v>
      </c>
      <c r="K62" s="132" t="e">
        <f ca="1">IF(B62="","",#REF!)</f>
        <v>#REF!</v>
      </c>
      <c r="L62" s="132" t="e">
        <f ca="1">IF(C62="","",#REF!)</f>
        <v>#REF!</v>
      </c>
    </row>
    <row r="63" spans="1:12">
      <c r="A63" s="108">
        <v>52</v>
      </c>
      <c r="B63" s="130">
        <f t="shared" ca="1" si="0"/>
        <v>52</v>
      </c>
      <c r="C63" s="105" t="str">
        <f t="shared" ca="1" si="1"/>
        <v>Schackle Anchor ⅝"</v>
      </c>
      <c r="D63" s="97" t="str">
        <f ca="1">IF(ISERROR(OFFSET('HARGA SATUAN'!$E$6,MATCH(C63,'HARGA SATUAN'!$C$7:$C$1922,0),0)),"",OFFSET('HARGA SATUAN'!$E$6,MATCH(C63,'HARGA SATUAN'!$C$7:$C$1922,0),0))</f>
        <v>HDW</v>
      </c>
      <c r="E63" s="97" t="str">
        <f ca="1">IF(B63="+","Unit",IF(ISERROR(OFFSET('HARGA SATUAN'!$F$6,MATCH(C63,'HARGA SATUAN'!$C$7:$C$1922,0),0)),"",OFFSET('HARGA SATUAN'!$F$6,MATCH(C63,'HARGA SATUAN'!$C$7:$C$1922,0),0)))</f>
        <v>Bh</v>
      </c>
      <c r="F63" s="134">
        <f t="shared" ca="1" si="2"/>
        <v>2</v>
      </c>
      <c r="G63" s="40">
        <f ca="1">IF(ISERROR(OFFSET('HARGA SATUAN'!$Q$6,MATCH(C63,'HARGA SATUAN'!$C$7:$C$1922,0),0)),"",OFFSET('HARGA SATUAN'!$Q$6,MATCH(C63,'HARGA SATUAN'!$C$7:$C$1922,0),0))</f>
        <v>17928</v>
      </c>
      <c r="H63" s="132" t="e">
        <f ca="1">IF(B63="","",#REF!)</f>
        <v>#REF!</v>
      </c>
      <c r="I63" s="132" t="e">
        <f ca="1">IF(B63="","",#REF!)</f>
        <v>#REF!</v>
      </c>
      <c r="J63" s="132" t="e">
        <f ca="1">IF(B63="","",#REF!)</f>
        <v>#REF!</v>
      </c>
      <c r="K63" s="132" t="e">
        <f ca="1">IF(B63="","",#REF!)</f>
        <v>#REF!</v>
      </c>
      <c r="L63" s="132" t="e">
        <f ca="1">IF(C63="","",#REF!)</f>
        <v>#REF!</v>
      </c>
    </row>
    <row r="64" spans="1:12">
      <c r="A64" s="108">
        <v>53</v>
      </c>
      <c r="B64" s="130">
        <f t="shared" ca="1" si="0"/>
        <v>53</v>
      </c>
      <c r="C64" s="105" t="str">
        <f t="shared" ca="1" si="1"/>
        <v>Split Plastic Sleve ( Tutup Kabel )</v>
      </c>
      <c r="D64" s="97" t="str">
        <f ca="1">IF(ISERROR(OFFSET('HARGA SATUAN'!$E$6,MATCH(C64,'HARGA SATUAN'!$C$7:$C$1922,0),0)),"",OFFSET('HARGA SATUAN'!$E$6,MATCH(C64,'HARGA SATUAN'!$C$7:$C$1922,0),0))</f>
        <v>HDW</v>
      </c>
      <c r="E64" s="97" t="str">
        <f ca="1">IF(B64="+","Unit",IF(ISERROR(OFFSET('HARGA SATUAN'!$F$6,MATCH(C64,'HARGA SATUAN'!$C$7:$C$1922,0),0)),"",OFFSET('HARGA SATUAN'!$F$6,MATCH(C64,'HARGA SATUAN'!$C$7:$C$1922,0),0)))</f>
        <v>Bh</v>
      </c>
      <c r="F64" s="134">
        <f t="shared" ca="1" si="2"/>
        <v>1</v>
      </c>
      <c r="G64" s="40">
        <f ca="1">IF(ISERROR(OFFSET('HARGA SATUAN'!$Q$6,MATCH(C64,'HARGA SATUAN'!$C$7:$C$1922,0),0)),"",OFFSET('HARGA SATUAN'!$Q$6,MATCH(C64,'HARGA SATUAN'!$C$7:$C$1922,0),0))</f>
        <v>4638.75</v>
      </c>
      <c r="H64" s="132" t="e">
        <f ca="1">IF(B64="","",#REF!)</f>
        <v>#REF!</v>
      </c>
      <c r="I64" s="132" t="e">
        <f ca="1">IF(B64="","",#REF!)</f>
        <v>#REF!</v>
      </c>
      <c r="J64" s="132" t="e">
        <f ca="1">IF(B64="","",#REF!)</f>
        <v>#REF!</v>
      </c>
      <c r="K64" s="132" t="e">
        <f ca="1">IF(B64="","",#REF!)</f>
        <v>#REF!</v>
      </c>
      <c r="L64" s="132" t="e">
        <f ca="1">IF(C64="","",#REF!)</f>
        <v>#REF!</v>
      </c>
    </row>
    <row r="65" spans="1:12">
      <c r="A65" s="108">
        <v>54</v>
      </c>
      <c r="B65" s="130">
        <f t="shared" ca="1" si="0"/>
        <v>54</v>
      </c>
      <c r="C65" s="105" t="str">
        <f t="shared" ca="1" si="1"/>
        <v>Spool Insulator ANSI 53 - 2</v>
      </c>
      <c r="D65" s="97" t="str">
        <f ca="1">IF(ISERROR(OFFSET('HARGA SATUAN'!$E$6,MATCH(C65,'HARGA SATUAN'!$C$7:$C$1922,0),0)),"",OFFSET('HARGA SATUAN'!$E$6,MATCH(C65,'HARGA SATUAN'!$C$7:$C$1922,0),0))</f>
        <v>HDW</v>
      </c>
      <c r="E65" s="97" t="str">
        <f ca="1">IF(B65="+","Unit",IF(ISERROR(OFFSET('HARGA SATUAN'!$F$6,MATCH(C65,'HARGA SATUAN'!$C$7:$C$1922,0),0)),"",OFFSET('HARGA SATUAN'!$F$6,MATCH(C65,'HARGA SATUAN'!$C$7:$C$1922,0),0)))</f>
        <v>Bh</v>
      </c>
      <c r="F65" s="134">
        <f t="shared" ca="1" si="2"/>
        <v>4</v>
      </c>
      <c r="G65" s="40">
        <f ca="1">IF(ISERROR(OFFSET('HARGA SATUAN'!$Q$6,MATCH(C65,'HARGA SATUAN'!$C$7:$C$1922,0),0)),"",OFFSET('HARGA SATUAN'!$Q$6,MATCH(C65,'HARGA SATUAN'!$C$7:$C$1922,0),0))</f>
        <v>31375</v>
      </c>
      <c r="H65" s="132" t="e">
        <f ca="1">IF(B65="","",#REF!)</f>
        <v>#REF!</v>
      </c>
      <c r="I65" s="132" t="e">
        <f ca="1">IF(B65="","",#REF!)</f>
        <v>#REF!</v>
      </c>
      <c r="J65" s="132" t="e">
        <f ca="1">IF(B65="","",#REF!)</f>
        <v>#REF!</v>
      </c>
      <c r="K65" s="132" t="e">
        <f ca="1">IF(B65="","",#REF!)</f>
        <v>#REF!</v>
      </c>
      <c r="L65" s="132" t="e">
        <f ca="1">IF(C65="","",#REF!)</f>
        <v>#REF!</v>
      </c>
    </row>
    <row r="66" spans="1:12">
      <c r="A66" s="108">
        <v>55</v>
      </c>
      <c r="B66" s="130">
        <f t="shared" ca="1" si="0"/>
        <v>55</v>
      </c>
      <c r="C66" s="105" t="str">
        <f t="shared" ca="1" si="1"/>
        <v>Spool Insulator ANSI 53 - 4</v>
      </c>
      <c r="D66" s="97" t="str">
        <f ca="1">IF(ISERROR(OFFSET('HARGA SATUAN'!$E$6,MATCH(C66,'HARGA SATUAN'!$C$7:$C$1922,0),0)),"",OFFSET('HARGA SATUAN'!$E$6,MATCH(C66,'HARGA SATUAN'!$C$7:$C$1922,0),0))</f>
        <v>HDW</v>
      </c>
      <c r="E66" s="97" t="str">
        <f ca="1">IF(B66="+","Unit",IF(ISERROR(OFFSET('HARGA SATUAN'!$F$6,MATCH(C66,'HARGA SATUAN'!$C$7:$C$1922,0),0)),"",OFFSET('HARGA SATUAN'!$F$6,MATCH(C66,'HARGA SATUAN'!$C$7:$C$1922,0),0)))</f>
        <v>Bh</v>
      </c>
      <c r="F66" s="134">
        <f t="shared" ca="1" si="2"/>
        <v>2</v>
      </c>
      <c r="G66" s="40">
        <f ca="1">IF(ISERROR(OFFSET('HARGA SATUAN'!$Q$6,MATCH(C66,'HARGA SATUAN'!$C$7:$C$1922,0),0)),"",OFFSET('HARGA SATUAN'!$Q$6,MATCH(C66,'HARGA SATUAN'!$C$7:$C$1922,0),0))</f>
        <v>37540</v>
      </c>
      <c r="H66" s="132" t="e">
        <f ca="1">IF(B66="","",#REF!)</f>
        <v>#REF!</v>
      </c>
      <c r="I66" s="132" t="e">
        <f ca="1">IF(B66="","",#REF!)</f>
        <v>#REF!</v>
      </c>
      <c r="J66" s="132" t="e">
        <f ca="1">IF(B66="","",#REF!)</f>
        <v>#REF!</v>
      </c>
      <c r="K66" s="132" t="e">
        <f ca="1">IF(B66="","",#REF!)</f>
        <v>#REF!</v>
      </c>
      <c r="L66" s="132" t="e">
        <f ca="1">IF(C66="","",#REF!)</f>
        <v>#REF!</v>
      </c>
    </row>
    <row r="67" spans="1:12">
      <c r="A67" s="108">
        <v>56</v>
      </c>
      <c r="B67" s="130">
        <f t="shared" ca="1" si="0"/>
        <v>56</v>
      </c>
      <c r="C67" s="105" t="str">
        <f t="shared" ca="1" si="1"/>
        <v>Stainless Steel Strap 20 x 0.7 mm</v>
      </c>
      <c r="D67" s="97" t="str">
        <f ca="1">IF(ISERROR(OFFSET('HARGA SATUAN'!$E$6,MATCH(C67,'HARGA SATUAN'!$C$7:$C$1922,0),0)),"",OFFSET('HARGA SATUAN'!$E$6,MATCH(C67,'HARGA SATUAN'!$C$7:$C$1922,0),0))</f>
        <v>HDW</v>
      </c>
      <c r="E67" s="97" t="str">
        <f ca="1">IF(B67="+","Unit",IF(ISERROR(OFFSET('HARGA SATUAN'!$F$6,MATCH(C67,'HARGA SATUAN'!$C$7:$C$1922,0),0)),"",OFFSET('HARGA SATUAN'!$F$6,MATCH(C67,'HARGA SATUAN'!$C$7:$C$1922,0),0)))</f>
        <v>Mtr</v>
      </c>
      <c r="F67" s="134">
        <f t="shared" ca="1" si="2"/>
        <v>15.6</v>
      </c>
      <c r="G67" s="40">
        <f ca="1">IF(ISERROR(OFFSET('HARGA SATUAN'!$Q$6,MATCH(C67,'HARGA SATUAN'!$C$7:$C$1922,0),0)),"",OFFSET('HARGA SATUAN'!$Q$6,MATCH(C67,'HARGA SATUAN'!$C$7:$C$1922,0),0))</f>
        <v>12751</v>
      </c>
      <c r="H67" s="132" t="e">
        <f ca="1">IF(B67="","",#REF!)</f>
        <v>#REF!</v>
      </c>
      <c r="I67" s="132" t="e">
        <f ca="1">IF(B67="","",#REF!)</f>
        <v>#REF!</v>
      </c>
      <c r="J67" s="132" t="e">
        <f ca="1">IF(B67="","",#REF!)</f>
        <v>#REF!</v>
      </c>
      <c r="K67" s="132" t="e">
        <f ca="1">IF(B67="","",#REF!)</f>
        <v>#REF!</v>
      </c>
      <c r="L67" s="132" t="e">
        <f ca="1">IF(C67="","",#REF!)</f>
        <v>#REF!</v>
      </c>
    </row>
    <row r="68" spans="1:12">
      <c r="A68" s="108">
        <v>57</v>
      </c>
      <c r="B68" s="130">
        <f t="shared" ca="1" si="0"/>
        <v>57</v>
      </c>
      <c r="C68" s="105" t="str">
        <f t="shared" ca="1" si="1"/>
        <v>Stopping Buckle / Yokes</v>
      </c>
      <c r="D68" s="97" t="str">
        <f ca="1">IF(ISERROR(OFFSET('HARGA SATUAN'!$E$6,MATCH(C68,'HARGA SATUAN'!$C$7:$C$1922,0),0)),"",OFFSET('HARGA SATUAN'!$E$6,MATCH(C68,'HARGA SATUAN'!$C$7:$C$1922,0),0))</f>
        <v>HDW</v>
      </c>
      <c r="E68" s="97" t="str">
        <f ca="1">IF(B68="+","Unit",IF(ISERROR(OFFSET('HARGA SATUAN'!$F$6,MATCH(C68,'HARGA SATUAN'!$C$7:$C$1922,0),0)),"",OFFSET('HARGA SATUAN'!$F$6,MATCH(C68,'HARGA SATUAN'!$C$7:$C$1922,0),0)))</f>
        <v>Bh</v>
      </c>
      <c r="F68" s="134">
        <f t="shared" ca="1" si="2"/>
        <v>18</v>
      </c>
      <c r="G68" s="40">
        <f ca="1">IF(ISERROR(OFFSET('HARGA SATUAN'!$Q$6,MATCH(C68,'HARGA SATUAN'!$C$7:$C$1922,0),0)),"",OFFSET('HARGA SATUAN'!$Q$6,MATCH(C68,'HARGA SATUAN'!$C$7:$C$1922,0),0))</f>
        <v>2588</v>
      </c>
      <c r="H68" s="132" t="e">
        <f ca="1">IF(B68="","",#REF!)</f>
        <v>#REF!</v>
      </c>
      <c r="I68" s="132" t="e">
        <f ca="1">IF(B68="","",#REF!)</f>
        <v>#REF!</v>
      </c>
      <c r="J68" s="132" t="e">
        <f ca="1">IF(B68="","",#REF!)</f>
        <v>#REF!</v>
      </c>
      <c r="K68" s="132" t="e">
        <f ca="1">IF(B68="","",#REF!)</f>
        <v>#REF!</v>
      </c>
      <c r="L68" s="132" t="e">
        <f ca="1">IF(C68="","",#REF!)</f>
        <v>#REF!</v>
      </c>
    </row>
    <row r="69" spans="1:12">
      <c r="A69" s="108">
        <v>58</v>
      </c>
      <c r="B69" s="130">
        <f t="shared" ca="1" si="0"/>
        <v>58</v>
      </c>
      <c r="C69" s="105" t="str">
        <f t="shared" ca="1" si="1"/>
        <v>Suspension / Small Angle Assembly</v>
      </c>
      <c r="D69" s="97" t="str">
        <f ca="1">IF(ISERROR(OFFSET('HARGA SATUAN'!$E$6,MATCH(C69,'HARGA SATUAN'!$C$7:$C$1922,0),0)),"",OFFSET('HARGA SATUAN'!$E$6,MATCH(C69,'HARGA SATUAN'!$C$7:$C$1922,0),0))</f>
        <v>HDW</v>
      </c>
      <c r="E69" s="97" t="str">
        <f ca="1">IF(B69="+","Unit",IF(ISERROR(OFFSET('HARGA SATUAN'!$F$6,MATCH(C69,'HARGA SATUAN'!$C$7:$C$1922,0),0)),"",OFFSET('HARGA SATUAN'!$F$6,MATCH(C69,'HARGA SATUAN'!$C$7:$C$1922,0),0)))</f>
        <v>Bh</v>
      </c>
      <c r="F69" s="134">
        <f t="shared" ca="1" si="2"/>
        <v>3</v>
      </c>
      <c r="G69" s="40">
        <f ca="1">IF(ISERROR(OFFSET('HARGA SATUAN'!$Q$6,MATCH(C69,'HARGA SATUAN'!$C$7:$C$1922,0),0)),"",OFFSET('HARGA SATUAN'!$Q$6,MATCH(C69,'HARGA SATUAN'!$C$7:$C$1922,0),0))</f>
        <v>79558</v>
      </c>
      <c r="H69" s="132" t="e">
        <f ca="1">IF(B69="","",#REF!)</f>
        <v>#REF!</v>
      </c>
      <c r="I69" s="132" t="e">
        <f ca="1">IF(B69="","",#REF!)</f>
        <v>#REF!</v>
      </c>
      <c r="J69" s="132" t="e">
        <f ca="1">IF(B69="","",#REF!)</f>
        <v>#REF!</v>
      </c>
      <c r="K69" s="132" t="e">
        <f ca="1">IF(B69="","",#REF!)</f>
        <v>#REF!</v>
      </c>
      <c r="L69" s="132" t="e">
        <f ca="1">IF(C69="","",#REF!)</f>
        <v>#REF!</v>
      </c>
    </row>
    <row r="70" spans="1:12">
      <c r="A70" s="108">
        <v>59</v>
      </c>
      <c r="B70" s="130">
        <f t="shared" ca="1" si="0"/>
        <v>59</v>
      </c>
      <c r="C70" s="105" t="str">
        <f t="shared" ca="1" si="1"/>
        <v>Three Bolt Clamp</v>
      </c>
      <c r="D70" s="97" t="str">
        <f ca="1">IF(ISERROR(OFFSET('HARGA SATUAN'!$E$6,MATCH(C70,'HARGA SATUAN'!$C$7:$C$1922,0),0)),"",OFFSET('HARGA SATUAN'!$E$6,MATCH(C70,'HARGA SATUAN'!$C$7:$C$1922,0),0))</f>
        <v>HDW</v>
      </c>
      <c r="E70" s="97" t="str">
        <f ca="1">IF(B70="+","Unit",IF(ISERROR(OFFSET('HARGA SATUAN'!$F$6,MATCH(C70,'HARGA SATUAN'!$C$7:$C$1922,0),0)),"",OFFSET('HARGA SATUAN'!$F$6,MATCH(C70,'HARGA SATUAN'!$C$7:$C$1922,0),0)))</f>
        <v>Bh</v>
      </c>
      <c r="F70" s="134">
        <f t="shared" ca="1" si="2"/>
        <v>6</v>
      </c>
      <c r="G70" s="40">
        <f ca="1">IF(ISERROR(OFFSET('HARGA SATUAN'!$Q$6,MATCH(C70,'HARGA SATUAN'!$C$7:$C$1922,0),0)),"",OFFSET('HARGA SATUAN'!$Q$6,MATCH(C70,'HARGA SATUAN'!$C$7:$C$1922,0),0))</f>
        <v>44821</v>
      </c>
      <c r="H70" s="132" t="e">
        <f ca="1">IF(B70="","",#REF!)</f>
        <v>#REF!</v>
      </c>
      <c r="I70" s="132" t="e">
        <f ca="1">IF(B70="","",#REF!)</f>
        <v>#REF!</v>
      </c>
      <c r="J70" s="132" t="e">
        <f ca="1">IF(B70="","",#REF!)</f>
        <v>#REF!</v>
      </c>
      <c r="K70" s="132" t="e">
        <f ca="1">IF(B70="","",#REF!)</f>
        <v>#REF!</v>
      </c>
      <c r="L70" s="132" t="e">
        <f ca="1">IF(C70="","",#REF!)</f>
        <v>#REF!</v>
      </c>
    </row>
    <row r="71" spans="1:12">
      <c r="A71" s="108">
        <v>60</v>
      </c>
      <c r="B71" s="130">
        <f t="shared" ca="1" si="0"/>
        <v>60</v>
      </c>
      <c r="C71" s="105" t="str">
        <f t="shared" ca="1" si="1"/>
        <v>Tie Wire # 4 / Alluminium bonding wire # 20</v>
      </c>
      <c r="D71" s="97" t="str">
        <f ca="1">IF(ISERROR(OFFSET('HARGA SATUAN'!$E$6,MATCH(C71,'HARGA SATUAN'!$C$7:$C$1922,0),0)),"",OFFSET('HARGA SATUAN'!$E$6,MATCH(C71,'HARGA SATUAN'!$C$7:$C$1922,0),0))</f>
        <v>HDW</v>
      </c>
      <c r="E71" s="97" t="str">
        <f ca="1">IF(B71="+","Unit",IF(ISERROR(OFFSET('HARGA SATUAN'!$F$6,MATCH(C71,'HARGA SATUAN'!$C$7:$C$1922,0),0)),"",OFFSET('HARGA SATUAN'!$F$6,MATCH(C71,'HARGA SATUAN'!$C$7:$C$1922,0),0)))</f>
        <v>Mtr</v>
      </c>
      <c r="F71" s="134">
        <f t="shared" ca="1" si="2"/>
        <v>14</v>
      </c>
      <c r="G71" s="40">
        <f ca="1">IF(ISERROR(OFFSET('HARGA SATUAN'!$Q$6,MATCH(C71,'HARGA SATUAN'!$C$7:$C$1922,0),0)),"",OFFSET('HARGA SATUAN'!$Q$6,MATCH(C71,'HARGA SATUAN'!$C$7:$C$1922,0),0))</f>
        <v>6210</v>
      </c>
      <c r="H71" s="132" t="e">
        <f ca="1">IF(B71="","",#REF!)</f>
        <v>#REF!</v>
      </c>
      <c r="I71" s="132" t="e">
        <f ca="1">IF(B71="","",#REF!)</f>
        <v>#REF!</v>
      </c>
      <c r="J71" s="132" t="e">
        <f ca="1">IF(B71="","",#REF!)</f>
        <v>#REF!</v>
      </c>
      <c r="K71" s="132" t="e">
        <f ca="1">IF(B71="","",#REF!)</f>
        <v>#REF!</v>
      </c>
      <c r="L71" s="132" t="e">
        <f ca="1">IF(C71="","",#REF!)</f>
        <v>#REF!</v>
      </c>
    </row>
    <row r="72" spans="1:12">
      <c r="A72" s="108">
        <v>61</v>
      </c>
      <c r="B72" s="130">
        <f t="shared" ca="1" si="0"/>
        <v>61</v>
      </c>
      <c r="C72" s="105" t="str">
        <f t="shared" ca="1" si="1"/>
        <v>Washer Square 2 ¼"</v>
      </c>
      <c r="D72" s="97" t="str">
        <f ca="1">IF(ISERROR(OFFSET('HARGA SATUAN'!$E$6,MATCH(C72,'HARGA SATUAN'!$C$7:$C$1922,0),0)),"",OFFSET('HARGA SATUAN'!$E$6,MATCH(C72,'HARGA SATUAN'!$C$7:$C$1922,0),0))</f>
        <v>HDW</v>
      </c>
      <c r="E72" s="97" t="str">
        <f ca="1">IF(B72="+","Unit",IF(ISERROR(OFFSET('HARGA SATUAN'!$F$6,MATCH(C72,'HARGA SATUAN'!$C$7:$C$1922,0),0)),"",OFFSET('HARGA SATUAN'!$F$6,MATCH(C72,'HARGA SATUAN'!$C$7:$C$1922,0),0)))</f>
        <v>Bh</v>
      </c>
      <c r="F72" s="134">
        <f t="shared" ca="1" si="2"/>
        <v>17</v>
      </c>
      <c r="G72" s="40">
        <f ca="1">IF(ISERROR(OFFSET('HARGA SATUAN'!$Q$6,MATCH(C72,'HARGA SATUAN'!$C$7:$C$1922,0),0)),"",OFFSET('HARGA SATUAN'!$Q$6,MATCH(C72,'HARGA SATUAN'!$C$7:$C$1922,0),0))</f>
        <v>2801</v>
      </c>
      <c r="H72" s="132" t="e">
        <f ca="1">IF(B72="","",#REF!)</f>
        <v>#REF!</v>
      </c>
      <c r="I72" s="132" t="e">
        <f ca="1">IF(B72="","",#REF!)</f>
        <v>#REF!</v>
      </c>
      <c r="J72" s="132" t="e">
        <f ca="1">IF(B72="","",#REF!)</f>
        <v>#REF!</v>
      </c>
      <c r="K72" s="132" t="e">
        <f ca="1">IF(B72="","",#REF!)</f>
        <v>#REF!</v>
      </c>
      <c r="L72" s="132" t="e">
        <f ca="1">IF(C72="","",#REF!)</f>
        <v>#REF!</v>
      </c>
    </row>
    <row r="73" spans="1:12">
      <c r="A73" s="108">
        <v>62</v>
      </c>
      <c r="B73" s="130" t="str">
        <f t="shared" ca="1" si="0"/>
        <v/>
      </c>
      <c r="C73" s="105" t="str">
        <f t="shared" ca="1" si="1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134" t="str">
        <f t="shared" ca="1" si="2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132" t="str">
        <f ca="1">IF(B73="","",#REF!)</f>
        <v/>
      </c>
      <c r="I73" s="132" t="str">
        <f ca="1">IF(B73="","",#REF!)</f>
        <v/>
      </c>
      <c r="J73" s="132" t="str">
        <f ca="1">IF(B73="","",#REF!)</f>
        <v/>
      </c>
      <c r="K73" s="132" t="str">
        <f ca="1">IF(B73="","",#REF!)</f>
        <v/>
      </c>
      <c r="L73" s="132" t="str">
        <f ca="1">IF(C73="","",#REF!)</f>
        <v/>
      </c>
    </row>
    <row r="74" spans="1:12">
      <c r="A74" s="108">
        <v>63</v>
      </c>
      <c r="B74" s="130" t="str">
        <f t="shared" ca="1" si="0"/>
        <v/>
      </c>
      <c r="C74" s="105" t="str">
        <f t="shared" ca="1" si="1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134" t="str">
        <f t="shared" ca="1" si="2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132" t="str">
        <f ca="1">IF(B74="","",#REF!)</f>
        <v/>
      </c>
      <c r="I74" s="132" t="str">
        <f ca="1">IF(B74="","",#REF!)</f>
        <v/>
      </c>
      <c r="J74" s="132" t="str">
        <f ca="1">IF(B74="","",#REF!)</f>
        <v/>
      </c>
      <c r="K74" s="132" t="str">
        <f ca="1">IF(B74="","",#REF!)</f>
        <v/>
      </c>
      <c r="L74" s="132" t="str">
        <f ca="1">IF(C74="","",#REF!)</f>
        <v/>
      </c>
    </row>
    <row r="75" spans="1:12">
      <c r="A75" s="108">
        <v>64</v>
      </c>
      <c r="B75" s="130" t="str">
        <f t="shared" ca="1" si="0"/>
        <v/>
      </c>
      <c r="C75" s="105" t="str">
        <f t="shared" ca="1" si="1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134" t="str">
        <f t="shared" ca="1" si="2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132" t="str">
        <f ca="1">IF(B75="","",#REF!)</f>
        <v/>
      </c>
      <c r="I75" s="132" t="str">
        <f ca="1">IF(B75="","",#REF!)</f>
        <v/>
      </c>
      <c r="J75" s="132" t="str">
        <f ca="1">IF(B75="","",#REF!)</f>
        <v/>
      </c>
      <c r="K75" s="132" t="str">
        <f ca="1">IF(B75="","",#REF!)</f>
        <v/>
      </c>
      <c r="L75" s="132" t="str">
        <f ca="1">IF(C75="","",#REF!)</f>
        <v/>
      </c>
    </row>
    <row r="76" spans="1:12">
      <c r="A76" s="108">
        <v>65</v>
      </c>
      <c r="B76" s="130" t="str">
        <f t="shared" ca="1" si="0"/>
        <v/>
      </c>
      <c r="C76" s="105" t="str">
        <f t="shared" ca="1" si="1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134" t="str">
        <f t="shared" ca="1" si="2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132" t="str">
        <f ca="1">IF(B76="","",#REF!)</f>
        <v/>
      </c>
      <c r="I76" s="132" t="str">
        <f ca="1">IF(B76="","",#REF!)</f>
        <v/>
      </c>
      <c r="J76" s="132" t="str">
        <f ca="1">IF(B76="","",#REF!)</f>
        <v/>
      </c>
      <c r="K76" s="132" t="str">
        <f ca="1">IF(B76="","",#REF!)</f>
        <v/>
      </c>
      <c r="L76" s="132" t="str">
        <f ca="1">IF(C76="","",#REF!)</f>
        <v/>
      </c>
    </row>
    <row r="77" spans="1:12">
      <c r="A77" s="108">
        <v>66</v>
      </c>
      <c r="B77" s="130" t="str">
        <f t="shared" ref="B77:B140" ca="1" si="3">IF(C77="","",A77)</f>
        <v/>
      </c>
      <c r="C77" s="105" t="str">
        <f t="shared" ref="C77:C140" ca="1" si="4">IF(ISERROR(OFFSET($C$713,MATCH(A77,$F$714:$F$1320,0),0)),"",OFFSET($C$713,MATCH(A77,$F$714:$F$1320,0),0))</f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134" t="str">
        <f t="shared" ref="F77:F140" ca="1" si="5">IF(ISERROR(OFFSET($D$713,MATCH(A77,$F$714:$F$1320,0),0)),"",OFFSET($D$713,MATCH(A77,$F$714:$F$1320,0),0))</f>
        <v/>
      </c>
      <c r="G77" s="40">
        <f ca="1">IF(ISERROR(OFFSET('HARGA SATUAN'!$Q$6,MATCH(C77,'HARGA SATUAN'!$C$7:$C$1922,0),0)),"",OFFSET('HARGA SATUAN'!$Q$6,MATCH(C77,'HARGA SATUAN'!$C$7:$C$1922,0),0))</f>
        <v>0</v>
      </c>
      <c r="H77" s="132" t="str">
        <f ca="1">IF(B77="","",#REF!)</f>
        <v/>
      </c>
      <c r="I77" s="132" t="str">
        <f ca="1">IF(B77="","",#REF!)</f>
        <v/>
      </c>
      <c r="J77" s="132" t="str">
        <f ca="1">IF(B77="","",#REF!)</f>
        <v/>
      </c>
      <c r="K77" s="132" t="str">
        <f ca="1">IF(B77="","",#REF!)</f>
        <v/>
      </c>
      <c r="L77" s="132" t="str">
        <f ca="1">IF(C77="","",#REF!)</f>
        <v/>
      </c>
    </row>
    <row r="78" spans="1:12">
      <c r="A78" s="108">
        <v>67</v>
      </c>
      <c r="B78" s="130" t="str">
        <f t="shared" ca="1" si="3"/>
        <v/>
      </c>
      <c r="C78" s="105" t="str">
        <f t="shared" ca="1" si="4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134" t="str">
        <f t="shared" ca="1" si="5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132" t="str">
        <f ca="1">IF(B78="","",#REF!)</f>
        <v/>
      </c>
      <c r="I78" s="132" t="str">
        <f ca="1">IF(B78="","",#REF!)</f>
        <v/>
      </c>
      <c r="J78" s="132" t="str">
        <f ca="1">IF(B78="","",#REF!)</f>
        <v/>
      </c>
      <c r="K78" s="132" t="str">
        <f ca="1">IF(B78="","",#REF!)</f>
        <v/>
      </c>
      <c r="L78" s="132" t="str">
        <f ca="1">IF(C78="","",#REF!)</f>
        <v/>
      </c>
    </row>
    <row r="79" spans="1:12">
      <c r="A79" s="108">
        <v>68</v>
      </c>
      <c r="B79" s="130" t="str">
        <f t="shared" ca="1" si="3"/>
        <v/>
      </c>
      <c r="C79" s="105" t="str">
        <f t="shared" ca="1" si="4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134" t="str">
        <f t="shared" ca="1" si="5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132" t="str">
        <f ca="1">IF(B79="","",#REF!)</f>
        <v/>
      </c>
      <c r="I79" s="132" t="str">
        <f ca="1">IF(B79="","",#REF!)</f>
        <v/>
      </c>
      <c r="J79" s="132" t="str">
        <f ca="1">IF(B79="","",#REF!)</f>
        <v/>
      </c>
      <c r="K79" s="132" t="str">
        <f ca="1">IF(B79="","",#REF!)</f>
        <v/>
      </c>
      <c r="L79" s="132" t="str">
        <f ca="1">IF(C79="","",#REF!)</f>
        <v/>
      </c>
    </row>
    <row r="80" spans="1:12">
      <c r="A80" s="108">
        <v>69</v>
      </c>
      <c r="B80" s="130" t="str">
        <f t="shared" ca="1" si="3"/>
        <v/>
      </c>
      <c r="C80" s="105" t="str">
        <f t="shared" ca="1" si="4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134" t="str">
        <f t="shared" ca="1" si="5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132" t="str">
        <f ca="1">IF(B80="","",#REF!)</f>
        <v/>
      </c>
      <c r="I80" s="132" t="str">
        <f ca="1">IF(B80="","",#REF!)</f>
        <v/>
      </c>
      <c r="J80" s="132" t="str">
        <f ca="1">IF(B80="","",#REF!)</f>
        <v/>
      </c>
      <c r="K80" s="132" t="str">
        <f ca="1">IF(B80="","",#REF!)</f>
        <v/>
      </c>
      <c r="L80" s="132" t="str">
        <f ca="1">IF(C80="","",#REF!)</f>
        <v/>
      </c>
    </row>
    <row r="81" spans="1:12">
      <c r="A81" s="108">
        <v>70</v>
      </c>
      <c r="B81" s="130" t="str">
        <f t="shared" ca="1" si="3"/>
        <v/>
      </c>
      <c r="C81" s="105" t="str">
        <f t="shared" ca="1" si="4"/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134" t="str">
        <f t="shared" ca="1" si="5"/>
        <v/>
      </c>
      <c r="G81" s="40">
        <f ca="1">IF(ISERROR(OFFSET('HARGA SATUAN'!$Q$6,MATCH(C81,'HARGA SATUAN'!$C$7:$C$1922,0),0)),"",OFFSET('HARGA SATUAN'!$Q$6,MATCH(C81,'HARGA SATUAN'!$C$7:$C$1922,0),0))</f>
        <v>0</v>
      </c>
      <c r="H81" s="132" t="str">
        <f ca="1">IF(B81="","",#REF!)</f>
        <v/>
      </c>
      <c r="I81" s="132" t="str">
        <f ca="1">IF(B81="","",#REF!)</f>
        <v/>
      </c>
      <c r="J81" s="132" t="str">
        <f ca="1">IF(B81="","",#REF!)</f>
        <v/>
      </c>
      <c r="K81" s="132" t="str">
        <f ca="1">IF(B81="","",#REF!)</f>
        <v/>
      </c>
      <c r="L81" s="132" t="str">
        <f ca="1">IF(C81="","",#REF!)</f>
        <v/>
      </c>
    </row>
    <row r="82" spans="1:12">
      <c r="A82" s="108">
        <v>71</v>
      </c>
      <c r="B82" s="130" t="str">
        <f t="shared" ca="1" si="3"/>
        <v/>
      </c>
      <c r="C82" s="105" t="str">
        <f t="shared" ca="1" si="4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134" t="str">
        <f t="shared" ca="1" si="5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132" t="str">
        <f ca="1">IF(B82="","",#REF!)</f>
        <v/>
      </c>
      <c r="I82" s="132" t="str">
        <f ca="1">IF(B82="","",#REF!)</f>
        <v/>
      </c>
      <c r="J82" s="132" t="str">
        <f ca="1">IF(B82="","",#REF!)</f>
        <v/>
      </c>
      <c r="K82" s="132" t="str">
        <f ca="1">IF(B82="","",#REF!)</f>
        <v/>
      </c>
      <c r="L82" s="132" t="str">
        <f ca="1">IF(C82="","",#REF!)</f>
        <v/>
      </c>
    </row>
    <row r="83" spans="1:12">
      <c r="A83" s="108">
        <v>72</v>
      </c>
      <c r="B83" s="130" t="str">
        <f t="shared" ca="1" si="3"/>
        <v/>
      </c>
      <c r="C83" s="105" t="str">
        <f t="shared" ca="1" si="4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134" t="str">
        <f t="shared" ca="1" si="5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132" t="str">
        <f ca="1">IF(B83="","",#REF!)</f>
        <v/>
      </c>
      <c r="I83" s="132" t="str">
        <f ca="1">IF(B83="","",#REF!)</f>
        <v/>
      </c>
      <c r="J83" s="132" t="str">
        <f ca="1">IF(B83="","",#REF!)</f>
        <v/>
      </c>
      <c r="K83" s="132" t="str">
        <f ca="1">IF(B83="","",#REF!)</f>
        <v/>
      </c>
      <c r="L83" s="132" t="str">
        <f ca="1">IF(C83="","",#REF!)</f>
        <v/>
      </c>
    </row>
    <row r="84" spans="1:12">
      <c r="A84" s="108">
        <v>73</v>
      </c>
      <c r="B84" s="130" t="str">
        <f t="shared" ca="1" si="3"/>
        <v/>
      </c>
      <c r="C84" s="105" t="str">
        <f t="shared" ca="1" si="4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134" t="str">
        <f t="shared" ca="1" si="5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132" t="str">
        <f ca="1">IF(B84="","",#REF!)</f>
        <v/>
      </c>
      <c r="I84" s="132" t="str">
        <f ca="1">IF(B84="","",#REF!)</f>
        <v/>
      </c>
      <c r="J84" s="132" t="str">
        <f ca="1">IF(B84="","",#REF!)</f>
        <v/>
      </c>
      <c r="K84" s="132" t="str">
        <f ca="1">IF(B84="","",#REF!)</f>
        <v/>
      </c>
      <c r="L84" s="132" t="str">
        <f ca="1">IF(C84="","",#REF!)</f>
        <v/>
      </c>
    </row>
    <row r="85" spans="1:12">
      <c r="A85" s="108">
        <v>74</v>
      </c>
      <c r="B85" s="130" t="str">
        <f t="shared" ca="1" si="3"/>
        <v/>
      </c>
      <c r="C85" s="105" t="str">
        <f t="shared" ca="1" si="4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134" t="str">
        <f t="shared" ca="1" si="5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132" t="str">
        <f ca="1">IF(B85="","",#REF!)</f>
        <v/>
      </c>
      <c r="I85" s="132" t="str">
        <f ca="1">IF(B85="","",#REF!)</f>
        <v/>
      </c>
      <c r="J85" s="132" t="str">
        <f ca="1">IF(B85="","",#REF!)</f>
        <v/>
      </c>
      <c r="K85" s="132" t="str">
        <f ca="1">IF(B85="","",#REF!)</f>
        <v/>
      </c>
      <c r="L85" s="132" t="str">
        <f ca="1">IF(C85="","",#REF!)</f>
        <v/>
      </c>
    </row>
    <row r="86" spans="1:12">
      <c r="A86" s="108">
        <v>75</v>
      </c>
      <c r="B86" s="130" t="str">
        <f t="shared" ca="1" si="3"/>
        <v/>
      </c>
      <c r="C86" s="105" t="str">
        <f t="shared" ca="1" si="4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134" t="str">
        <f t="shared" ca="1" si="5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132" t="str">
        <f ca="1">IF(B86="","",#REF!)</f>
        <v/>
      </c>
      <c r="I86" s="132" t="str">
        <f ca="1">IF(B86="","",#REF!)</f>
        <v/>
      </c>
      <c r="J86" s="132" t="str">
        <f ca="1">IF(B86="","",#REF!)</f>
        <v/>
      </c>
      <c r="K86" s="132" t="str">
        <f ca="1">IF(B86="","",#REF!)</f>
        <v/>
      </c>
      <c r="L86" s="132" t="str">
        <f ca="1">IF(C86="","",#REF!)</f>
        <v/>
      </c>
    </row>
    <row r="87" spans="1:12">
      <c r="A87" s="108">
        <v>76</v>
      </c>
      <c r="B87" s="130" t="str">
        <f t="shared" ca="1" si="3"/>
        <v/>
      </c>
      <c r="C87" s="105" t="str">
        <f t="shared" ca="1" si="4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134" t="str">
        <f t="shared" ca="1" si="5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132" t="str">
        <f ca="1">IF(B87="","",#REF!)</f>
        <v/>
      </c>
      <c r="I87" s="132" t="str">
        <f ca="1">IF(B87="","",#REF!)</f>
        <v/>
      </c>
      <c r="J87" s="132" t="str">
        <f ca="1">IF(B87="","",#REF!)</f>
        <v/>
      </c>
      <c r="K87" s="132" t="str">
        <f ca="1">IF(B87="","",#REF!)</f>
        <v/>
      </c>
      <c r="L87" s="132" t="str">
        <f ca="1">IF(C87="","",#REF!)</f>
        <v/>
      </c>
    </row>
    <row r="88" spans="1:12">
      <c r="A88" s="108">
        <v>77</v>
      </c>
      <c r="B88" s="130" t="str">
        <f t="shared" ca="1" si="3"/>
        <v/>
      </c>
      <c r="C88" s="105" t="str">
        <f t="shared" ca="1" si="4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134" t="str">
        <f t="shared" ca="1" si="5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132" t="str">
        <f ca="1">IF(B88="","",#REF!)</f>
        <v/>
      </c>
      <c r="I88" s="132" t="str">
        <f ca="1">IF(B88="","",#REF!)</f>
        <v/>
      </c>
      <c r="J88" s="132" t="str">
        <f ca="1">IF(B88="","",#REF!)</f>
        <v/>
      </c>
      <c r="K88" s="132" t="str">
        <f ca="1">IF(B88="","",#REF!)</f>
        <v/>
      </c>
      <c r="L88" s="132" t="str">
        <f ca="1">IF(C88="","",#REF!)</f>
        <v/>
      </c>
    </row>
    <row r="89" spans="1:12">
      <c r="A89" s="108">
        <v>78</v>
      </c>
      <c r="B89" s="130" t="str">
        <f t="shared" ca="1" si="3"/>
        <v/>
      </c>
      <c r="C89" s="105" t="str">
        <f t="shared" ca="1" si="4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134" t="str">
        <f t="shared" ca="1" si="5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132" t="str">
        <f ca="1">IF(B89="","",#REF!)</f>
        <v/>
      </c>
      <c r="I89" s="132" t="str">
        <f ca="1">IF(B89="","",#REF!)</f>
        <v/>
      </c>
      <c r="J89" s="132" t="str">
        <f ca="1">IF(B89="","",#REF!)</f>
        <v/>
      </c>
      <c r="K89" s="132" t="str">
        <f ca="1">IF(B89="","",#REF!)</f>
        <v/>
      </c>
      <c r="L89" s="132" t="str">
        <f ca="1">IF(C89="","",#REF!)</f>
        <v/>
      </c>
    </row>
    <row r="90" spans="1:12">
      <c r="A90" s="108">
        <v>79</v>
      </c>
      <c r="B90" s="130" t="str">
        <f t="shared" ca="1" si="3"/>
        <v/>
      </c>
      <c r="C90" s="105" t="str">
        <f t="shared" ca="1" si="4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134" t="str">
        <f t="shared" ca="1" si="5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132" t="str">
        <f ca="1">IF(B90="","",#REF!)</f>
        <v/>
      </c>
      <c r="I90" s="132" t="str">
        <f ca="1">IF(B90="","",#REF!)</f>
        <v/>
      </c>
      <c r="J90" s="132" t="str">
        <f ca="1">IF(B90="","",#REF!)</f>
        <v/>
      </c>
      <c r="K90" s="132" t="str">
        <f ca="1">IF(B90="","",#REF!)</f>
        <v/>
      </c>
      <c r="L90" s="132" t="str">
        <f ca="1">IF(C90="","",#REF!)</f>
        <v/>
      </c>
    </row>
    <row r="91" spans="1:12">
      <c r="A91" s="108">
        <v>80</v>
      </c>
      <c r="B91" s="130" t="str">
        <f t="shared" ca="1" si="3"/>
        <v/>
      </c>
      <c r="C91" s="105" t="str">
        <f t="shared" ca="1" si="4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134" t="str">
        <f t="shared" ca="1" si="5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132" t="str">
        <f ca="1">IF(B91="","",#REF!)</f>
        <v/>
      </c>
      <c r="I91" s="132" t="str">
        <f ca="1">IF(B91="","",#REF!)</f>
        <v/>
      </c>
      <c r="J91" s="132" t="str">
        <f ca="1">IF(B91="","",#REF!)</f>
        <v/>
      </c>
      <c r="K91" s="132" t="str">
        <f ca="1">IF(B91="","",#REF!)</f>
        <v/>
      </c>
      <c r="L91" s="132" t="str">
        <f ca="1">IF(C91="","",#REF!)</f>
        <v/>
      </c>
    </row>
    <row r="92" spans="1:12">
      <c r="A92" s="108">
        <v>81</v>
      </c>
      <c r="B92" s="130" t="str">
        <f t="shared" ca="1" si="3"/>
        <v/>
      </c>
      <c r="C92" s="105" t="str">
        <f t="shared" ca="1" si="4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134" t="str">
        <f t="shared" ca="1" si="5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132" t="str">
        <f ca="1">IF(B92="","",#REF!)</f>
        <v/>
      </c>
      <c r="I92" s="132" t="str">
        <f ca="1">IF(B92="","",#REF!)</f>
        <v/>
      </c>
      <c r="J92" s="132" t="str">
        <f ca="1">IF(B92="","",#REF!)</f>
        <v/>
      </c>
      <c r="K92" s="132" t="str">
        <f ca="1">IF(B92="","",#REF!)</f>
        <v/>
      </c>
      <c r="L92" s="132" t="str">
        <f ca="1">IF(C92="","",#REF!)</f>
        <v/>
      </c>
    </row>
    <row r="93" spans="1:12">
      <c r="A93" s="108">
        <v>82</v>
      </c>
      <c r="B93" s="130" t="str">
        <f t="shared" ca="1" si="3"/>
        <v/>
      </c>
      <c r="C93" s="105" t="str">
        <f t="shared" ca="1" si="4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134" t="str">
        <f t="shared" ca="1" si="5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132" t="str">
        <f ca="1">IF(B93="","",#REF!)</f>
        <v/>
      </c>
      <c r="I93" s="132" t="str">
        <f ca="1">IF(B93="","",#REF!)</f>
        <v/>
      </c>
      <c r="J93" s="132" t="str">
        <f ca="1">IF(B93="","",#REF!)</f>
        <v/>
      </c>
      <c r="K93" s="132" t="str">
        <f ca="1">IF(B93="","",#REF!)</f>
        <v/>
      </c>
      <c r="L93" s="132" t="str">
        <f ca="1">IF(C93="","",#REF!)</f>
        <v/>
      </c>
    </row>
    <row r="94" spans="1:12">
      <c r="A94" s="108">
        <v>83</v>
      </c>
      <c r="B94" s="130" t="str">
        <f t="shared" ca="1" si="3"/>
        <v/>
      </c>
      <c r="C94" s="105" t="str">
        <f t="shared" ca="1" si="4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134" t="str">
        <f t="shared" ca="1" si="5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132" t="str">
        <f ca="1">IF(B94="","",#REF!)</f>
        <v/>
      </c>
      <c r="I94" s="132" t="str">
        <f ca="1">IF(B94="","",#REF!)</f>
        <v/>
      </c>
      <c r="J94" s="132" t="str">
        <f ca="1">IF(B94="","",#REF!)</f>
        <v/>
      </c>
      <c r="K94" s="132" t="str">
        <f ca="1">IF(B94="","",#REF!)</f>
        <v/>
      </c>
      <c r="L94" s="132" t="str">
        <f ca="1">IF(C94="","",#REF!)</f>
        <v/>
      </c>
    </row>
    <row r="95" spans="1:12">
      <c r="A95" s="108">
        <v>84</v>
      </c>
      <c r="B95" s="130" t="str">
        <f t="shared" ca="1" si="3"/>
        <v/>
      </c>
      <c r="C95" s="105" t="str">
        <f t="shared" ca="1" si="4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134" t="str">
        <f t="shared" ca="1" si="5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132" t="str">
        <f ca="1">IF(B95="","",#REF!)</f>
        <v/>
      </c>
      <c r="I95" s="132" t="str">
        <f ca="1">IF(B95="","",#REF!)</f>
        <v/>
      </c>
      <c r="J95" s="132" t="str">
        <f ca="1">IF(B95="","",#REF!)</f>
        <v/>
      </c>
      <c r="K95" s="132" t="str">
        <f ca="1">IF(B95="","",#REF!)</f>
        <v/>
      </c>
      <c r="L95" s="132" t="str">
        <f ca="1">IF(C95="","",#REF!)</f>
        <v/>
      </c>
    </row>
    <row r="96" spans="1:12">
      <c r="A96" s="108">
        <v>85</v>
      </c>
      <c r="B96" s="130" t="str">
        <f t="shared" ca="1" si="3"/>
        <v/>
      </c>
      <c r="C96" s="105" t="str">
        <f t="shared" ca="1" si="4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134" t="str">
        <f t="shared" ca="1" si="5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132" t="str">
        <f ca="1">IF(B96="","",#REF!)</f>
        <v/>
      </c>
      <c r="I96" s="132" t="str">
        <f ca="1">IF(B96="","",#REF!)</f>
        <v/>
      </c>
      <c r="J96" s="132" t="str">
        <f ca="1">IF(B96="","",#REF!)</f>
        <v/>
      </c>
      <c r="K96" s="132" t="str">
        <f ca="1">IF(B96="","",#REF!)</f>
        <v/>
      </c>
      <c r="L96" s="132" t="str">
        <f ca="1">IF(C96="","",#REF!)</f>
        <v/>
      </c>
    </row>
    <row r="97" spans="1:12">
      <c r="A97" s="108">
        <v>86</v>
      </c>
      <c r="B97" s="130" t="str">
        <f t="shared" ca="1" si="3"/>
        <v/>
      </c>
      <c r="C97" s="105" t="str">
        <f t="shared" ca="1" si="4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134" t="str">
        <f t="shared" ca="1" si="5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132" t="str">
        <f ca="1">IF(B97="","",#REF!)</f>
        <v/>
      </c>
      <c r="I97" s="132" t="str">
        <f ca="1">IF(B97="","",#REF!)</f>
        <v/>
      </c>
      <c r="J97" s="132" t="str">
        <f ca="1">IF(B97="","",#REF!)</f>
        <v/>
      </c>
      <c r="K97" s="132" t="str">
        <f ca="1">IF(B97="","",#REF!)</f>
        <v/>
      </c>
      <c r="L97" s="132" t="str">
        <f ca="1">IF(C97="","",#REF!)</f>
        <v/>
      </c>
    </row>
    <row r="98" spans="1:12">
      <c r="A98" s="108">
        <v>87</v>
      </c>
      <c r="B98" s="130" t="str">
        <f t="shared" ca="1" si="3"/>
        <v/>
      </c>
      <c r="C98" s="105" t="str">
        <f t="shared" ca="1" si="4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134" t="str">
        <f t="shared" ca="1" si="5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132" t="str">
        <f ca="1">IF(B98="","",#REF!)</f>
        <v/>
      </c>
      <c r="I98" s="132" t="str">
        <f ca="1">IF(B98="","",#REF!)</f>
        <v/>
      </c>
      <c r="J98" s="132" t="str">
        <f ca="1">IF(B98="","",#REF!)</f>
        <v/>
      </c>
      <c r="K98" s="132" t="str">
        <f ca="1">IF(B98="","",#REF!)</f>
        <v/>
      </c>
      <c r="L98" s="132" t="str">
        <f ca="1">IF(C98="","",#REF!)</f>
        <v/>
      </c>
    </row>
    <row r="99" spans="1:12">
      <c r="A99" s="108">
        <v>88</v>
      </c>
      <c r="B99" s="130" t="str">
        <f t="shared" ca="1" si="3"/>
        <v/>
      </c>
      <c r="C99" s="105" t="str">
        <f t="shared" ca="1" si="4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134" t="str">
        <f t="shared" ca="1" si="5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132" t="str">
        <f ca="1">IF(B99="","",#REF!)</f>
        <v/>
      </c>
      <c r="I99" s="132" t="str">
        <f ca="1">IF(B99="","",#REF!)</f>
        <v/>
      </c>
      <c r="J99" s="132" t="str">
        <f ca="1">IF(B99="","",#REF!)</f>
        <v/>
      </c>
      <c r="K99" s="132" t="str">
        <f ca="1">IF(B99="","",#REF!)</f>
        <v/>
      </c>
      <c r="L99" s="132" t="str">
        <f ca="1">IF(C99="","",#REF!)</f>
        <v/>
      </c>
    </row>
    <row r="100" spans="1:12">
      <c r="A100" s="108">
        <v>89</v>
      </c>
      <c r="B100" s="130" t="str">
        <f t="shared" ca="1" si="3"/>
        <v/>
      </c>
      <c r="C100" s="105" t="str">
        <f t="shared" ca="1" si="4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134" t="str">
        <f t="shared" ca="1" si="5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132" t="str">
        <f ca="1">IF(B100="","",#REF!)</f>
        <v/>
      </c>
      <c r="I100" s="132" t="str">
        <f ca="1">IF(B100="","",#REF!)</f>
        <v/>
      </c>
      <c r="J100" s="132" t="str">
        <f ca="1">IF(B100="","",#REF!)</f>
        <v/>
      </c>
      <c r="K100" s="132" t="str">
        <f ca="1">IF(B100="","",#REF!)</f>
        <v/>
      </c>
      <c r="L100" s="132" t="str">
        <f ca="1">IF(C100="","",#REF!)</f>
        <v/>
      </c>
    </row>
    <row r="101" spans="1:12">
      <c r="A101" s="108">
        <v>90</v>
      </c>
      <c r="B101" s="130" t="str">
        <f t="shared" ca="1" si="3"/>
        <v/>
      </c>
      <c r="C101" s="105" t="str">
        <f t="shared" ca="1" si="4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134" t="str">
        <f t="shared" ca="1" si="5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132" t="str">
        <f ca="1">IF(B101="","",#REF!)</f>
        <v/>
      </c>
      <c r="I101" s="132" t="str">
        <f ca="1">IF(B101="","",#REF!)</f>
        <v/>
      </c>
      <c r="J101" s="132" t="str">
        <f ca="1">IF(B101="","",#REF!)</f>
        <v/>
      </c>
      <c r="K101" s="132" t="str">
        <f ca="1">IF(B101="","",#REF!)</f>
        <v/>
      </c>
      <c r="L101" s="132" t="str">
        <f ca="1">IF(C101="","",#REF!)</f>
        <v/>
      </c>
    </row>
    <row r="102" spans="1:12">
      <c r="A102" s="108">
        <v>91</v>
      </c>
      <c r="B102" s="130" t="str">
        <f t="shared" ca="1" si="3"/>
        <v/>
      </c>
      <c r="C102" s="105" t="str">
        <f t="shared" ca="1" si="4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134" t="str">
        <f t="shared" ca="1" si="5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132" t="str">
        <f ca="1">IF(B102="","",#REF!)</f>
        <v/>
      </c>
      <c r="I102" s="132" t="str">
        <f ca="1">IF(B102="","",#REF!)</f>
        <v/>
      </c>
      <c r="J102" s="132" t="str">
        <f ca="1">IF(B102="","",#REF!)</f>
        <v/>
      </c>
      <c r="K102" s="132" t="str">
        <f ca="1">IF(B102="","",#REF!)</f>
        <v/>
      </c>
      <c r="L102" s="132" t="str">
        <f ca="1">IF(C102="","",#REF!)</f>
        <v/>
      </c>
    </row>
    <row r="103" spans="1:12">
      <c r="A103" s="108">
        <v>92</v>
      </c>
      <c r="B103" s="130" t="str">
        <f t="shared" ca="1" si="3"/>
        <v/>
      </c>
      <c r="C103" s="105" t="str">
        <f t="shared" ca="1" si="4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134" t="str">
        <f t="shared" ca="1" si="5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132" t="str">
        <f ca="1">IF(B103="","",#REF!)</f>
        <v/>
      </c>
      <c r="I103" s="132" t="str">
        <f ca="1">IF(B103="","",#REF!)</f>
        <v/>
      </c>
      <c r="J103" s="132" t="str">
        <f ca="1">IF(B103="","",#REF!)</f>
        <v/>
      </c>
      <c r="K103" s="132" t="str">
        <f ca="1">IF(B103="","",#REF!)</f>
        <v/>
      </c>
      <c r="L103" s="132" t="str">
        <f ca="1">IF(C103="","",#REF!)</f>
        <v/>
      </c>
    </row>
    <row r="104" spans="1:12">
      <c r="A104" s="108">
        <v>93</v>
      </c>
      <c r="B104" s="130" t="str">
        <f t="shared" ca="1" si="3"/>
        <v/>
      </c>
      <c r="C104" s="105" t="str">
        <f t="shared" ca="1" si="4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134" t="str">
        <f t="shared" ca="1" si="5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132" t="str">
        <f ca="1">IF(B104="","",#REF!)</f>
        <v/>
      </c>
      <c r="I104" s="132" t="str">
        <f ca="1">IF(B104="","",#REF!)</f>
        <v/>
      </c>
      <c r="J104" s="132" t="str">
        <f ca="1">IF(B104="","",#REF!)</f>
        <v/>
      </c>
      <c r="K104" s="132" t="str">
        <f ca="1">IF(B104="","",#REF!)</f>
        <v/>
      </c>
      <c r="L104" s="132" t="str">
        <f ca="1">IF(C104="","",#REF!)</f>
        <v/>
      </c>
    </row>
    <row r="105" spans="1:12">
      <c r="A105" s="108">
        <v>94</v>
      </c>
      <c r="B105" s="130" t="str">
        <f t="shared" ca="1" si="3"/>
        <v/>
      </c>
      <c r="C105" s="105" t="str">
        <f t="shared" ca="1" si="4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134" t="str">
        <f t="shared" ca="1" si="5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132" t="str">
        <f ca="1">IF(B105="","",#REF!)</f>
        <v/>
      </c>
      <c r="I105" s="132" t="str">
        <f ca="1">IF(B105="","",#REF!)</f>
        <v/>
      </c>
      <c r="J105" s="132" t="str">
        <f ca="1">IF(B105="","",#REF!)</f>
        <v/>
      </c>
      <c r="K105" s="132" t="str">
        <f ca="1">IF(B105="","",#REF!)</f>
        <v/>
      </c>
      <c r="L105" s="132" t="str">
        <f ca="1">IF(C105="","",#REF!)</f>
        <v/>
      </c>
    </row>
    <row r="106" spans="1:12">
      <c r="A106" s="108">
        <v>95</v>
      </c>
      <c r="B106" s="130" t="str">
        <f t="shared" ca="1" si="3"/>
        <v/>
      </c>
      <c r="C106" s="105" t="str">
        <f t="shared" ca="1" si="4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134" t="str">
        <f t="shared" ca="1" si="5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132" t="str">
        <f ca="1">IF(B106="","",#REF!)</f>
        <v/>
      </c>
      <c r="I106" s="132" t="str">
        <f ca="1">IF(B106="","",#REF!)</f>
        <v/>
      </c>
      <c r="J106" s="132" t="str">
        <f ca="1">IF(B106="","",#REF!)</f>
        <v/>
      </c>
      <c r="K106" s="132" t="str">
        <f ca="1">IF(B106="","",#REF!)</f>
        <v/>
      </c>
      <c r="L106" s="132" t="str">
        <f ca="1">IF(C106="","",#REF!)</f>
        <v/>
      </c>
    </row>
    <row r="107" spans="1:12">
      <c r="A107" s="108">
        <v>96</v>
      </c>
      <c r="B107" s="130" t="str">
        <f t="shared" ca="1" si="3"/>
        <v/>
      </c>
      <c r="C107" s="105" t="str">
        <f t="shared" ca="1" si="4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134" t="str">
        <f t="shared" ca="1" si="5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132" t="str">
        <f ca="1">IF(B107="","",#REF!)</f>
        <v/>
      </c>
      <c r="I107" s="132" t="str">
        <f ca="1">IF(B107="","",#REF!)</f>
        <v/>
      </c>
      <c r="J107" s="132" t="str">
        <f ca="1">IF(B107="","",#REF!)</f>
        <v/>
      </c>
      <c r="K107" s="132" t="str">
        <f ca="1">IF(B107="","",#REF!)</f>
        <v/>
      </c>
      <c r="L107" s="132" t="str">
        <f ca="1">IF(C107="","",#REF!)</f>
        <v/>
      </c>
    </row>
    <row r="108" spans="1:12">
      <c r="A108" s="108">
        <v>97</v>
      </c>
      <c r="B108" s="130" t="str">
        <f t="shared" ca="1" si="3"/>
        <v/>
      </c>
      <c r="C108" s="105" t="str">
        <f t="shared" ca="1" si="4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134" t="str">
        <f t="shared" ca="1" si="5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132" t="str">
        <f ca="1">IF(B108="","",#REF!)</f>
        <v/>
      </c>
      <c r="I108" s="132" t="str">
        <f ca="1">IF(B108="","",#REF!)</f>
        <v/>
      </c>
      <c r="J108" s="132" t="str">
        <f ca="1">IF(B108="","",#REF!)</f>
        <v/>
      </c>
      <c r="K108" s="132" t="str">
        <f ca="1">IF(B108="","",#REF!)</f>
        <v/>
      </c>
      <c r="L108" s="132" t="str">
        <f ca="1">IF(C108="","",#REF!)</f>
        <v/>
      </c>
    </row>
    <row r="109" spans="1:12">
      <c r="A109" s="108">
        <v>98</v>
      </c>
      <c r="B109" s="130" t="str">
        <f t="shared" ca="1" si="3"/>
        <v/>
      </c>
      <c r="C109" s="105" t="str">
        <f t="shared" ca="1" si="4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134" t="str">
        <f t="shared" ca="1" si="5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132" t="str">
        <f ca="1">IF(B109="","",#REF!)</f>
        <v/>
      </c>
      <c r="I109" s="132" t="str">
        <f ca="1">IF(B109="","",#REF!)</f>
        <v/>
      </c>
      <c r="J109" s="132" t="str">
        <f ca="1">IF(B109="","",#REF!)</f>
        <v/>
      </c>
      <c r="K109" s="132" t="str">
        <f ca="1">IF(B109="","",#REF!)</f>
        <v/>
      </c>
      <c r="L109" s="132" t="str">
        <f ca="1">IF(C109="","",#REF!)</f>
        <v/>
      </c>
    </row>
    <row r="110" spans="1:12">
      <c r="A110" s="108">
        <v>99</v>
      </c>
      <c r="B110" s="130" t="str">
        <f t="shared" ca="1" si="3"/>
        <v/>
      </c>
      <c r="C110" s="105" t="str">
        <f t="shared" ca="1" si="4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134" t="str">
        <f t="shared" ca="1" si="5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132" t="str">
        <f ca="1">IF(B110="","",#REF!)</f>
        <v/>
      </c>
      <c r="I110" s="132" t="str">
        <f ca="1">IF(B110="","",#REF!)</f>
        <v/>
      </c>
      <c r="J110" s="132" t="str">
        <f ca="1">IF(B110="","",#REF!)</f>
        <v/>
      </c>
      <c r="K110" s="132" t="str">
        <f ca="1">IF(B110="","",#REF!)</f>
        <v/>
      </c>
      <c r="L110" s="132" t="str">
        <f ca="1">IF(C110="","",#REF!)</f>
        <v/>
      </c>
    </row>
    <row r="111" spans="1:12">
      <c r="A111" s="108">
        <v>100</v>
      </c>
      <c r="B111" s="130" t="str">
        <f t="shared" ca="1" si="3"/>
        <v/>
      </c>
      <c r="C111" s="105" t="str">
        <f t="shared" ca="1" si="4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134" t="str">
        <f t="shared" ca="1" si="5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132" t="str">
        <f ca="1">IF(B111="","",#REF!)</f>
        <v/>
      </c>
      <c r="I111" s="132" t="str">
        <f ca="1">IF(B111="","",#REF!)</f>
        <v/>
      </c>
      <c r="J111" s="132" t="str">
        <f ca="1">IF(B111="","",#REF!)</f>
        <v/>
      </c>
      <c r="K111" s="132" t="str">
        <f ca="1">IF(B111="","",#REF!)</f>
        <v/>
      </c>
      <c r="L111" s="132" t="str">
        <f ca="1">IF(C111="","",#REF!)</f>
        <v/>
      </c>
    </row>
    <row r="112" spans="1:12">
      <c r="A112" s="108">
        <v>101</v>
      </c>
      <c r="B112" s="130" t="str">
        <f t="shared" ca="1" si="3"/>
        <v/>
      </c>
      <c r="C112" s="105" t="str">
        <f t="shared" ca="1" si="4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134" t="str">
        <f t="shared" ca="1" si="5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132" t="str">
        <f ca="1">IF(B112="","",#REF!)</f>
        <v/>
      </c>
      <c r="I112" s="132" t="str">
        <f ca="1">IF(B112="","",#REF!)</f>
        <v/>
      </c>
      <c r="J112" s="132" t="str">
        <f ca="1">IF(B112="","",#REF!)</f>
        <v/>
      </c>
      <c r="K112" s="132" t="str">
        <f ca="1">IF(B112="","",#REF!)</f>
        <v/>
      </c>
      <c r="L112" s="132" t="str">
        <f ca="1">IF(C112="","",#REF!)</f>
        <v/>
      </c>
    </row>
    <row r="113" spans="1:12">
      <c r="A113" s="108">
        <v>102</v>
      </c>
      <c r="B113" s="130" t="str">
        <f t="shared" ca="1" si="3"/>
        <v/>
      </c>
      <c r="C113" s="105" t="str">
        <f t="shared" ca="1" si="4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134" t="str">
        <f t="shared" ca="1" si="5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132" t="str">
        <f ca="1">IF(B113="","",#REF!)</f>
        <v/>
      </c>
      <c r="I113" s="132" t="str">
        <f ca="1">IF(B113="","",#REF!)</f>
        <v/>
      </c>
      <c r="J113" s="132" t="str">
        <f ca="1">IF(B113="","",#REF!)</f>
        <v/>
      </c>
      <c r="K113" s="132" t="str">
        <f ca="1">IF(B113="","",#REF!)</f>
        <v/>
      </c>
      <c r="L113" s="132" t="str">
        <f ca="1">IF(C113="","",#REF!)</f>
        <v/>
      </c>
    </row>
    <row r="114" spans="1:12">
      <c r="A114" s="108">
        <v>103</v>
      </c>
      <c r="B114" s="130" t="str">
        <f t="shared" ca="1" si="3"/>
        <v/>
      </c>
      <c r="C114" s="105" t="str">
        <f t="shared" ca="1" si="4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134" t="str">
        <f t="shared" ca="1" si="5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132" t="str">
        <f ca="1">IF(B114="","",#REF!)</f>
        <v/>
      </c>
      <c r="I114" s="132" t="str">
        <f ca="1">IF(B114="","",#REF!)</f>
        <v/>
      </c>
      <c r="J114" s="132" t="str">
        <f ca="1">IF(B114="","",#REF!)</f>
        <v/>
      </c>
      <c r="K114" s="132" t="str">
        <f ca="1">IF(B114="","",#REF!)</f>
        <v/>
      </c>
      <c r="L114" s="132" t="str">
        <f ca="1">IF(C114="","",#REF!)</f>
        <v/>
      </c>
    </row>
    <row r="115" spans="1:12">
      <c r="A115" s="108">
        <v>104</v>
      </c>
      <c r="B115" s="130" t="str">
        <f t="shared" ca="1" si="3"/>
        <v/>
      </c>
      <c r="C115" s="105" t="str">
        <f t="shared" ca="1" si="4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134" t="str">
        <f t="shared" ca="1" si="5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132" t="str">
        <f ca="1">IF(B115="","",#REF!)</f>
        <v/>
      </c>
      <c r="I115" s="132" t="str">
        <f ca="1">IF(B115="","",#REF!)</f>
        <v/>
      </c>
      <c r="J115" s="132" t="str">
        <f ca="1">IF(B115="","",#REF!)</f>
        <v/>
      </c>
      <c r="K115" s="132" t="str">
        <f ca="1">IF(B115="","",#REF!)</f>
        <v/>
      </c>
      <c r="L115" s="132" t="str">
        <f ca="1">IF(C115="","",#REF!)</f>
        <v/>
      </c>
    </row>
    <row r="116" spans="1:12">
      <c r="A116" s="108">
        <v>105</v>
      </c>
      <c r="B116" s="130" t="str">
        <f t="shared" ca="1" si="3"/>
        <v/>
      </c>
      <c r="C116" s="105" t="str">
        <f t="shared" ca="1" si="4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134" t="str">
        <f t="shared" ca="1" si="5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132" t="str">
        <f ca="1">IF(B116="","",#REF!)</f>
        <v/>
      </c>
      <c r="I116" s="132" t="str">
        <f ca="1">IF(B116="","",#REF!)</f>
        <v/>
      </c>
      <c r="J116" s="132" t="str">
        <f ca="1">IF(B116="","",#REF!)</f>
        <v/>
      </c>
      <c r="K116" s="132" t="str">
        <f ca="1">IF(B116="","",#REF!)</f>
        <v/>
      </c>
      <c r="L116" s="132" t="str">
        <f ca="1">IF(C116="","",#REF!)</f>
        <v/>
      </c>
    </row>
    <row r="117" spans="1:12">
      <c r="A117" s="108">
        <v>106</v>
      </c>
      <c r="B117" s="130" t="str">
        <f t="shared" ca="1" si="3"/>
        <v/>
      </c>
      <c r="C117" s="105" t="str">
        <f t="shared" ca="1" si="4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134" t="str">
        <f t="shared" ca="1" si="5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132" t="str">
        <f ca="1">IF(B117="","",#REF!)</f>
        <v/>
      </c>
      <c r="I117" s="132" t="str">
        <f ca="1">IF(B117="","",#REF!)</f>
        <v/>
      </c>
      <c r="J117" s="132" t="str">
        <f ca="1">IF(B117="","",#REF!)</f>
        <v/>
      </c>
      <c r="K117" s="132" t="str">
        <f ca="1">IF(B117="","",#REF!)</f>
        <v/>
      </c>
      <c r="L117" s="132" t="str">
        <f ca="1">IF(C117="","",#REF!)</f>
        <v/>
      </c>
    </row>
    <row r="118" spans="1:12">
      <c r="A118" s="108">
        <v>107</v>
      </c>
      <c r="B118" s="130" t="str">
        <f t="shared" ca="1" si="3"/>
        <v/>
      </c>
      <c r="C118" s="105" t="str">
        <f t="shared" ca="1" si="4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134" t="str">
        <f t="shared" ca="1" si="5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132" t="str">
        <f ca="1">IF(B118="","",#REF!)</f>
        <v/>
      </c>
      <c r="I118" s="132" t="str">
        <f ca="1">IF(B118="","",#REF!)</f>
        <v/>
      </c>
      <c r="J118" s="132" t="str">
        <f ca="1">IF(B118="","",#REF!)</f>
        <v/>
      </c>
      <c r="K118" s="132" t="str">
        <f ca="1">IF(B118="","",#REF!)</f>
        <v/>
      </c>
      <c r="L118" s="132" t="str">
        <f ca="1">IF(C118="","",#REF!)</f>
        <v/>
      </c>
    </row>
    <row r="119" spans="1:12">
      <c r="A119" s="108">
        <v>108</v>
      </c>
      <c r="B119" s="130" t="str">
        <f t="shared" ca="1" si="3"/>
        <v/>
      </c>
      <c r="C119" s="105" t="str">
        <f t="shared" ca="1" si="4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134" t="str">
        <f t="shared" ca="1" si="5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132" t="str">
        <f ca="1">IF(B119="","",#REF!)</f>
        <v/>
      </c>
      <c r="I119" s="132" t="str">
        <f ca="1">IF(B119="","",#REF!)</f>
        <v/>
      </c>
      <c r="J119" s="132" t="str">
        <f ca="1">IF(B119="","",#REF!)</f>
        <v/>
      </c>
      <c r="K119" s="132" t="str">
        <f ca="1">IF(B119="","",#REF!)</f>
        <v/>
      </c>
      <c r="L119" s="132" t="str">
        <f ca="1">IF(C119="","",#REF!)</f>
        <v/>
      </c>
    </row>
    <row r="120" spans="1:12">
      <c r="A120" s="108">
        <v>109</v>
      </c>
      <c r="B120" s="130" t="str">
        <f t="shared" ca="1" si="3"/>
        <v/>
      </c>
      <c r="C120" s="105" t="str">
        <f t="shared" ca="1" si="4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134" t="str">
        <f t="shared" ca="1" si="5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132" t="str">
        <f ca="1">IF(B120="","",#REF!)</f>
        <v/>
      </c>
      <c r="I120" s="132" t="str">
        <f ca="1">IF(B120="","",#REF!)</f>
        <v/>
      </c>
      <c r="J120" s="132" t="str">
        <f ca="1">IF(B120="","",#REF!)</f>
        <v/>
      </c>
      <c r="K120" s="132" t="str">
        <f ca="1">IF(B120="","",#REF!)</f>
        <v/>
      </c>
      <c r="L120" s="132" t="str">
        <f ca="1">IF(C120="","",#REF!)</f>
        <v/>
      </c>
    </row>
    <row r="121" spans="1:12">
      <c r="A121" s="108">
        <v>110</v>
      </c>
      <c r="B121" s="130" t="str">
        <f t="shared" ca="1" si="3"/>
        <v/>
      </c>
      <c r="C121" s="105" t="str">
        <f t="shared" ca="1" si="4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134" t="str">
        <f t="shared" ca="1" si="5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132" t="str">
        <f ca="1">IF(B121="","",#REF!)</f>
        <v/>
      </c>
      <c r="I121" s="132" t="str">
        <f ca="1">IF(B121="","",#REF!)</f>
        <v/>
      </c>
      <c r="J121" s="132" t="str">
        <f ca="1">IF(B121="","",#REF!)</f>
        <v/>
      </c>
      <c r="K121" s="132" t="str">
        <f ca="1">IF(B121="","",#REF!)</f>
        <v/>
      </c>
      <c r="L121" s="132" t="str">
        <f ca="1">IF(C121="","",#REF!)</f>
        <v/>
      </c>
    </row>
    <row r="122" spans="1:12">
      <c r="A122" s="108">
        <v>111</v>
      </c>
      <c r="B122" s="130" t="str">
        <f t="shared" ca="1" si="3"/>
        <v/>
      </c>
      <c r="C122" s="105" t="str">
        <f t="shared" ca="1" si="4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134" t="str">
        <f t="shared" ca="1" si="5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132" t="str">
        <f ca="1">IF(B122="","",#REF!)</f>
        <v/>
      </c>
      <c r="I122" s="132" t="str">
        <f ca="1">IF(B122="","",#REF!)</f>
        <v/>
      </c>
      <c r="J122" s="132" t="str">
        <f ca="1">IF(B122="","",#REF!)</f>
        <v/>
      </c>
      <c r="K122" s="132" t="str">
        <f ca="1">IF(B122="","",#REF!)</f>
        <v/>
      </c>
      <c r="L122" s="132" t="str">
        <f ca="1">IF(C122="","",#REF!)</f>
        <v/>
      </c>
    </row>
    <row r="123" spans="1:12">
      <c r="A123" s="108">
        <v>112</v>
      </c>
      <c r="B123" s="130" t="str">
        <f t="shared" ca="1" si="3"/>
        <v/>
      </c>
      <c r="C123" s="105" t="str">
        <f t="shared" ca="1" si="4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134" t="str">
        <f t="shared" ca="1" si="5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132" t="str">
        <f ca="1">IF(B123="","",#REF!)</f>
        <v/>
      </c>
      <c r="I123" s="132" t="str">
        <f ca="1">IF(B123="","",#REF!)</f>
        <v/>
      </c>
      <c r="J123" s="132" t="str">
        <f ca="1">IF(B123="","",#REF!)</f>
        <v/>
      </c>
      <c r="K123" s="132" t="str">
        <f ca="1">IF(B123="","",#REF!)</f>
        <v/>
      </c>
      <c r="L123" s="132" t="str">
        <f ca="1">IF(C123="","",#REF!)</f>
        <v/>
      </c>
    </row>
    <row r="124" spans="1:12">
      <c r="A124" s="108">
        <v>113</v>
      </c>
      <c r="B124" s="130" t="str">
        <f t="shared" ca="1" si="3"/>
        <v/>
      </c>
      <c r="C124" s="105" t="str">
        <f t="shared" ca="1" si="4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134" t="str">
        <f t="shared" ca="1" si="5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132" t="str">
        <f ca="1">IF(B124="","",#REF!)</f>
        <v/>
      </c>
      <c r="I124" s="132" t="str">
        <f ca="1">IF(B124="","",#REF!)</f>
        <v/>
      </c>
      <c r="J124" s="132" t="str">
        <f ca="1">IF(B124="","",#REF!)</f>
        <v/>
      </c>
      <c r="K124" s="132" t="str">
        <f ca="1">IF(B124="","",#REF!)</f>
        <v/>
      </c>
      <c r="L124" s="132" t="str">
        <f ca="1">IF(C124="","",#REF!)</f>
        <v/>
      </c>
    </row>
    <row r="125" spans="1:12">
      <c r="A125" s="108">
        <v>114</v>
      </c>
      <c r="B125" s="130" t="str">
        <f t="shared" ca="1" si="3"/>
        <v/>
      </c>
      <c r="C125" s="105" t="str">
        <f t="shared" ca="1" si="4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134" t="str">
        <f t="shared" ca="1" si="5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132" t="str">
        <f ca="1">IF(B125="","",#REF!)</f>
        <v/>
      </c>
      <c r="I125" s="132" t="str">
        <f ca="1">IF(B125="","",#REF!)</f>
        <v/>
      </c>
      <c r="J125" s="132" t="str">
        <f ca="1">IF(B125="","",#REF!)</f>
        <v/>
      </c>
      <c r="K125" s="132" t="str">
        <f ca="1">IF(B125="","",#REF!)</f>
        <v/>
      </c>
      <c r="L125" s="132" t="str">
        <f ca="1">IF(C125="","",#REF!)</f>
        <v/>
      </c>
    </row>
    <row r="126" spans="1:12">
      <c r="A126" s="108">
        <v>115</v>
      </c>
      <c r="B126" s="130" t="str">
        <f t="shared" ca="1" si="3"/>
        <v/>
      </c>
      <c r="C126" s="105" t="str">
        <f t="shared" ca="1" si="4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134" t="str">
        <f t="shared" ca="1" si="5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132" t="str">
        <f ca="1">IF(B126="","",#REF!)</f>
        <v/>
      </c>
      <c r="I126" s="132" t="str">
        <f ca="1">IF(B126="","",#REF!)</f>
        <v/>
      </c>
      <c r="J126" s="132" t="str">
        <f ca="1">IF(B126="","",#REF!)</f>
        <v/>
      </c>
      <c r="K126" s="132" t="str">
        <f ca="1">IF(B126="","",#REF!)</f>
        <v/>
      </c>
      <c r="L126" s="132" t="str">
        <f ca="1">IF(C126="","",#REF!)</f>
        <v/>
      </c>
    </row>
    <row r="127" spans="1:12">
      <c r="A127" s="108">
        <v>116</v>
      </c>
      <c r="B127" s="130" t="str">
        <f t="shared" ca="1" si="3"/>
        <v/>
      </c>
      <c r="C127" s="105" t="str">
        <f t="shared" ca="1" si="4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134" t="str">
        <f t="shared" ca="1" si="5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132" t="str">
        <f ca="1">IF(B127="","",#REF!)</f>
        <v/>
      </c>
      <c r="I127" s="132" t="str">
        <f ca="1">IF(B127="","",#REF!)</f>
        <v/>
      </c>
      <c r="J127" s="132" t="str">
        <f ca="1">IF(B127="","",#REF!)</f>
        <v/>
      </c>
      <c r="K127" s="132" t="str">
        <f ca="1">IF(B127="","",#REF!)</f>
        <v/>
      </c>
      <c r="L127" s="132" t="str">
        <f ca="1">IF(C127="","",#REF!)</f>
        <v/>
      </c>
    </row>
    <row r="128" spans="1:12">
      <c r="A128" s="108">
        <v>117</v>
      </c>
      <c r="B128" s="130" t="str">
        <f t="shared" ca="1" si="3"/>
        <v/>
      </c>
      <c r="C128" s="105" t="str">
        <f t="shared" ca="1" si="4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134" t="str">
        <f t="shared" ca="1" si="5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132" t="str">
        <f ca="1">IF(B128="","",#REF!)</f>
        <v/>
      </c>
      <c r="I128" s="132" t="str">
        <f ca="1">IF(B128="","",#REF!)</f>
        <v/>
      </c>
      <c r="J128" s="132" t="str">
        <f ca="1">IF(B128="","",#REF!)</f>
        <v/>
      </c>
      <c r="K128" s="132" t="str">
        <f ca="1">IF(B128="","",#REF!)</f>
        <v/>
      </c>
      <c r="L128" s="132" t="str">
        <f ca="1">IF(C128="","",#REF!)</f>
        <v/>
      </c>
    </row>
    <row r="129" spans="1:12">
      <c r="A129" s="108">
        <v>118</v>
      </c>
      <c r="B129" s="130" t="str">
        <f t="shared" ca="1" si="3"/>
        <v/>
      </c>
      <c r="C129" s="105" t="str">
        <f t="shared" ca="1" si="4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134" t="str">
        <f t="shared" ca="1" si="5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132" t="str">
        <f ca="1">IF(B129="","",#REF!)</f>
        <v/>
      </c>
      <c r="I129" s="132" t="str">
        <f ca="1">IF(B129="","",#REF!)</f>
        <v/>
      </c>
      <c r="J129" s="132" t="str">
        <f ca="1">IF(B129="","",#REF!)</f>
        <v/>
      </c>
      <c r="K129" s="132" t="str">
        <f ca="1">IF(B129="","",#REF!)</f>
        <v/>
      </c>
      <c r="L129" s="132" t="str">
        <f ca="1">IF(C129="","",#REF!)</f>
        <v/>
      </c>
    </row>
    <row r="130" spans="1:12">
      <c r="A130" s="108">
        <v>119</v>
      </c>
      <c r="B130" s="130" t="str">
        <f t="shared" ca="1" si="3"/>
        <v/>
      </c>
      <c r="C130" s="105" t="str">
        <f t="shared" ca="1" si="4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134" t="str">
        <f t="shared" ca="1" si="5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132" t="str">
        <f ca="1">IF(B130="","",#REF!)</f>
        <v/>
      </c>
      <c r="I130" s="132" t="str">
        <f ca="1">IF(B130="","",#REF!)</f>
        <v/>
      </c>
      <c r="J130" s="132" t="str">
        <f ca="1">IF(B130="","",#REF!)</f>
        <v/>
      </c>
      <c r="K130" s="132" t="str">
        <f ca="1">IF(B130="","",#REF!)</f>
        <v/>
      </c>
      <c r="L130" s="132" t="str">
        <f ca="1">IF(C130="","",#REF!)</f>
        <v/>
      </c>
    </row>
    <row r="131" spans="1:12">
      <c r="A131" s="108">
        <v>120</v>
      </c>
      <c r="B131" s="130" t="str">
        <f t="shared" ca="1" si="3"/>
        <v/>
      </c>
      <c r="C131" s="105" t="str">
        <f t="shared" ca="1" si="4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134" t="str">
        <f t="shared" ca="1" si="5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132" t="str">
        <f ca="1">IF(B131="","",#REF!)</f>
        <v/>
      </c>
      <c r="I131" s="132" t="str">
        <f ca="1">IF(B131="","",#REF!)</f>
        <v/>
      </c>
      <c r="J131" s="132" t="str">
        <f ca="1">IF(B131="","",#REF!)</f>
        <v/>
      </c>
      <c r="K131" s="132" t="str">
        <f ca="1">IF(B131="","",#REF!)</f>
        <v/>
      </c>
      <c r="L131" s="132" t="str">
        <f ca="1">IF(C131="","",#REF!)</f>
        <v/>
      </c>
    </row>
    <row r="132" spans="1:12">
      <c r="A132" s="108">
        <v>121</v>
      </c>
      <c r="B132" s="130" t="str">
        <f t="shared" ca="1" si="3"/>
        <v/>
      </c>
      <c r="C132" s="105" t="str">
        <f t="shared" ca="1" si="4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134" t="str">
        <f t="shared" ca="1" si="5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132" t="str">
        <f ca="1">IF(B132="","",#REF!)</f>
        <v/>
      </c>
      <c r="I132" s="132" t="str">
        <f ca="1">IF(B132="","",#REF!)</f>
        <v/>
      </c>
      <c r="J132" s="132" t="str">
        <f ca="1">IF(B132="","",#REF!)</f>
        <v/>
      </c>
      <c r="K132" s="132" t="str">
        <f ca="1">IF(B132="","",#REF!)</f>
        <v/>
      </c>
      <c r="L132" s="132" t="str">
        <f ca="1">IF(C132="","",#REF!)</f>
        <v/>
      </c>
    </row>
    <row r="133" spans="1:12">
      <c r="A133" s="108">
        <v>122</v>
      </c>
      <c r="B133" s="130" t="str">
        <f t="shared" ca="1" si="3"/>
        <v/>
      </c>
      <c r="C133" s="105" t="str">
        <f t="shared" ca="1" si="4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134" t="str">
        <f t="shared" ca="1" si="5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132" t="str">
        <f ca="1">IF(B133="","",#REF!)</f>
        <v/>
      </c>
      <c r="I133" s="132" t="str">
        <f ca="1">IF(B133="","",#REF!)</f>
        <v/>
      </c>
      <c r="J133" s="132" t="str">
        <f ca="1">IF(B133="","",#REF!)</f>
        <v/>
      </c>
      <c r="K133" s="132" t="str">
        <f ca="1">IF(B133="","",#REF!)</f>
        <v/>
      </c>
      <c r="L133" s="132" t="str">
        <f ca="1">IF(C133="","",#REF!)</f>
        <v/>
      </c>
    </row>
    <row r="134" spans="1:12">
      <c r="A134" s="108">
        <v>123</v>
      </c>
      <c r="B134" s="130" t="str">
        <f t="shared" ca="1" si="3"/>
        <v/>
      </c>
      <c r="C134" s="105" t="str">
        <f t="shared" ca="1" si="4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134" t="str">
        <f t="shared" ca="1" si="5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132" t="str">
        <f ca="1">IF(B134="","",#REF!)</f>
        <v/>
      </c>
      <c r="I134" s="132" t="str">
        <f ca="1">IF(B134="","",#REF!)</f>
        <v/>
      </c>
      <c r="J134" s="132" t="str">
        <f ca="1">IF(B134="","",#REF!)</f>
        <v/>
      </c>
      <c r="K134" s="132" t="str">
        <f ca="1">IF(B134="","",#REF!)</f>
        <v/>
      </c>
      <c r="L134" s="132" t="str">
        <f ca="1">IF(C134="","",#REF!)</f>
        <v/>
      </c>
    </row>
    <row r="135" spans="1:12">
      <c r="A135" s="108">
        <v>124</v>
      </c>
      <c r="B135" s="130" t="str">
        <f t="shared" ca="1" si="3"/>
        <v/>
      </c>
      <c r="C135" s="105" t="str">
        <f t="shared" ca="1" si="4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134" t="str">
        <f t="shared" ca="1" si="5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132" t="str">
        <f ca="1">IF(B135="","",#REF!)</f>
        <v/>
      </c>
      <c r="I135" s="132" t="str">
        <f ca="1">IF(B135="","",#REF!)</f>
        <v/>
      </c>
      <c r="J135" s="132" t="str">
        <f ca="1">IF(B135="","",#REF!)</f>
        <v/>
      </c>
      <c r="K135" s="132" t="str">
        <f ca="1">IF(B135="","",#REF!)</f>
        <v/>
      </c>
      <c r="L135" s="132" t="str">
        <f ca="1">IF(C135="","",#REF!)</f>
        <v/>
      </c>
    </row>
    <row r="136" spans="1:12">
      <c r="A136" s="108">
        <v>125</v>
      </c>
      <c r="B136" s="130" t="str">
        <f t="shared" ca="1" si="3"/>
        <v/>
      </c>
      <c r="C136" s="105" t="str">
        <f t="shared" ca="1" si="4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134" t="str">
        <f t="shared" ca="1" si="5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132" t="str">
        <f ca="1">IF(B136="","",#REF!)</f>
        <v/>
      </c>
      <c r="I136" s="132" t="str">
        <f ca="1">IF(B136="","",#REF!)</f>
        <v/>
      </c>
      <c r="J136" s="132" t="str">
        <f ca="1">IF(B136="","",#REF!)</f>
        <v/>
      </c>
      <c r="K136" s="132" t="str">
        <f ca="1">IF(B136="","",#REF!)</f>
        <v/>
      </c>
      <c r="L136" s="132" t="str">
        <f ca="1">IF(C136="","",#REF!)</f>
        <v/>
      </c>
    </row>
    <row r="137" spans="1:12">
      <c r="A137" s="108">
        <v>126</v>
      </c>
      <c r="B137" s="130" t="str">
        <f t="shared" ca="1" si="3"/>
        <v/>
      </c>
      <c r="C137" s="105" t="str">
        <f t="shared" ca="1" si="4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134" t="str">
        <f t="shared" ca="1" si="5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132" t="str">
        <f ca="1">IF(B137="","",#REF!)</f>
        <v/>
      </c>
      <c r="I137" s="132" t="str">
        <f ca="1">IF(B137="","",#REF!)</f>
        <v/>
      </c>
      <c r="J137" s="132" t="str">
        <f ca="1">IF(B137="","",#REF!)</f>
        <v/>
      </c>
      <c r="K137" s="132" t="str">
        <f ca="1">IF(B137="","",#REF!)</f>
        <v/>
      </c>
      <c r="L137" s="132" t="str">
        <f ca="1">IF(C137="","",#REF!)</f>
        <v/>
      </c>
    </row>
    <row r="138" spans="1:12">
      <c r="A138" s="108">
        <v>127</v>
      </c>
      <c r="B138" s="130" t="str">
        <f t="shared" ca="1" si="3"/>
        <v/>
      </c>
      <c r="C138" s="105" t="str">
        <f t="shared" ca="1" si="4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134" t="str">
        <f t="shared" ca="1" si="5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132" t="str">
        <f ca="1">IF(B138="","",#REF!)</f>
        <v/>
      </c>
      <c r="I138" s="132" t="str">
        <f ca="1">IF(B138="","",#REF!)</f>
        <v/>
      </c>
      <c r="J138" s="132" t="str">
        <f ca="1">IF(B138="","",#REF!)</f>
        <v/>
      </c>
      <c r="K138" s="132" t="str">
        <f ca="1">IF(B138="","",#REF!)</f>
        <v/>
      </c>
      <c r="L138" s="132" t="str">
        <f ca="1">IF(C138="","",#REF!)</f>
        <v/>
      </c>
    </row>
    <row r="139" spans="1:12">
      <c r="A139" s="108">
        <v>128</v>
      </c>
      <c r="B139" s="130" t="str">
        <f t="shared" ca="1" si="3"/>
        <v/>
      </c>
      <c r="C139" s="105" t="str">
        <f t="shared" ca="1" si="4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134" t="str">
        <f t="shared" ca="1" si="5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132" t="str">
        <f ca="1">IF(B139="","",#REF!)</f>
        <v/>
      </c>
      <c r="I139" s="132" t="str">
        <f ca="1">IF(B139="","",#REF!)</f>
        <v/>
      </c>
      <c r="J139" s="132" t="str">
        <f ca="1">IF(B139="","",#REF!)</f>
        <v/>
      </c>
      <c r="K139" s="132" t="str">
        <f ca="1">IF(B139="","",#REF!)</f>
        <v/>
      </c>
      <c r="L139" s="132" t="str">
        <f ca="1">IF(C139="","",#REF!)</f>
        <v/>
      </c>
    </row>
    <row r="140" spans="1:12">
      <c r="A140" s="108">
        <v>129</v>
      </c>
      <c r="B140" s="130" t="str">
        <f t="shared" ca="1" si="3"/>
        <v/>
      </c>
      <c r="C140" s="105" t="str">
        <f t="shared" ca="1" si="4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134" t="str">
        <f t="shared" ca="1" si="5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132" t="str">
        <f ca="1">IF(B140="","",#REF!)</f>
        <v/>
      </c>
      <c r="I140" s="132" t="str">
        <f ca="1">IF(B140="","",#REF!)</f>
        <v/>
      </c>
      <c r="J140" s="132" t="str">
        <f ca="1">IF(B140="","",#REF!)</f>
        <v/>
      </c>
      <c r="K140" s="132" t="str">
        <f ca="1">IF(B140="","",#REF!)</f>
        <v/>
      </c>
      <c r="L140" s="132" t="str">
        <f ca="1">IF(C140="","",#REF!)</f>
        <v/>
      </c>
    </row>
    <row r="141" spans="1:12">
      <c r="A141" s="108">
        <v>130</v>
      </c>
      <c r="B141" s="130" t="str">
        <f t="shared" ref="B141:B204" ca="1" si="6">IF(C141="","",A141)</f>
        <v/>
      </c>
      <c r="C141" s="105" t="str">
        <f t="shared" ref="C141:C204" ca="1" si="7">IF(ISERROR(OFFSET($C$713,MATCH(A141,$F$714:$F$1320,0),0)),"",OFFSET($C$713,MATCH(A141,$F$714:$F$1320,0),0))</f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134" t="str">
        <f t="shared" ref="F141:F204" ca="1" si="8">IF(ISERROR(OFFSET($D$713,MATCH(A141,$F$714:$F$1320,0),0)),"",OFFSET($D$713,MATCH(A141,$F$714:$F$1320,0),0))</f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132" t="str">
        <f ca="1">IF(B141="","",#REF!)</f>
        <v/>
      </c>
      <c r="I141" s="132" t="str">
        <f ca="1">IF(B141="","",#REF!)</f>
        <v/>
      </c>
      <c r="J141" s="132" t="str">
        <f ca="1">IF(B141="","",#REF!)</f>
        <v/>
      </c>
      <c r="K141" s="132" t="str">
        <f ca="1">IF(B141="","",#REF!)</f>
        <v/>
      </c>
      <c r="L141" s="132" t="str">
        <f ca="1">IF(C141="","",#REF!)</f>
        <v/>
      </c>
    </row>
    <row r="142" spans="1:12">
      <c r="A142" s="108">
        <v>131</v>
      </c>
      <c r="B142" s="130" t="str">
        <f t="shared" ca="1" si="6"/>
        <v/>
      </c>
      <c r="C142" s="105" t="str">
        <f t="shared" ca="1" si="7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134" t="str">
        <f t="shared" ca="1" si="8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132" t="str">
        <f ca="1">IF(B142="","",#REF!)</f>
        <v/>
      </c>
      <c r="I142" s="132" t="str">
        <f ca="1">IF(B142="","",#REF!)</f>
        <v/>
      </c>
      <c r="J142" s="132" t="str">
        <f ca="1">IF(B142="","",#REF!)</f>
        <v/>
      </c>
      <c r="K142" s="132" t="str">
        <f ca="1">IF(B142="","",#REF!)</f>
        <v/>
      </c>
      <c r="L142" s="132" t="str">
        <f ca="1">IF(C142="","",#REF!)</f>
        <v/>
      </c>
    </row>
    <row r="143" spans="1:12">
      <c r="A143" s="108">
        <v>132</v>
      </c>
      <c r="B143" s="130" t="str">
        <f t="shared" ca="1" si="6"/>
        <v/>
      </c>
      <c r="C143" s="105" t="str">
        <f t="shared" ca="1" si="7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134" t="str">
        <f t="shared" ca="1" si="8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132" t="str">
        <f ca="1">IF(B143="","",#REF!)</f>
        <v/>
      </c>
      <c r="I143" s="132" t="str">
        <f ca="1">IF(B143="","",#REF!)</f>
        <v/>
      </c>
      <c r="J143" s="132" t="str">
        <f ca="1">IF(B143="","",#REF!)</f>
        <v/>
      </c>
      <c r="K143" s="132" t="str">
        <f ca="1">IF(B143="","",#REF!)</f>
        <v/>
      </c>
      <c r="L143" s="132" t="str">
        <f ca="1">IF(C143="","",#REF!)</f>
        <v/>
      </c>
    </row>
    <row r="144" spans="1:12">
      <c r="A144" s="108">
        <v>133</v>
      </c>
      <c r="B144" s="130" t="str">
        <f t="shared" ca="1" si="6"/>
        <v/>
      </c>
      <c r="C144" s="105" t="str">
        <f t="shared" ca="1" si="7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134" t="str">
        <f t="shared" ca="1" si="8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132" t="str">
        <f ca="1">IF(B144="","",#REF!)</f>
        <v/>
      </c>
      <c r="I144" s="132" t="str">
        <f ca="1">IF(B144="","",#REF!)</f>
        <v/>
      </c>
      <c r="J144" s="132" t="str">
        <f ca="1">IF(B144="","",#REF!)</f>
        <v/>
      </c>
      <c r="K144" s="132" t="str">
        <f ca="1">IF(B144="","",#REF!)</f>
        <v/>
      </c>
      <c r="L144" s="132" t="str">
        <f ca="1">IF(C144="","",#REF!)</f>
        <v/>
      </c>
    </row>
    <row r="145" spans="1:12">
      <c r="A145" s="108">
        <v>134</v>
      </c>
      <c r="B145" s="130" t="str">
        <f t="shared" ca="1" si="6"/>
        <v/>
      </c>
      <c r="C145" s="105" t="str">
        <f t="shared" ca="1" si="7"/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134" t="str">
        <f t="shared" ca="1" si="8"/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132" t="str">
        <f ca="1">IF(B145="","",#REF!)</f>
        <v/>
      </c>
      <c r="I145" s="132" t="str">
        <f ca="1">IF(B145="","",#REF!)</f>
        <v/>
      </c>
      <c r="J145" s="132" t="str">
        <f ca="1">IF(B145="","",#REF!)</f>
        <v/>
      </c>
      <c r="K145" s="132" t="str">
        <f ca="1">IF(B145="","",#REF!)</f>
        <v/>
      </c>
      <c r="L145" s="132" t="str">
        <f ca="1">IF(C145="","",#REF!)</f>
        <v/>
      </c>
    </row>
    <row r="146" spans="1:12">
      <c r="A146" s="108">
        <v>135</v>
      </c>
      <c r="B146" s="130" t="str">
        <f t="shared" ca="1" si="6"/>
        <v/>
      </c>
      <c r="C146" s="105" t="str">
        <f t="shared" ca="1" si="7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134" t="str">
        <f t="shared" ca="1" si="8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132" t="str">
        <f ca="1">IF(B146="","",#REF!)</f>
        <v/>
      </c>
      <c r="I146" s="132" t="str">
        <f ca="1">IF(B146="","",#REF!)</f>
        <v/>
      </c>
      <c r="J146" s="132" t="str">
        <f ca="1">IF(B146="","",#REF!)</f>
        <v/>
      </c>
      <c r="K146" s="132" t="str">
        <f ca="1">IF(B146="","",#REF!)</f>
        <v/>
      </c>
      <c r="L146" s="132" t="str">
        <f ca="1">IF(C146="","",#REF!)</f>
        <v/>
      </c>
    </row>
    <row r="147" spans="1:12">
      <c r="A147" s="108">
        <v>136</v>
      </c>
      <c r="B147" s="130" t="str">
        <f t="shared" ca="1" si="6"/>
        <v/>
      </c>
      <c r="C147" s="105" t="str">
        <f t="shared" ca="1" si="7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134" t="str">
        <f t="shared" ca="1" si="8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132" t="str">
        <f ca="1">IF(B147="","",#REF!)</f>
        <v/>
      </c>
      <c r="I147" s="132" t="str">
        <f ca="1">IF(B147="","",#REF!)</f>
        <v/>
      </c>
      <c r="J147" s="132" t="str">
        <f ca="1">IF(B147="","",#REF!)</f>
        <v/>
      </c>
      <c r="K147" s="132" t="str">
        <f ca="1">IF(B147="","",#REF!)</f>
        <v/>
      </c>
      <c r="L147" s="132" t="str">
        <f ca="1">IF(C147="","",#REF!)</f>
        <v/>
      </c>
    </row>
    <row r="148" spans="1:12">
      <c r="A148" s="108">
        <v>137</v>
      </c>
      <c r="B148" s="130" t="str">
        <f t="shared" ca="1" si="6"/>
        <v/>
      </c>
      <c r="C148" s="105" t="str">
        <f t="shared" ca="1" si="7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134" t="str">
        <f t="shared" ca="1" si="8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132" t="str">
        <f ca="1">IF(B148="","",#REF!)</f>
        <v/>
      </c>
      <c r="I148" s="132" t="str">
        <f ca="1">IF(B148="","",#REF!)</f>
        <v/>
      </c>
      <c r="J148" s="132" t="str">
        <f ca="1">IF(B148="","",#REF!)</f>
        <v/>
      </c>
      <c r="K148" s="132" t="str">
        <f ca="1">IF(B148="","",#REF!)</f>
        <v/>
      </c>
      <c r="L148" s="132" t="str">
        <f ca="1">IF(C148="","",#REF!)</f>
        <v/>
      </c>
    </row>
    <row r="149" spans="1:12">
      <c r="A149" s="108">
        <v>138</v>
      </c>
      <c r="B149" s="130" t="str">
        <f t="shared" ca="1" si="6"/>
        <v/>
      </c>
      <c r="C149" s="105" t="str">
        <f t="shared" ca="1" si="7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134" t="str">
        <f t="shared" ca="1" si="8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132" t="str">
        <f ca="1">IF(B149="","",#REF!)</f>
        <v/>
      </c>
      <c r="I149" s="132" t="str">
        <f ca="1">IF(B149="","",#REF!)</f>
        <v/>
      </c>
      <c r="J149" s="132" t="str">
        <f ca="1">IF(B149="","",#REF!)</f>
        <v/>
      </c>
      <c r="K149" s="132" t="str">
        <f ca="1">IF(B149="","",#REF!)</f>
        <v/>
      </c>
      <c r="L149" s="132" t="str">
        <f ca="1">IF(C149="","",#REF!)</f>
        <v/>
      </c>
    </row>
    <row r="150" spans="1:12">
      <c r="A150" s="108">
        <v>139</v>
      </c>
      <c r="B150" s="130" t="str">
        <f t="shared" ca="1" si="6"/>
        <v/>
      </c>
      <c r="C150" s="105" t="str">
        <f t="shared" ca="1" si="7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134" t="str">
        <f t="shared" ca="1" si="8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132" t="str">
        <f ca="1">IF(B150="","",#REF!)</f>
        <v/>
      </c>
      <c r="I150" s="132" t="str">
        <f ca="1">IF(B150="","",#REF!)</f>
        <v/>
      </c>
      <c r="J150" s="132" t="str">
        <f ca="1">IF(B150="","",#REF!)</f>
        <v/>
      </c>
      <c r="K150" s="132" t="str">
        <f ca="1">IF(B150="","",#REF!)</f>
        <v/>
      </c>
      <c r="L150" s="132" t="str">
        <f ca="1">IF(C150="","",#REF!)</f>
        <v/>
      </c>
    </row>
    <row r="151" spans="1:12">
      <c r="A151" s="108">
        <v>140</v>
      </c>
      <c r="B151" s="130" t="str">
        <f t="shared" ca="1" si="6"/>
        <v/>
      </c>
      <c r="C151" s="105" t="str">
        <f t="shared" ca="1" si="7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134" t="str">
        <f t="shared" ca="1" si="8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132" t="str">
        <f ca="1">IF(B151="","",#REF!)</f>
        <v/>
      </c>
      <c r="I151" s="132" t="str">
        <f ca="1">IF(B151="","",#REF!)</f>
        <v/>
      </c>
      <c r="J151" s="132" t="str">
        <f ca="1">IF(B151="","",#REF!)</f>
        <v/>
      </c>
      <c r="K151" s="132" t="str">
        <f ca="1">IF(B151="","",#REF!)</f>
        <v/>
      </c>
      <c r="L151" s="132" t="str">
        <f ca="1">IF(C151="","",#REF!)</f>
        <v/>
      </c>
    </row>
    <row r="152" spans="1:12">
      <c r="A152" s="108">
        <v>141</v>
      </c>
      <c r="B152" s="130" t="str">
        <f t="shared" ca="1" si="6"/>
        <v/>
      </c>
      <c r="C152" s="105" t="str">
        <f t="shared" ca="1" si="7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134" t="str">
        <f t="shared" ca="1" si="8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132" t="str">
        <f ca="1">IF(B152="","",#REF!)</f>
        <v/>
      </c>
      <c r="I152" s="132" t="str">
        <f ca="1">IF(B152="","",#REF!)</f>
        <v/>
      </c>
      <c r="J152" s="132" t="str">
        <f ca="1">IF(B152="","",#REF!)</f>
        <v/>
      </c>
      <c r="K152" s="132" t="str">
        <f ca="1">IF(B152="","",#REF!)</f>
        <v/>
      </c>
      <c r="L152" s="132" t="str">
        <f ca="1">IF(C152="","",#REF!)</f>
        <v/>
      </c>
    </row>
    <row r="153" spans="1:12">
      <c r="A153" s="108">
        <v>142</v>
      </c>
      <c r="B153" s="130" t="str">
        <f t="shared" ca="1" si="6"/>
        <v/>
      </c>
      <c r="C153" s="105" t="str">
        <f t="shared" ca="1" si="7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134" t="str">
        <f t="shared" ca="1" si="8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132" t="str">
        <f ca="1">IF(B153="","",#REF!)</f>
        <v/>
      </c>
      <c r="I153" s="132" t="str">
        <f ca="1">IF(B153="","",#REF!)</f>
        <v/>
      </c>
      <c r="J153" s="132" t="str">
        <f ca="1">IF(B153="","",#REF!)</f>
        <v/>
      </c>
      <c r="K153" s="132" t="str">
        <f ca="1">IF(B153="","",#REF!)</f>
        <v/>
      </c>
      <c r="L153" s="132" t="str">
        <f ca="1">IF(C153="","",#REF!)</f>
        <v/>
      </c>
    </row>
    <row r="154" spans="1:12">
      <c r="A154" s="108">
        <v>143</v>
      </c>
      <c r="B154" s="130" t="str">
        <f t="shared" ca="1" si="6"/>
        <v/>
      </c>
      <c r="C154" s="105" t="str">
        <f t="shared" ca="1" si="7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134" t="str">
        <f t="shared" ca="1" si="8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132" t="str">
        <f ca="1">IF(B154="","",#REF!)</f>
        <v/>
      </c>
      <c r="I154" s="132" t="str">
        <f ca="1">IF(B154="","",#REF!)</f>
        <v/>
      </c>
      <c r="J154" s="132" t="str">
        <f ca="1">IF(B154="","",#REF!)</f>
        <v/>
      </c>
      <c r="K154" s="132" t="str">
        <f ca="1">IF(B154="","",#REF!)</f>
        <v/>
      </c>
      <c r="L154" s="132" t="str">
        <f ca="1">IF(C154="","",#REF!)</f>
        <v/>
      </c>
    </row>
    <row r="155" spans="1:12">
      <c r="A155" s="108">
        <v>144</v>
      </c>
      <c r="B155" s="130" t="str">
        <f t="shared" ca="1" si="6"/>
        <v/>
      </c>
      <c r="C155" s="105" t="str">
        <f t="shared" ca="1" si="7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134" t="str">
        <f t="shared" ca="1" si="8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132" t="str">
        <f ca="1">IF(B155="","",#REF!)</f>
        <v/>
      </c>
      <c r="I155" s="132" t="str">
        <f ca="1">IF(B155="","",#REF!)</f>
        <v/>
      </c>
      <c r="J155" s="132" t="str">
        <f ca="1">IF(B155="","",#REF!)</f>
        <v/>
      </c>
      <c r="K155" s="132" t="str">
        <f ca="1">IF(B155="","",#REF!)</f>
        <v/>
      </c>
      <c r="L155" s="132" t="str">
        <f ca="1">IF(C155="","",#REF!)</f>
        <v/>
      </c>
    </row>
    <row r="156" spans="1:12">
      <c r="A156" s="108">
        <v>145</v>
      </c>
      <c r="B156" s="130" t="str">
        <f t="shared" ca="1" si="6"/>
        <v/>
      </c>
      <c r="C156" s="105" t="str">
        <f t="shared" ca="1" si="7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134" t="str">
        <f t="shared" ca="1" si="8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132" t="str">
        <f ca="1">IF(B156="","",#REF!)</f>
        <v/>
      </c>
      <c r="I156" s="132" t="str">
        <f ca="1">IF(B156="","",#REF!)</f>
        <v/>
      </c>
      <c r="J156" s="132" t="str">
        <f ca="1">IF(B156="","",#REF!)</f>
        <v/>
      </c>
      <c r="K156" s="132" t="str">
        <f ca="1">IF(B156="","",#REF!)</f>
        <v/>
      </c>
      <c r="L156" s="132" t="str">
        <f ca="1">IF(C156="","",#REF!)</f>
        <v/>
      </c>
    </row>
    <row r="157" spans="1:12">
      <c r="A157" s="108">
        <v>146</v>
      </c>
      <c r="B157" s="130" t="str">
        <f t="shared" ca="1" si="6"/>
        <v/>
      </c>
      <c r="C157" s="105" t="str">
        <f t="shared" ca="1" si="7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134" t="str">
        <f t="shared" ca="1" si="8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132" t="str">
        <f ca="1">IF(B157="","",#REF!)</f>
        <v/>
      </c>
      <c r="I157" s="132" t="str">
        <f ca="1">IF(B157="","",#REF!)</f>
        <v/>
      </c>
      <c r="J157" s="132" t="str">
        <f ca="1">IF(B157="","",#REF!)</f>
        <v/>
      </c>
      <c r="K157" s="132" t="str">
        <f ca="1">IF(B157="","",#REF!)</f>
        <v/>
      </c>
      <c r="L157" s="132" t="str">
        <f ca="1">IF(C157="","",#REF!)</f>
        <v/>
      </c>
    </row>
    <row r="158" spans="1:12">
      <c r="A158" s="108">
        <v>147</v>
      </c>
      <c r="B158" s="130" t="str">
        <f t="shared" ca="1" si="6"/>
        <v/>
      </c>
      <c r="C158" s="105" t="str">
        <f t="shared" ca="1" si="7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134" t="str">
        <f t="shared" ca="1" si="8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132" t="str">
        <f ca="1">IF(B158="","",#REF!)</f>
        <v/>
      </c>
      <c r="I158" s="132" t="str">
        <f ca="1">IF(B158="","",#REF!)</f>
        <v/>
      </c>
      <c r="J158" s="132" t="str">
        <f ca="1">IF(B158="","",#REF!)</f>
        <v/>
      </c>
      <c r="K158" s="132" t="str">
        <f ca="1">IF(B158="","",#REF!)</f>
        <v/>
      </c>
      <c r="L158" s="132" t="str">
        <f ca="1">IF(C158="","",#REF!)</f>
        <v/>
      </c>
    </row>
    <row r="159" spans="1:12">
      <c r="A159" s="108">
        <v>148</v>
      </c>
      <c r="B159" s="130" t="str">
        <f t="shared" ca="1" si="6"/>
        <v/>
      </c>
      <c r="C159" s="105" t="str">
        <f t="shared" ca="1" si="7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134" t="str">
        <f t="shared" ca="1" si="8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132" t="str">
        <f ca="1">IF(B159="","",#REF!)</f>
        <v/>
      </c>
      <c r="I159" s="132" t="str">
        <f ca="1">IF(B159="","",#REF!)</f>
        <v/>
      </c>
      <c r="J159" s="132" t="str">
        <f ca="1">IF(B159="","",#REF!)</f>
        <v/>
      </c>
      <c r="K159" s="132" t="str">
        <f ca="1">IF(B159="","",#REF!)</f>
        <v/>
      </c>
      <c r="L159" s="132" t="str">
        <f ca="1">IF(C159="","",#REF!)</f>
        <v/>
      </c>
    </row>
    <row r="160" spans="1:12">
      <c r="A160" s="108">
        <v>149</v>
      </c>
      <c r="B160" s="130" t="str">
        <f t="shared" ca="1" si="6"/>
        <v/>
      </c>
      <c r="C160" s="105" t="str">
        <f t="shared" ca="1" si="7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134" t="str">
        <f t="shared" ca="1" si="8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132" t="str">
        <f ca="1">IF(B160="","",#REF!)</f>
        <v/>
      </c>
      <c r="I160" s="132" t="str">
        <f ca="1">IF(B160="","",#REF!)</f>
        <v/>
      </c>
      <c r="J160" s="132" t="str">
        <f ca="1">IF(B160="","",#REF!)</f>
        <v/>
      </c>
      <c r="K160" s="132" t="str">
        <f ca="1">IF(B160="","",#REF!)</f>
        <v/>
      </c>
      <c r="L160" s="132" t="str">
        <f ca="1">IF(C160="","",#REF!)</f>
        <v/>
      </c>
    </row>
    <row r="161" spans="1:12">
      <c r="A161" s="108">
        <v>150</v>
      </c>
      <c r="B161" s="130" t="str">
        <f t="shared" ca="1" si="6"/>
        <v/>
      </c>
      <c r="C161" s="105" t="str">
        <f t="shared" ca="1" si="7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134" t="str">
        <f t="shared" ca="1" si="8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132" t="str">
        <f ca="1">IF(B161="","",#REF!)</f>
        <v/>
      </c>
      <c r="I161" s="132" t="str">
        <f ca="1">IF(B161="","",#REF!)</f>
        <v/>
      </c>
      <c r="J161" s="132" t="str">
        <f ca="1">IF(B161="","",#REF!)</f>
        <v/>
      </c>
      <c r="K161" s="132" t="str">
        <f ca="1">IF(B161="","",#REF!)</f>
        <v/>
      </c>
      <c r="L161" s="132" t="str">
        <f ca="1">IF(C161="","",#REF!)</f>
        <v/>
      </c>
    </row>
    <row r="162" spans="1:12">
      <c r="A162" s="108">
        <v>151</v>
      </c>
      <c r="B162" s="130" t="str">
        <f t="shared" ca="1" si="6"/>
        <v/>
      </c>
      <c r="C162" s="105" t="str">
        <f t="shared" ca="1" si="7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134" t="str">
        <f t="shared" ca="1" si="8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132" t="str">
        <f ca="1">IF(B162="","",#REF!)</f>
        <v/>
      </c>
      <c r="I162" s="132" t="str">
        <f ca="1">IF(B162="","",#REF!)</f>
        <v/>
      </c>
      <c r="J162" s="132" t="str">
        <f ca="1">IF(B162="","",#REF!)</f>
        <v/>
      </c>
      <c r="K162" s="132" t="str">
        <f ca="1">IF(B162="","",#REF!)</f>
        <v/>
      </c>
      <c r="L162" s="132" t="str">
        <f ca="1">IF(C162="","",#REF!)</f>
        <v/>
      </c>
    </row>
    <row r="163" spans="1:12">
      <c r="A163" s="108">
        <v>152</v>
      </c>
      <c r="B163" s="130" t="str">
        <f t="shared" ca="1" si="6"/>
        <v/>
      </c>
      <c r="C163" s="105" t="str">
        <f t="shared" ca="1" si="7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134" t="str">
        <f t="shared" ca="1" si="8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132" t="str">
        <f ca="1">IF(B163="","",#REF!)</f>
        <v/>
      </c>
      <c r="I163" s="132" t="str">
        <f ca="1">IF(B163="","",#REF!)</f>
        <v/>
      </c>
      <c r="J163" s="132" t="str">
        <f ca="1">IF(B163="","",#REF!)</f>
        <v/>
      </c>
      <c r="K163" s="132" t="str">
        <f ca="1">IF(B163="","",#REF!)</f>
        <v/>
      </c>
      <c r="L163" s="132" t="str">
        <f ca="1">IF(C163="","",#REF!)</f>
        <v/>
      </c>
    </row>
    <row r="164" spans="1:12">
      <c r="A164" s="108">
        <v>153</v>
      </c>
      <c r="B164" s="130" t="str">
        <f t="shared" ca="1" si="6"/>
        <v/>
      </c>
      <c r="C164" s="105" t="str">
        <f t="shared" ca="1" si="7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134" t="str">
        <f t="shared" ca="1" si="8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132" t="str">
        <f ca="1">IF(B164="","",#REF!)</f>
        <v/>
      </c>
      <c r="I164" s="132" t="str">
        <f ca="1">IF(B164="","",#REF!)</f>
        <v/>
      </c>
      <c r="J164" s="132" t="str">
        <f ca="1">IF(B164="","",#REF!)</f>
        <v/>
      </c>
      <c r="K164" s="132" t="str">
        <f ca="1">IF(B164="","",#REF!)</f>
        <v/>
      </c>
      <c r="L164" s="132" t="str">
        <f ca="1">IF(C164="","",#REF!)</f>
        <v/>
      </c>
    </row>
    <row r="165" spans="1:12">
      <c r="A165" s="108">
        <v>154</v>
      </c>
      <c r="B165" s="130" t="str">
        <f t="shared" ca="1" si="6"/>
        <v/>
      </c>
      <c r="C165" s="105" t="str">
        <f t="shared" ca="1" si="7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134" t="str">
        <f t="shared" ca="1" si="8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132" t="str">
        <f ca="1">IF(B165="","",#REF!)</f>
        <v/>
      </c>
      <c r="I165" s="132" t="str">
        <f ca="1">IF(B165="","",#REF!)</f>
        <v/>
      </c>
      <c r="J165" s="132" t="str">
        <f ca="1">IF(B165="","",#REF!)</f>
        <v/>
      </c>
      <c r="K165" s="132" t="str">
        <f ca="1">IF(B165="","",#REF!)</f>
        <v/>
      </c>
      <c r="L165" s="132" t="str">
        <f ca="1">IF(C165="","",#REF!)</f>
        <v/>
      </c>
    </row>
    <row r="166" spans="1:12">
      <c r="A166" s="108">
        <v>155</v>
      </c>
      <c r="B166" s="130" t="str">
        <f t="shared" ca="1" si="6"/>
        <v/>
      </c>
      <c r="C166" s="105" t="str">
        <f t="shared" ca="1" si="7"/>
        <v/>
      </c>
      <c r="D166" s="97" t="str">
        <f ca="1">IF(ISERROR(OFFSET('HARGA SATUAN'!$E$6,MATCH(C166,'HARGA SATUAN'!$C$7:$C$1922,0),0)),"",OFFSET('HARGA SATUAN'!$E$6,MATCH(C166,'HARGA SATUAN'!$C$7:$C$1922,0),0))</f>
        <v/>
      </c>
      <c r="E166" s="97">
        <f ca="1">IF(B166="+","Unit",IF(ISERROR(OFFSET('HARGA SATUAN'!$F$6,MATCH(C166,'HARGA SATUAN'!$C$7:$C$1922,0),0)),"",OFFSET('HARGA SATUAN'!$F$6,MATCH(C166,'HARGA SATUAN'!$C$7:$C$1922,0),0)))</f>
        <v>0</v>
      </c>
      <c r="F166" s="134" t="str">
        <f t="shared" ca="1" si="8"/>
        <v/>
      </c>
      <c r="G166" s="40">
        <f ca="1">IF(ISERROR(OFFSET('HARGA SATUAN'!$Q$6,MATCH(C166,'HARGA SATUAN'!$C$7:$C$1922,0),0)),"",OFFSET('HARGA SATUAN'!$Q$6,MATCH(C166,'HARGA SATUAN'!$C$7:$C$1922,0),0))</f>
        <v>0</v>
      </c>
      <c r="H166" s="132" t="str">
        <f ca="1">IF(B166="","",#REF!)</f>
        <v/>
      </c>
      <c r="I166" s="132" t="str">
        <f ca="1">IF(B166="","",#REF!)</f>
        <v/>
      </c>
      <c r="J166" s="132" t="str">
        <f ca="1">IF(B166="","",#REF!)</f>
        <v/>
      </c>
      <c r="K166" s="132" t="str">
        <f ca="1">IF(B166="","",#REF!)</f>
        <v/>
      </c>
      <c r="L166" s="132" t="str">
        <f ca="1">IF(C166="","",#REF!)</f>
        <v/>
      </c>
    </row>
    <row r="167" spans="1:12">
      <c r="A167" s="108">
        <v>156</v>
      </c>
      <c r="B167" s="130" t="str">
        <f t="shared" ca="1" si="6"/>
        <v/>
      </c>
      <c r="C167" s="105" t="str">
        <f t="shared" ca="1" si="7"/>
        <v/>
      </c>
      <c r="D167" s="97" t="str">
        <f ca="1">IF(ISERROR(OFFSET('HARGA SATUAN'!$E$6,MATCH(C167,'HARGA SATUAN'!$C$7:$C$1922,0),0)),"",OFFSET('HARGA SATUAN'!$E$6,MATCH(C167,'HARGA SATUAN'!$C$7:$C$1922,0),0))</f>
        <v/>
      </c>
      <c r="E167" s="97">
        <f ca="1">IF(B167="+","Unit",IF(ISERROR(OFFSET('HARGA SATUAN'!$F$6,MATCH(C167,'HARGA SATUAN'!$C$7:$C$1922,0),0)),"",OFFSET('HARGA SATUAN'!$F$6,MATCH(C167,'HARGA SATUAN'!$C$7:$C$1922,0),0)))</f>
        <v>0</v>
      </c>
      <c r="F167" s="134" t="str">
        <f t="shared" ca="1" si="8"/>
        <v/>
      </c>
      <c r="G167" s="40">
        <f ca="1">IF(ISERROR(OFFSET('HARGA SATUAN'!$Q$6,MATCH(C167,'HARGA SATUAN'!$C$7:$C$1922,0),0)),"",OFFSET('HARGA SATUAN'!$Q$6,MATCH(C167,'HARGA SATUAN'!$C$7:$C$1922,0),0))</f>
        <v>0</v>
      </c>
      <c r="H167" s="132" t="str">
        <f ca="1">IF(B167="","",#REF!)</f>
        <v/>
      </c>
      <c r="I167" s="132" t="str">
        <f ca="1">IF(B167="","",#REF!)</f>
        <v/>
      </c>
      <c r="J167" s="132" t="str">
        <f ca="1">IF(B167="","",#REF!)</f>
        <v/>
      </c>
      <c r="K167" s="132" t="str">
        <f ca="1">IF(B167="","",#REF!)</f>
        <v/>
      </c>
      <c r="L167" s="132" t="str">
        <f ca="1">IF(C167="","",#REF!)</f>
        <v/>
      </c>
    </row>
    <row r="168" spans="1:12">
      <c r="A168" s="108">
        <v>157</v>
      </c>
      <c r="B168" s="130" t="str">
        <f t="shared" ca="1" si="6"/>
        <v/>
      </c>
      <c r="C168" s="105" t="str">
        <f t="shared" ca="1" si="7"/>
        <v/>
      </c>
      <c r="D168" s="97" t="str">
        <f ca="1">IF(ISERROR(OFFSET('HARGA SATUAN'!$E$6,MATCH(C168,'HARGA SATUAN'!$C$7:$C$1922,0),0)),"",OFFSET('HARGA SATUAN'!$E$6,MATCH(C168,'HARGA SATUAN'!$C$7:$C$1922,0),0))</f>
        <v/>
      </c>
      <c r="E168" s="97">
        <f ca="1">IF(B168="+","Unit",IF(ISERROR(OFFSET('HARGA SATUAN'!$F$6,MATCH(C168,'HARGA SATUAN'!$C$7:$C$1922,0),0)),"",OFFSET('HARGA SATUAN'!$F$6,MATCH(C168,'HARGA SATUAN'!$C$7:$C$1922,0),0)))</f>
        <v>0</v>
      </c>
      <c r="F168" s="134" t="str">
        <f t="shared" ca="1" si="8"/>
        <v/>
      </c>
      <c r="G168" s="40">
        <f ca="1">IF(ISERROR(OFFSET('HARGA SATUAN'!$Q$6,MATCH(C168,'HARGA SATUAN'!$C$7:$C$1922,0),0)),"",OFFSET('HARGA SATUAN'!$Q$6,MATCH(C168,'HARGA SATUAN'!$C$7:$C$1922,0),0))</f>
        <v>0</v>
      </c>
      <c r="H168" s="132" t="str">
        <f ca="1">IF(B168="","",#REF!)</f>
        <v/>
      </c>
      <c r="I168" s="132" t="str">
        <f ca="1">IF(B168="","",#REF!)</f>
        <v/>
      </c>
      <c r="J168" s="132" t="str">
        <f ca="1">IF(B168="","",#REF!)</f>
        <v/>
      </c>
      <c r="K168" s="132" t="str">
        <f ca="1">IF(B168="","",#REF!)</f>
        <v/>
      </c>
      <c r="L168" s="132" t="str">
        <f ca="1">IF(C168="","",#REF!)</f>
        <v/>
      </c>
    </row>
    <row r="169" spans="1:12">
      <c r="A169" s="108">
        <v>158</v>
      </c>
      <c r="B169" s="130" t="str">
        <f t="shared" ca="1" si="6"/>
        <v/>
      </c>
      <c r="C169" s="105" t="str">
        <f t="shared" ca="1" si="7"/>
        <v/>
      </c>
      <c r="D169" s="97" t="str">
        <f ca="1">IF(ISERROR(OFFSET('HARGA SATUAN'!$E$6,MATCH(C169,'HARGA SATUAN'!$C$7:$C$1922,0),0)),"",OFFSET('HARGA SATUAN'!$E$6,MATCH(C169,'HARGA SATUAN'!$C$7:$C$1922,0),0))</f>
        <v/>
      </c>
      <c r="E169" s="97">
        <f ca="1">IF(B169="+","Unit",IF(ISERROR(OFFSET('HARGA SATUAN'!$F$6,MATCH(C169,'HARGA SATUAN'!$C$7:$C$1922,0),0)),"",OFFSET('HARGA SATUAN'!$F$6,MATCH(C169,'HARGA SATUAN'!$C$7:$C$1922,0),0)))</f>
        <v>0</v>
      </c>
      <c r="F169" s="134" t="str">
        <f t="shared" ca="1" si="8"/>
        <v/>
      </c>
      <c r="G169" s="40">
        <f ca="1">IF(ISERROR(OFFSET('HARGA SATUAN'!$Q$6,MATCH(C169,'HARGA SATUAN'!$C$7:$C$1922,0),0)),"",OFFSET('HARGA SATUAN'!$Q$6,MATCH(C169,'HARGA SATUAN'!$C$7:$C$1922,0),0))</f>
        <v>0</v>
      </c>
      <c r="H169" s="132" t="str">
        <f ca="1">IF(B169="","",#REF!)</f>
        <v/>
      </c>
      <c r="I169" s="132" t="str">
        <f ca="1">IF(B169="","",#REF!)</f>
        <v/>
      </c>
      <c r="J169" s="132" t="str">
        <f ca="1">IF(B169="","",#REF!)</f>
        <v/>
      </c>
      <c r="K169" s="132" t="str">
        <f ca="1">IF(B169="","",#REF!)</f>
        <v/>
      </c>
      <c r="L169" s="132" t="str">
        <f ca="1">IF(C169="","",#REF!)</f>
        <v/>
      </c>
    </row>
    <row r="170" spans="1:12">
      <c r="A170" s="108">
        <v>159</v>
      </c>
      <c r="B170" s="130" t="str">
        <f t="shared" ca="1" si="6"/>
        <v/>
      </c>
      <c r="C170" s="105" t="str">
        <f t="shared" ca="1" si="7"/>
        <v/>
      </c>
      <c r="D170" s="97" t="str">
        <f ca="1">IF(ISERROR(OFFSET('HARGA SATUAN'!$E$6,MATCH(C170,'HARGA SATUAN'!$C$7:$C$1922,0),0)),"",OFFSET('HARGA SATUAN'!$E$6,MATCH(C170,'HARGA SATUAN'!$C$7:$C$1922,0),0))</f>
        <v/>
      </c>
      <c r="E170" s="97">
        <f ca="1">IF(B170="+","Unit",IF(ISERROR(OFFSET('HARGA SATUAN'!$F$6,MATCH(C170,'HARGA SATUAN'!$C$7:$C$1922,0),0)),"",OFFSET('HARGA SATUAN'!$F$6,MATCH(C170,'HARGA SATUAN'!$C$7:$C$1922,0),0)))</f>
        <v>0</v>
      </c>
      <c r="F170" s="134" t="str">
        <f t="shared" ca="1" si="8"/>
        <v/>
      </c>
      <c r="G170" s="40">
        <f ca="1">IF(ISERROR(OFFSET('HARGA SATUAN'!$Q$6,MATCH(C170,'HARGA SATUAN'!$C$7:$C$1922,0),0)),"",OFFSET('HARGA SATUAN'!$Q$6,MATCH(C170,'HARGA SATUAN'!$C$7:$C$1922,0),0))</f>
        <v>0</v>
      </c>
      <c r="H170" s="132" t="str">
        <f ca="1">IF(B170="","",#REF!)</f>
        <v/>
      </c>
      <c r="I170" s="132" t="str">
        <f ca="1">IF(B170="","",#REF!)</f>
        <v/>
      </c>
      <c r="J170" s="132" t="str">
        <f ca="1">IF(B170="","",#REF!)</f>
        <v/>
      </c>
      <c r="K170" s="132" t="str">
        <f ca="1">IF(B170="","",#REF!)</f>
        <v/>
      </c>
      <c r="L170" s="132" t="str">
        <f ca="1">IF(C170="","",#REF!)</f>
        <v/>
      </c>
    </row>
    <row r="171" spans="1:12">
      <c r="A171" s="108">
        <v>160</v>
      </c>
      <c r="B171" s="130" t="str">
        <f t="shared" ca="1" si="6"/>
        <v/>
      </c>
      <c r="C171" s="105" t="str">
        <f t="shared" ca="1" si="7"/>
        <v/>
      </c>
      <c r="D171" s="97" t="str">
        <f ca="1">IF(ISERROR(OFFSET('HARGA SATUAN'!$E$6,MATCH(C171,'HARGA SATUAN'!$C$7:$C$1922,0),0)),"",OFFSET('HARGA SATUAN'!$E$6,MATCH(C171,'HARGA SATUAN'!$C$7:$C$1922,0),0))</f>
        <v/>
      </c>
      <c r="E171" s="97">
        <f ca="1">IF(B171="+","Unit",IF(ISERROR(OFFSET('HARGA SATUAN'!$F$6,MATCH(C171,'HARGA SATUAN'!$C$7:$C$1922,0),0)),"",OFFSET('HARGA SATUAN'!$F$6,MATCH(C171,'HARGA SATUAN'!$C$7:$C$1922,0),0)))</f>
        <v>0</v>
      </c>
      <c r="F171" s="134" t="str">
        <f t="shared" ca="1" si="8"/>
        <v/>
      </c>
      <c r="G171" s="40">
        <f ca="1">IF(ISERROR(OFFSET('HARGA SATUAN'!$Q$6,MATCH(C171,'HARGA SATUAN'!$C$7:$C$1922,0),0)),"",OFFSET('HARGA SATUAN'!$Q$6,MATCH(C171,'HARGA SATUAN'!$C$7:$C$1922,0),0))</f>
        <v>0</v>
      </c>
      <c r="H171" s="132" t="str">
        <f ca="1">IF(B171="","",#REF!)</f>
        <v/>
      </c>
      <c r="I171" s="132" t="str">
        <f ca="1">IF(B171="","",#REF!)</f>
        <v/>
      </c>
      <c r="J171" s="132" t="str">
        <f ca="1">IF(B171="","",#REF!)</f>
        <v/>
      </c>
      <c r="K171" s="132" t="str">
        <f ca="1">IF(B171="","",#REF!)</f>
        <v/>
      </c>
      <c r="L171" s="132" t="str">
        <f ca="1">IF(C171="","",#REF!)</f>
        <v/>
      </c>
    </row>
    <row r="172" spans="1:12">
      <c r="A172" s="108">
        <v>161</v>
      </c>
      <c r="B172" s="130" t="str">
        <f t="shared" ca="1" si="6"/>
        <v/>
      </c>
      <c r="C172" s="105" t="str">
        <f t="shared" ca="1" si="7"/>
        <v/>
      </c>
      <c r="D172" s="97" t="str">
        <f ca="1">IF(ISERROR(OFFSET('HARGA SATUAN'!$E$6,MATCH(C172,'HARGA SATUAN'!$C$7:$C$1922,0),0)),"",OFFSET('HARGA SATUAN'!$E$6,MATCH(C172,'HARGA SATUAN'!$C$7:$C$1922,0),0))</f>
        <v/>
      </c>
      <c r="E172" s="97">
        <f ca="1">IF(B172="+","Unit",IF(ISERROR(OFFSET('HARGA SATUAN'!$F$6,MATCH(C172,'HARGA SATUAN'!$C$7:$C$1922,0),0)),"",OFFSET('HARGA SATUAN'!$F$6,MATCH(C172,'HARGA SATUAN'!$C$7:$C$1922,0),0)))</f>
        <v>0</v>
      </c>
      <c r="F172" s="134" t="str">
        <f t="shared" ca="1" si="8"/>
        <v/>
      </c>
      <c r="G172" s="40">
        <f ca="1">IF(ISERROR(OFFSET('HARGA SATUAN'!$Q$6,MATCH(C172,'HARGA SATUAN'!$C$7:$C$1922,0),0)),"",OFFSET('HARGA SATUAN'!$Q$6,MATCH(C172,'HARGA SATUAN'!$C$7:$C$1922,0),0))</f>
        <v>0</v>
      </c>
      <c r="H172" s="132" t="str">
        <f ca="1">IF(B172="","",#REF!)</f>
        <v/>
      </c>
      <c r="I172" s="132" t="str">
        <f ca="1">IF(B172="","",#REF!)</f>
        <v/>
      </c>
      <c r="J172" s="132" t="str">
        <f ca="1">IF(B172="","",#REF!)</f>
        <v/>
      </c>
      <c r="K172" s="132" t="str">
        <f ca="1">IF(B172="","",#REF!)</f>
        <v/>
      </c>
      <c r="L172" s="132" t="str">
        <f ca="1">IF(C172="","",#REF!)</f>
        <v/>
      </c>
    </row>
    <row r="173" spans="1:12">
      <c r="A173" s="108">
        <v>162</v>
      </c>
      <c r="B173" s="130" t="str">
        <f t="shared" ca="1" si="6"/>
        <v/>
      </c>
      <c r="C173" s="105" t="str">
        <f t="shared" ca="1" si="7"/>
        <v/>
      </c>
      <c r="D173" s="97" t="str">
        <f ca="1">IF(ISERROR(OFFSET('HARGA SATUAN'!$E$6,MATCH(C173,'HARGA SATUAN'!$C$7:$C$1922,0),0)),"",OFFSET('HARGA SATUAN'!$E$6,MATCH(C173,'HARGA SATUAN'!$C$7:$C$1922,0),0))</f>
        <v/>
      </c>
      <c r="E173" s="97">
        <f ca="1">IF(B173="+","Unit",IF(ISERROR(OFFSET('HARGA SATUAN'!$F$6,MATCH(C173,'HARGA SATUAN'!$C$7:$C$1922,0),0)),"",OFFSET('HARGA SATUAN'!$F$6,MATCH(C173,'HARGA SATUAN'!$C$7:$C$1922,0),0)))</f>
        <v>0</v>
      </c>
      <c r="F173" s="134" t="str">
        <f t="shared" ca="1" si="8"/>
        <v/>
      </c>
      <c r="G173" s="40">
        <f ca="1">IF(ISERROR(OFFSET('HARGA SATUAN'!$Q$6,MATCH(C173,'HARGA SATUAN'!$C$7:$C$1922,0),0)),"",OFFSET('HARGA SATUAN'!$Q$6,MATCH(C173,'HARGA SATUAN'!$C$7:$C$1922,0),0))</f>
        <v>0</v>
      </c>
      <c r="H173" s="132" t="str">
        <f ca="1">IF(B173="","",#REF!)</f>
        <v/>
      </c>
      <c r="I173" s="132" t="str">
        <f ca="1">IF(B173="","",#REF!)</f>
        <v/>
      </c>
      <c r="J173" s="132" t="str">
        <f ca="1">IF(B173="","",#REF!)</f>
        <v/>
      </c>
      <c r="K173" s="132" t="str">
        <f ca="1">IF(B173="","",#REF!)</f>
        <v/>
      </c>
      <c r="L173" s="132" t="str">
        <f ca="1">IF(C173="","",#REF!)</f>
        <v/>
      </c>
    </row>
    <row r="174" spans="1:12">
      <c r="A174" s="108">
        <v>163</v>
      </c>
      <c r="B174" s="130" t="str">
        <f t="shared" ca="1" si="6"/>
        <v/>
      </c>
      <c r="C174" s="105" t="str">
        <f t="shared" ca="1" si="7"/>
        <v/>
      </c>
      <c r="D174" s="97" t="str">
        <f ca="1">IF(ISERROR(OFFSET('HARGA SATUAN'!$E$6,MATCH(C174,'HARGA SATUAN'!$C$7:$C$1922,0),0)),"",OFFSET('HARGA SATUAN'!$E$6,MATCH(C174,'HARGA SATUAN'!$C$7:$C$1922,0),0))</f>
        <v/>
      </c>
      <c r="E174" s="97">
        <f ca="1">IF(B174="+","Unit",IF(ISERROR(OFFSET('HARGA SATUAN'!$F$6,MATCH(C174,'HARGA SATUAN'!$C$7:$C$1922,0),0)),"",OFFSET('HARGA SATUAN'!$F$6,MATCH(C174,'HARGA SATUAN'!$C$7:$C$1922,0),0)))</f>
        <v>0</v>
      </c>
      <c r="F174" s="134" t="str">
        <f t="shared" ca="1" si="8"/>
        <v/>
      </c>
      <c r="G174" s="40">
        <f ca="1">IF(ISERROR(OFFSET('HARGA SATUAN'!$Q$6,MATCH(C174,'HARGA SATUAN'!$C$7:$C$1922,0),0)),"",OFFSET('HARGA SATUAN'!$Q$6,MATCH(C174,'HARGA SATUAN'!$C$7:$C$1922,0),0))</f>
        <v>0</v>
      </c>
      <c r="H174" s="132" t="str">
        <f ca="1">IF(B174="","",#REF!)</f>
        <v/>
      </c>
      <c r="I174" s="132" t="str">
        <f ca="1">IF(B174="","",#REF!)</f>
        <v/>
      </c>
      <c r="J174" s="132" t="str">
        <f ca="1">IF(B174="","",#REF!)</f>
        <v/>
      </c>
      <c r="K174" s="132" t="str">
        <f ca="1">IF(B174="","",#REF!)</f>
        <v/>
      </c>
      <c r="L174" s="132" t="str">
        <f ca="1">IF(C174="","",#REF!)</f>
        <v/>
      </c>
    </row>
    <row r="175" spans="1:12">
      <c r="A175" s="108">
        <v>164</v>
      </c>
      <c r="B175" s="130" t="str">
        <f t="shared" ca="1" si="6"/>
        <v/>
      </c>
      <c r="C175" s="105" t="str">
        <f t="shared" ca="1" si="7"/>
        <v/>
      </c>
      <c r="D175" s="97" t="str">
        <f ca="1">IF(ISERROR(OFFSET('HARGA SATUAN'!$E$6,MATCH(C175,'HARGA SATUAN'!$C$7:$C$1922,0),0)),"",OFFSET('HARGA SATUAN'!$E$6,MATCH(C175,'HARGA SATUAN'!$C$7:$C$1922,0),0))</f>
        <v/>
      </c>
      <c r="E175" s="97">
        <f ca="1">IF(B175="+","Unit",IF(ISERROR(OFFSET('HARGA SATUAN'!$F$6,MATCH(C175,'HARGA SATUAN'!$C$7:$C$1922,0),0)),"",OFFSET('HARGA SATUAN'!$F$6,MATCH(C175,'HARGA SATUAN'!$C$7:$C$1922,0),0)))</f>
        <v>0</v>
      </c>
      <c r="F175" s="134" t="str">
        <f t="shared" ca="1" si="8"/>
        <v/>
      </c>
      <c r="G175" s="40">
        <f ca="1">IF(ISERROR(OFFSET('HARGA SATUAN'!$Q$6,MATCH(C175,'HARGA SATUAN'!$C$7:$C$1922,0),0)),"",OFFSET('HARGA SATUAN'!$Q$6,MATCH(C175,'HARGA SATUAN'!$C$7:$C$1922,0),0))</f>
        <v>0</v>
      </c>
      <c r="H175" s="132" t="str">
        <f ca="1">IF(B175="","",#REF!)</f>
        <v/>
      </c>
      <c r="I175" s="132" t="str">
        <f ca="1">IF(B175="","",#REF!)</f>
        <v/>
      </c>
      <c r="J175" s="132" t="str">
        <f ca="1">IF(B175="","",#REF!)</f>
        <v/>
      </c>
      <c r="K175" s="132" t="str">
        <f ca="1">IF(B175="","",#REF!)</f>
        <v/>
      </c>
      <c r="L175" s="132" t="str">
        <f ca="1">IF(C175="","",#REF!)</f>
        <v/>
      </c>
    </row>
    <row r="176" spans="1:12">
      <c r="A176" s="108">
        <v>165</v>
      </c>
      <c r="B176" s="130" t="str">
        <f t="shared" ca="1" si="6"/>
        <v/>
      </c>
      <c r="C176" s="105" t="str">
        <f t="shared" ca="1" si="7"/>
        <v/>
      </c>
      <c r="D176" s="97" t="str">
        <f ca="1">IF(ISERROR(OFFSET('HARGA SATUAN'!$E$6,MATCH(C176,'HARGA SATUAN'!$C$7:$C$1922,0),0)),"",OFFSET('HARGA SATUAN'!$E$6,MATCH(C176,'HARGA SATUAN'!$C$7:$C$1922,0),0))</f>
        <v/>
      </c>
      <c r="E176" s="97">
        <f ca="1">IF(B176="+","Unit",IF(ISERROR(OFFSET('HARGA SATUAN'!$F$6,MATCH(C176,'HARGA SATUAN'!$C$7:$C$1922,0),0)),"",OFFSET('HARGA SATUAN'!$F$6,MATCH(C176,'HARGA SATUAN'!$C$7:$C$1922,0),0)))</f>
        <v>0</v>
      </c>
      <c r="F176" s="134" t="str">
        <f t="shared" ca="1" si="8"/>
        <v/>
      </c>
      <c r="G176" s="40">
        <f ca="1">IF(ISERROR(OFFSET('HARGA SATUAN'!$Q$6,MATCH(C176,'HARGA SATUAN'!$C$7:$C$1922,0),0)),"",OFFSET('HARGA SATUAN'!$Q$6,MATCH(C176,'HARGA SATUAN'!$C$7:$C$1922,0),0))</f>
        <v>0</v>
      </c>
      <c r="H176" s="132" t="str">
        <f ca="1">IF(B176="","",#REF!)</f>
        <v/>
      </c>
      <c r="I176" s="132" t="str">
        <f ca="1">IF(B176="","",#REF!)</f>
        <v/>
      </c>
      <c r="J176" s="132" t="str">
        <f ca="1">IF(B176="","",#REF!)</f>
        <v/>
      </c>
      <c r="K176" s="132" t="str">
        <f ca="1">IF(B176="","",#REF!)</f>
        <v/>
      </c>
      <c r="L176" s="132" t="str">
        <f ca="1">IF(C176="","",#REF!)</f>
        <v/>
      </c>
    </row>
    <row r="177" spans="1:12">
      <c r="A177" s="108">
        <v>166</v>
      </c>
      <c r="B177" s="130" t="str">
        <f t="shared" ca="1" si="6"/>
        <v/>
      </c>
      <c r="C177" s="105" t="str">
        <f t="shared" ca="1" si="7"/>
        <v/>
      </c>
      <c r="D177" s="97" t="str">
        <f ca="1">IF(ISERROR(OFFSET('HARGA SATUAN'!$E$6,MATCH(C177,'HARGA SATUAN'!$C$7:$C$1922,0),0)),"",OFFSET('HARGA SATUAN'!$E$6,MATCH(C177,'HARGA SATUAN'!$C$7:$C$1922,0),0))</f>
        <v/>
      </c>
      <c r="E177" s="97">
        <f ca="1">IF(B177="+","Unit",IF(ISERROR(OFFSET('HARGA SATUAN'!$F$6,MATCH(C177,'HARGA SATUAN'!$C$7:$C$1922,0),0)),"",OFFSET('HARGA SATUAN'!$F$6,MATCH(C177,'HARGA SATUAN'!$C$7:$C$1922,0),0)))</f>
        <v>0</v>
      </c>
      <c r="F177" s="134" t="str">
        <f t="shared" ca="1" si="8"/>
        <v/>
      </c>
      <c r="G177" s="40">
        <f ca="1">IF(ISERROR(OFFSET('HARGA SATUAN'!$Q$6,MATCH(C177,'HARGA SATUAN'!$C$7:$C$1922,0),0)),"",OFFSET('HARGA SATUAN'!$Q$6,MATCH(C177,'HARGA SATUAN'!$C$7:$C$1922,0),0))</f>
        <v>0</v>
      </c>
      <c r="H177" s="132" t="str">
        <f ca="1">IF(B177="","",#REF!)</f>
        <v/>
      </c>
      <c r="I177" s="132" t="str">
        <f ca="1">IF(B177="","",#REF!)</f>
        <v/>
      </c>
      <c r="J177" s="132" t="str">
        <f ca="1">IF(B177="","",#REF!)</f>
        <v/>
      </c>
      <c r="K177" s="132" t="str">
        <f ca="1">IF(B177="","",#REF!)</f>
        <v/>
      </c>
      <c r="L177" s="132" t="str">
        <f ca="1">IF(C177="","",#REF!)</f>
        <v/>
      </c>
    </row>
    <row r="178" spans="1:12">
      <c r="A178" s="108">
        <v>167</v>
      </c>
      <c r="B178" s="130" t="str">
        <f t="shared" ca="1" si="6"/>
        <v/>
      </c>
      <c r="C178" s="105" t="str">
        <f t="shared" ca="1" si="7"/>
        <v/>
      </c>
      <c r="D178" s="97" t="str">
        <f ca="1">IF(ISERROR(OFFSET('HARGA SATUAN'!$E$6,MATCH(C178,'HARGA SATUAN'!$C$7:$C$1922,0),0)),"",OFFSET('HARGA SATUAN'!$E$6,MATCH(C178,'HARGA SATUAN'!$C$7:$C$1922,0),0))</f>
        <v/>
      </c>
      <c r="E178" s="97">
        <f ca="1">IF(B178="+","Unit",IF(ISERROR(OFFSET('HARGA SATUAN'!$F$6,MATCH(C178,'HARGA SATUAN'!$C$7:$C$1922,0),0)),"",OFFSET('HARGA SATUAN'!$F$6,MATCH(C178,'HARGA SATUAN'!$C$7:$C$1922,0),0)))</f>
        <v>0</v>
      </c>
      <c r="F178" s="134" t="str">
        <f t="shared" ca="1" si="8"/>
        <v/>
      </c>
      <c r="G178" s="40">
        <f ca="1">IF(ISERROR(OFFSET('HARGA SATUAN'!$Q$6,MATCH(C178,'HARGA SATUAN'!$C$7:$C$1922,0),0)),"",OFFSET('HARGA SATUAN'!$Q$6,MATCH(C178,'HARGA SATUAN'!$C$7:$C$1922,0),0))</f>
        <v>0</v>
      </c>
      <c r="H178" s="132" t="str">
        <f ca="1">IF(B178="","",#REF!)</f>
        <v/>
      </c>
      <c r="I178" s="132" t="str">
        <f ca="1">IF(B178="","",#REF!)</f>
        <v/>
      </c>
      <c r="J178" s="132" t="str">
        <f ca="1">IF(B178="","",#REF!)</f>
        <v/>
      </c>
      <c r="K178" s="132" t="str">
        <f ca="1">IF(B178="","",#REF!)</f>
        <v/>
      </c>
      <c r="L178" s="132" t="str">
        <f ca="1">IF(C178="","",#REF!)</f>
        <v/>
      </c>
    </row>
    <row r="179" spans="1:12">
      <c r="A179" s="108">
        <v>168</v>
      </c>
      <c r="B179" s="130" t="str">
        <f t="shared" ca="1" si="6"/>
        <v/>
      </c>
      <c r="C179" s="105" t="str">
        <f t="shared" ca="1" si="7"/>
        <v/>
      </c>
      <c r="D179" s="97" t="str">
        <f ca="1">IF(ISERROR(OFFSET('HARGA SATUAN'!$E$6,MATCH(C179,'HARGA SATUAN'!$C$7:$C$1922,0),0)),"",OFFSET('HARGA SATUAN'!$E$6,MATCH(C179,'HARGA SATUAN'!$C$7:$C$1922,0),0))</f>
        <v/>
      </c>
      <c r="E179" s="97">
        <f ca="1">IF(B179="+","Unit",IF(ISERROR(OFFSET('HARGA SATUAN'!$F$6,MATCH(C179,'HARGA SATUAN'!$C$7:$C$1922,0),0)),"",OFFSET('HARGA SATUAN'!$F$6,MATCH(C179,'HARGA SATUAN'!$C$7:$C$1922,0),0)))</f>
        <v>0</v>
      </c>
      <c r="F179" s="134" t="str">
        <f t="shared" ca="1" si="8"/>
        <v/>
      </c>
      <c r="G179" s="40">
        <f ca="1">IF(ISERROR(OFFSET('HARGA SATUAN'!$Q$6,MATCH(C179,'HARGA SATUAN'!$C$7:$C$1922,0),0)),"",OFFSET('HARGA SATUAN'!$Q$6,MATCH(C179,'HARGA SATUAN'!$C$7:$C$1922,0),0))</f>
        <v>0</v>
      </c>
      <c r="H179" s="132" t="str">
        <f ca="1">IF(B179="","",#REF!)</f>
        <v/>
      </c>
      <c r="I179" s="132" t="str">
        <f ca="1">IF(B179="","",#REF!)</f>
        <v/>
      </c>
      <c r="J179" s="132" t="str">
        <f ca="1">IF(B179="","",#REF!)</f>
        <v/>
      </c>
      <c r="K179" s="132" t="str">
        <f ca="1">IF(B179="","",#REF!)</f>
        <v/>
      </c>
      <c r="L179" s="132" t="str">
        <f ca="1">IF(C179="","",#REF!)</f>
        <v/>
      </c>
    </row>
    <row r="180" spans="1:12">
      <c r="A180" s="108">
        <v>169</v>
      </c>
      <c r="B180" s="130" t="str">
        <f t="shared" ca="1" si="6"/>
        <v/>
      </c>
      <c r="C180" s="105" t="str">
        <f t="shared" ca="1" si="7"/>
        <v/>
      </c>
      <c r="D180" s="97" t="str">
        <f ca="1">IF(ISERROR(OFFSET('HARGA SATUAN'!$E$6,MATCH(C180,'HARGA SATUAN'!$C$7:$C$1922,0),0)),"",OFFSET('HARGA SATUAN'!$E$6,MATCH(C180,'HARGA SATUAN'!$C$7:$C$1922,0),0))</f>
        <v/>
      </c>
      <c r="E180" s="97">
        <f ca="1">IF(B180="+","Unit",IF(ISERROR(OFFSET('HARGA SATUAN'!$F$6,MATCH(C180,'HARGA SATUAN'!$C$7:$C$1922,0),0)),"",OFFSET('HARGA SATUAN'!$F$6,MATCH(C180,'HARGA SATUAN'!$C$7:$C$1922,0),0)))</f>
        <v>0</v>
      </c>
      <c r="F180" s="134" t="str">
        <f t="shared" ca="1" si="8"/>
        <v/>
      </c>
      <c r="G180" s="40">
        <f ca="1">IF(ISERROR(OFFSET('HARGA SATUAN'!$Q$6,MATCH(C180,'HARGA SATUAN'!$C$7:$C$1922,0),0)),"",OFFSET('HARGA SATUAN'!$Q$6,MATCH(C180,'HARGA SATUAN'!$C$7:$C$1922,0),0))</f>
        <v>0</v>
      </c>
      <c r="H180" s="132" t="str">
        <f ca="1">IF(B180="","",#REF!)</f>
        <v/>
      </c>
      <c r="I180" s="132" t="str">
        <f ca="1">IF(B180="","",#REF!)</f>
        <v/>
      </c>
      <c r="J180" s="132" t="str">
        <f ca="1">IF(B180="","",#REF!)</f>
        <v/>
      </c>
      <c r="K180" s="132" t="str">
        <f ca="1">IF(B180="","",#REF!)</f>
        <v/>
      </c>
      <c r="L180" s="132" t="str">
        <f ca="1">IF(C180="","",#REF!)</f>
        <v/>
      </c>
    </row>
    <row r="181" spans="1:12">
      <c r="A181" s="108">
        <v>170</v>
      </c>
      <c r="B181" s="130" t="str">
        <f t="shared" ca="1" si="6"/>
        <v/>
      </c>
      <c r="C181" s="105" t="str">
        <f t="shared" ca="1" si="7"/>
        <v/>
      </c>
      <c r="D181" s="97" t="str">
        <f ca="1">IF(ISERROR(OFFSET('HARGA SATUAN'!$E$6,MATCH(C181,'HARGA SATUAN'!$C$7:$C$1922,0),0)),"",OFFSET('HARGA SATUAN'!$E$6,MATCH(C181,'HARGA SATUAN'!$C$7:$C$1922,0),0))</f>
        <v/>
      </c>
      <c r="E181" s="97">
        <f ca="1">IF(B181="+","Unit",IF(ISERROR(OFFSET('HARGA SATUAN'!$F$6,MATCH(C181,'HARGA SATUAN'!$C$7:$C$1922,0),0)),"",OFFSET('HARGA SATUAN'!$F$6,MATCH(C181,'HARGA SATUAN'!$C$7:$C$1922,0),0)))</f>
        <v>0</v>
      </c>
      <c r="F181" s="134" t="str">
        <f t="shared" ca="1" si="8"/>
        <v/>
      </c>
      <c r="G181" s="40">
        <f ca="1">IF(ISERROR(OFFSET('HARGA SATUAN'!$Q$6,MATCH(C181,'HARGA SATUAN'!$C$7:$C$1922,0),0)),"",OFFSET('HARGA SATUAN'!$Q$6,MATCH(C181,'HARGA SATUAN'!$C$7:$C$1922,0),0))</f>
        <v>0</v>
      </c>
      <c r="H181" s="132" t="str">
        <f ca="1">IF(B181="","",#REF!)</f>
        <v/>
      </c>
      <c r="I181" s="132" t="str">
        <f ca="1">IF(B181="","",#REF!)</f>
        <v/>
      </c>
      <c r="J181" s="132" t="str">
        <f ca="1">IF(B181="","",#REF!)</f>
        <v/>
      </c>
      <c r="K181" s="132" t="str">
        <f ca="1">IF(B181="","",#REF!)</f>
        <v/>
      </c>
      <c r="L181" s="132" t="str">
        <f ca="1">IF(C181="","",#REF!)</f>
        <v/>
      </c>
    </row>
    <row r="182" spans="1:12">
      <c r="A182" s="108">
        <v>171</v>
      </c>
      <c r="B182" s="130" t="str">
        <f t="shared" ca="1" si="6"/>
        <v/>
      </c>
      <c r="C182" s="105" t="str">
        <f t="shared" ca="1" si="7"/>
        <v/>
      </c>
      <c r="D182" s="97" t="str">
        <f ca="1">IF(ISERROR(OFFSET('HARGA SATUAN'!$E$6,MATCH(C182,'HARGA SATUAN'!$C$7:$C$1922,0),0)),"",OFFSET('HARGA SATUAN'!$E$6,MATCH(C182,'HARGA SATUAN'!$C$7:$C$1922,0),0))</f>
        <v/>
      </c>
      <c r="E182" s="97">
        <f ca="1">IF(B182="+","Unit",IF(ISERROR(OFFSET('HARGA SATUAN'!$F$6,MATCH(C182,'HARGA SATUAN'!$C$7:$C$1922,0),0)),"",OFFSET('HARGA SATUAN'!$F$6,MATCH(C182,'HARGA SATUAN'!$C$7:$C$1922,0),0)))</f>
        <v>0</v>
      </c>
      <c r="F182" s="134" t="str">
        <f t="shared" ca="1" si="8"/>
        <v/>
      </c>
      <c r="G182" s="40">
        <f ca="1">IF(ISERROR(OFFSET('HARGA SATUAN'!$Q$6,MATCH(C182,'HARGA SATUAN'!$C$7:$C$1922,0),0)),"",OFFSET('HARGA SATUAN'!$Q$6,MATCH(C182,'HARGA SATUAN'!$C$7:$C$1922,0),0))</f>
        <v>0</v>
      </c>
      <c r="H182" s="132" t="str">
        <f ca="1">IF(B182="","",#REF!)</f>
        <v/>
      </c>
      <c r="I182" s="132" t="str">
        <f ca="1">IF(B182="","",#REF!)</f>
        <v/>
      </c>
      <c r="J182" s="132" t="str">
        <f ca="1">IF(B182="","",#REF!)</f>
        <v/>
      </c>
      <c r="K182" s="132" t="str">
        <f ca="1">IF(B182="","",#REF!)</f>
        <v/>
      </c>
      <c r="L182" s="132" t="str">
        <f ca="1">IF(C182="","",#REF!)</f>
        <v/>
      </c>
    </row>
    <row r="183" spans="1:12">
      <c r="A183" s="108">
        <v>172</v>
      </c>
      <c r="B183" s="130" t="str">
        <f t="shared" ca="1" si="6"/>
        <v/>
      </c>
      <c r="C183" s="105" t="str">
        <f t="shared" ca="1" si="7"/>
        <v/>
      </c>
      <c r="D183" s="97" t="str">
        <f ca="1">IF(ISERROR(OFFSET('HARGA SATUAN'!$E$6,MATCH(C183,'HARGA SATUAN'!$C$7:$C$1922,0),0)),"",OFFSET('HARGA SATUAN'!$E$6,MATCH(C183,'HARGA SATUAN'!$C$7:$C$1922,0),0))</f>
        <v/>
      </c>
      <c r="E183" s="97">
        <f ca="1">IF(B183="+","Unit",IF(ISERROR(OFFSET('HARGA SATUAN'!$F$6,MATCH(C183,'HARGA SATUAN'!$C$7:$C$1922,0),0)),"",OFFSET('HARGA SATUAN'!$F$6,MATCH(C183,'HARGA SATUAN'!$C$7:$C$1922,0),0)))</f>
        <v>0</v>
      </c>
      <c r="F183" s="134" t="str">
        <f t="shared" ca="1" si="8"/>
        <v/>
      </c>
      <c r="G183" s="40">
        <f ca="1">IF(ISERROR(OFFSET('HARGA SATUAN'!$Q$6,MATCH(C183,'HARGA SATUAN'!$C$7:$C$1922,0),0)),"",OFFSET('HARGA SATUAN'!$Q$6,MATCH(C183,'HARGA SATUAN'!$C$7:$C$1922,0),0))</f>
        <v>0</v>
      </c>
      <c r="H183" s="132" t="str">
        <f ca="1">IF(B183="","",#REF!)</f>
        <v/>
      </c>
      <c r="I183" s="132" t="str">
        <f ca="1">IF(B183="","",#REF!)</f>
        <v/>
      </c>
      <c r="J183" s="132" t="str">
        <f ca="1">IF(B183="","",#REF!)</f>
        <v/>
      </c>
      <c r="K183" s="132" t="str">
        <f ca="1">IF(B183="","",#REF!)</f>
        <v/>
      </c>
      <c r="L183" s="132" t="str">
        <f ca="1">IF(C183="","",#REF!)</f>
        <v/>
      </c>
    </row>
    <row r="184" spans="1:12">
      <c r="A184" s="108">
        <v>173</v>
      </c>
      <c r="B184" s="130" t="str">
        <f t="shared" ca="1" si="6"/>
        <v/>
      </c>
      <c r="C184" s="105" t="str">
        <f t="shared" ca="1" si="7"/>
        <v/>
      </c>
      <c r="D184" s="97" t="str">
        <f ca="1">IF(ISERROR(OFFSET('HARGA SATUAN'!$E$6,MATCH(C184,'HARGA SATUAN'!$C$7:$C$1922,0),0)),"",OFFSET('HARGA SATUAN'!$E$6,MATCH(C184,'HARGA SATUAN'!$C$7:$C$1922,0),0))</f>
        <v/>
      </c>
      <c r="E184" s="97">
        <f ca="1">IF(B184="+","Unit",IF(ISERROR(OFFSET('HARGA SATUAN'!$F$6,MATCH(C184,'HARGA SATUAN'!$C$7:$C$1922,0),0)),"",OFFSET('HARGA SATUAN'!$F$6,MATCH(C184,'HARGA SATUAN'!$C$7:$C$1922,0),0)))</f>
        <v>0</v>
      </c>
      <c r="F184" s="134" t="str">
        <f t="shared" ca="1" si="8"/>
        <v/>
      </c>
      <c r="G184" s="40">
        <f ca="1">IF(ISERROR(OFFSET('HARGA SATUAN'!$Q$6,MATCH(C184,'HARGA SATUAN'!$C$7:$C$1922,0),0)),"",OFFSET('HARGA SATUAN'!$Q$6,MATCH(C184,'HARGA SATUAN'!$C$7:$C$1922,0),0))</f>
        <v>0</v>
      </c>
      <c r="H184" s="132" t="str">
        <f ca="1">IF(B184="","",#REF!)</f>
        <v/>
      </c>
      <c r="I184" s="132" t="str">
        <f ca="1">IF(B184="","",#REF!)</f>
        <v/>
      </c>
      <c r="J184" s="132" t="str">
        <f ca="1">IF(B184="","",#REF!)</f>
        <v/>
      </c>
      <c r="K184" s="132" t="str">
        <f ca="1">IF(B184="","",#REF!)</f>
        <v/>
      </c>
      <c r="L184" s="132" t="str">
        <f ca="1">IF(C184="","",#REF!)</f>
        <v/>
      </c>
    </row>
    <row r="185" spans="1:12">
      <c r="A185" s="108">
        <v>174</v>
      </c>
      <c r="B185" s="130" t="str">
        <f t="shared" ca="1" si="6"/>
        <v/>
      </c>
      <c r="C185" s="105" t="str">
        <f t="shared" ca="1" si="7"/>
        <v/>
      </c>
      <c r="D185" s="97" t="str">
        <f ca="1">IF(ISERROR(OFFSET('HARGA SATUAN'!$E$6,MATCH(C185,'HARGA SATUAN'!$C$7:$C$1922,0),0)),"",OFFSET('HARGA SATUAN'!$E$6,MATCH(C185,'HARGA SATUAN'!$C$7:$C$1922,0),0))</f>
        <v/>
      </c>
      <c r="E185" s="97">
        <f ca="1">IF(B185="+","Unit",IF(ISERROR(OFFSET('HARGA SATUAN'!$F$6,MATCH(C185,'HARGA SATUAN'!$C$7:$C$1922,0),0)),"",OFFSET('HARGA SATUAN'!$F$6,MATCH(C185,'HARGA SATUAN'!$C$7:$C$1922,0),0)))</f>
        <v>0</v>
      </c>
      <c r="F185" s="134" t="str">
        <f t="shared" ca="1" si="8"/>
        <v/>
      </c>
      <c r="G185" s="40">
        <f ca="1">IF(ISERROR(OFFSET('HARGA SATUAN'!$Q$6,MATCH(C185,'HARGA SATUAN'!$C$7:$C$1922,0),0)),"",OFFSET('HARGA SATUAN'!$Q$6,MATCH(C185,'HARGA SATUAN'!$C$7:$C$1922,0),0))</f>
        <v>0</v>
      </c>
      <c r="H185" s="132" t="str">
        <f ca="1">IF(B185="","",#REF!)</f>
        <v/>
      </c>
      <c r="I185" s="132" t="str">
        <f ca="1">IF(B185="","",#REF!)</f>
        <v/>
      </c>
      <c r="J185" s="132" t="str">
        <f ca="1">IF(B185="","",#REF!)</f>
        <v/>
      </c>
      <c r="K185" s="132" t="str">
        <f ca="1">IF(B185="","",#REF!)</f>
        <v/>
      </c>
      <c r="L185" s="132" t="str">
        <f ca="1">IF(C185="","",#REF!)</f>
        <v/>
      </c>
    </row>
    <row r="186" spans="1:12">
      <c r="A186" s="108">
        <v>175</v>
      </c>
      <c r="B186" s="130" t="str">
        <f t="shared" ca="1" si="6"/>
        <v/>
      </c>
      <c r="C186" s="105" t="str">
        <f t="shared" ca="1" si="7"/>
        <v/>
      </c>
      <c r="D186" s="97" t="str">
        <f ca="1">IF(ISERROR(OFFSET('HARGA SATUAN'!$E$6,MATCH(C186,'HARGA SATUAN'!$C$7:$C$1922,0),0)),"",OFFSET('HARGA SATUAN'!$E$6,MATCH(C186,'HARGA SATUAN'!$C$7:$C$1922,0),0))</f>
        <v/>
      </c>
      <c r="E186" s="97">
        <f ca="1">IF(B186="+","Unit",IF(ISERROR(OFFSET('HARGA SATUAN'!$F$6,MATCH(C186,'HARGA SATUAN'!$C$7:$C$1922,0),0)),"",OFFSET('HARGA SATUAN'!$F$6,MATCH(C186,'HARGA SATUAN'!$C$7:$C$1922,0),0)))</f>
        <v>0</v>
      </c>
      <c r="F186" s="134" t="str">
        <f t="shared" ca="1" si="8"/>
        <v/>
      </c>
      <c r="G186" s="40">
        <f ca="1">IF(ISERROR(OFFSET('HARGA SATUAN'!$Q$6,MATCH(C186,'HARGA SATUAN'!$C$7:$C$1922,0),0)),"",OFFSET('HARGA SATUAN'!$Q$6,MATCH(C186,'HARGA SATUAN'!$C$7:$C$1922,0),0))</f>
        <v>0</v>
      </c>
      <c r="H186" s="132" t="str">
        <f ca="1">IF(B186="","",#REF!)</f>
        <v/>
      </c>
      <c r="I186" s="132" t="str">
        <f ca="1">IF(B186="","",#REF!)</f>
        <v/>
      </c>
      <c r="J186" s="132" t="str">
        <f ca="1">IF(B186="","",#REF!)</f>
        <v/>
      </c>
      <c r="K186" s="132" t="str">
        <f ca="1">IF(B186="","",#REF!)</f>
        <v/>
      </c>
      <c r="L186" s="132" t="str">
        <f ca="1">IF(C186="","",#REF!)</f>
        <v/>
      </c>
    </row>
    <row r="187" spans="1:12">
      <c r="A187" s="108">
        <v>176</v>
      </c>
      <c r="B187" s="130" t="str">
        <f t="shared" ca="1" si="6"/>
        <v/>
      </c>
      <c r="C187" s="105" t="str">
        <f t="shared" ca="1" si="7"/>
        <v/>
      </c>
      <c r="D187" s="97" t="str">
        <f ca="1">IF(ISERROR(OFFSET('HARGA SATUAN'!$E$6,MATCH(C187,'HARGA SATUAN'!$C$7:$C$1922,0),0)),"",OFFSET('HARGA SATUAN'!$E$6,MATCH(C187,'HARGA SATUAN'!$C$7:$C$1922,0),0))</f>
        <v/>
      </c>
      <c r="E187" s="97">
        <f ca="1">IF(B187="+","Unit",IF(ISERROR(OFFSET('HARGA SATUAN'!$F$6,MATCH(C187,'HARGA SATUAN'!$C$7:$C$1922,0),0)),"",OFFSET('HARGA SATUAN'!$F$6,MATCH(C187,'HARGA SATUAN'!$C$7:$C$1922,0),0)))</f>
        <v>0</v>
      </c>
      <c r="F187" s="134" t="str">
        <f t="shared" ca="1" si="8"/>
        <v/>
      </c>
      <c r="G187" s="40">
        <f ca="1">IF(ISERROR(OFFSET('HARGA SATUAN'!$Q$6,MATCH(C187,'HARGA SATUAN'!$C$7:$C$1922,0),0)),"",OFFSET('HARGA SATUAN'!$Q$6,MATCH(C187,'HARGA SATUAN'!$C$7:$C$1922,0),0))</f>
        <v>0</v>
      </c>
      <c r="H187" s="132" t="str">
        <f ca="1">IF(B187="","",#REF!)</f>
        <v/>
      </c>
      <c r="I187" s="132" t="str">
        <f ca="1">IF(B187="","",#REF!)</f>
        <v/>
      </c>
      <c r="J187" s="132" t="str">
        <f ca="1">IF(B187="","",#REF!)</f>
        <v/>
      </c>
      <c r="K187" s="132" t="str">
        <f ca="1">IF(B187="","",#REF!)</f>
        <v/>
      </c>
      <c r="L187" s="132" t="str">
        <f ca="1">IF(C187="","",#REF!)</f>
        <v/>
      </c>
    </row>
    <row r="188" spans="1:12">
      <c r="A188" s="108">
        <v>177</v>
      </c>
      <c r="B188" s="130" t="str">
        <f t="shared" ca="1" si="6"/>
        <v/>
      </c>
      <c r="C188" s="105" t="str">
        <f t="shared" ca="1" si="7"/>
        <v/>
      </c>
      <c r="D188" s="97" t="str">
        <f ca="1">IF(ISERROR(OFFSET('HARGA SATUAN'!$E$6,MATCH(C188,'HARGA SATUAN'!$C$7:$C$1922,0),0)),"",OFFSET('HARGA SATUAN'!$E$6,MATCH(C188,'HARGA SATUAN'!$C$7:$C$1922,0),0))</f>
        <v/>
      </c>
      <c r="E188" s="97">
        <f ca="1">IF(B188="+","Unit",IF(ISERROR(OFFSET('HARGA SATUAN'!$F$6,MATCH(C188,'HARGA SATUAN'!$C$7:$C$1922,0),0)),"",OFFSET('HARGA SATUAN'!$F$6,MATCH(C188,'HARGA SATUAN'!$C$7:$C$1922,0),0)))</f>
        <v>0</v>
      </c>
      <c r="F188" s="134" t="str">
        <f t="shared" ca="1" si="8"/>
        <v/>
      </c>
      <c r="G188" s="40">
        <f ca="1">IF(ISERROR(OFFSET('HARGA SATUAN'!$Q$6,MATCH(C188,'HARGA SATUAN'!$C$7:$C$1922,0),0)),"",OFFSET('HARGA SATUAN'!$Q$6,MATCH(C188,'HARGA SATUAN'!$C$7:$C$1922,0),0))</f>
        <v>0</v>
      </c>
      <c r="H188" s="132" t="str">
        <f ca="1">IF(B188="","",#REF!)</f>
        <v/>
      </c>
      <c r="I188" s="132" t="str">
        <f ca="1">IF(B188="","",#REF!)</f>
        <v/>
      </c>
      <c r="J188" s="132" t="str">
        <f ca="1">IF(B188="","",#REF!)</f>
        <v/>
      </c>
      <c r="K188" s="132" t="str">
        <f ca="1">IF(B188="","",#REF!)</f>
        <v/>
      </c>
      <c r="L188" s="132" t="str">
        <f ca="1">IF(C188="","",#REF!)</f>
        <v/>
      </c>
    </row>
    <row r="189" spans="1:12">
      <c r="A189" s="108">
        <v>178</v>
      </c>
      <c r="B189" s="130" t="str">
        <f t="shared" ca="1" si="6"/>
        <v/>
      </c>
      <c r="C189" s="105" t="str">
        <f t="shared" ca="1" si="7"/>
        <v/>
      </c>
      <c r="D189" s="97" t="str">
        <f ca="1">IF(ISERROR(OFFSET('HARGA SATUAN'!$E$6,MATCH(C189,'HARGA SATUAN'!$C$7:$C$1922,0),0)),"",OFFSET('HARGA SATUAN'!$E$6,MATCH(C189,'HARGA SATUAN'!$C$7:$C$1922,0),0))</f>
        <v/>
      </c>
      <c r="E189" s="97">
        <f ca="1">IF(B189="+","Unit",IF(ISERROR(OFFSET('HARGA SATUAN'!$F$6,MATCH(C189,'HARGA SATUAN'!$C$7:$C$1922,0),0)),"",OFFSET('HARGA SATUAN'!$F$6,MATCH(C189,'HARGA SATUAN'!$C$7:$C$1922,0),0)))</f>
        <v>0</v>
      </c>
      <c r="F189" s="134" t="str">
        <f t="shared" ca="1" si="8"/>
        <v/>
      </c>
      <c r="G189" s="40">
        <f ca="1">IF(ISERROR(OFFSET('HARGA SATUAN'!$Q$6,MATCH(C189,'HARGA SATUAN'!$C$7:$C$1922,0),0)),"",OFFSET('HARGA SATUAN'!$Q$6,MATCH(C189,'HARGA SATUAN'!$C$7:$C$1922,0),0))</f>
        <v>0</v>
      </c>
      <c r="H189" s="132" t="str">
        <f ca="1">IF(B189="","",#REF!)</f>
        <v/>
      </c>
      <c r="I189" s="132" t="str">
        <f ca="1">IF(B189="","",#REF!)</f>
        <v/>
      </c>
      <c r="J189" s="132" t="str">
        <f ca="1">IF(B189="","",#REF!)</f>
        <v/>
      </c>
      <c r="K189" s="132" t="str">
        <f ca="1">IF(B189="","",#REF!)</f>
        <v/>
      </c>
      <c r="L189" s="132" t="str">
        <f ca="1">IF(C189="","",#REF!)</f>
        <v/>
      </c>
    </row>
    <row r="190" spans="1:12">
      <c r="A190" s="108">
        <v>179</v>
      </c>
      <c r="B190" s="130" t="str">
        <f t="shared" ca="1" si="6"/>
        <v/>
      </c>
      <c r="C190" s="105" t="str">
        <f t="shared" ca="1" si="7"/>
        <v/>
      </c>
      <c r="D190" s="97" t="str">
        <f ca="1">IF(ISERROR(OFFSET('HARGA SATUAN'!$E$6,MATCH(C190,'HARGA SATUAN'!$C$7:$C$1922,0),0)),"",OFFSET('HARGA SATUAN'!$E$6,MATCH(C190,'HARGA SATUAN'!$C$7:$C$1922,0),0))</f>
        <v/>
      </c>
      <c r="E190" s="97">
        <f ca="1">IF(B190="+","Unit",IF(ISERROR(OFFSET('HARGA SATUAN'!$F$6,MATCH(C190,'HARGA SATUAN'!$C$7:$C$1922,0),0)),"",OFFSET('HARGA SATUAN'!$F$6,MATCH(C190,'HARGA SATUAN'!$C$7:$C$1922,0),0)))</f>
        <v>0</v>
      </c>
      <c r="F190" s="134" t="str">
        <f t="shared" ca="1" si="8"/>
        <v/>
      </c>
      <c r="G190" s="40">
        <f ca="1">IF(ISERROR(OFFSET('HARGA SATUAN'!$Q$6,MATCH(C190,'HARGA SATUAN'!$C$7:$C$1922,0),0)),"",OFFSET('HARGA SATUAN'!$Q$6,MATCH(C190,'HARGA SATUAN'!$C$7:$C$1922,0),0))</f>
        <v>0</v>
      </c>
      <c r="H190" s="132" t="str">
        <f ca="1">IF(B190="","",#REF!)</f>
        <v/>
      </c>
      <c r="I190" s="132" t="str">
        <f ca="1">IF(B190="","",#REF!)</f>
        <v/>
      </c>
      <c r="J190" s="132" t="str">
        <f ca="1">IF(B190="","",#REF!)</f>
        <v/>
      </c>
      <c r="K190" s="132" t="str">
        <f ca="1">IF(B190="","",#REF!)</f>
        <v/>
      </c>
      <c r="L190" s="132" t="str">
        <f ca="1">IF(C190="","",#REF!)</f>
        <v/>
      </c>
    </row>
    <row r="191" spans="1:12">
      <c r="A191" s="108">
        <v>180</v>
      </c>
      <c r="B191" s="130" t="str">
        <f t="shared" ca="1" si="6"/>
        <v/>
      </c>
      <c r="C191" s="105" t="str">
        <f t="shared" ca="1" si="7"/>
        <v/>
      </c>
      <c r="D191" s="97" t="str">
        <f ca="1">IF(ISERROR(OFFSET('HARGA SATUAN'!$E$6,MATCH(C191,'HARGA SATUAN'!$C$7:$C$1922,0),0)),"",OFFSET('HARGA SATUAN'!$E$6,MATCH(C191,'HARGA SATUAN'!$C$7:$C$1922,0),0))</f>
        <v/>
      </c>
      <c r="E191" s="97">
        <f ca="1">IF(B191="+","Unit",IF(ISERROR(OFFSET('HARGA SATUAN'!$F$6,MATCH(C191,'HARGA SATUAN'!$C$7:$C$1922,0),0)),"",OFFSET('HARGA SATUAN'!$F$6,MATCH(C191,'HARGA SATUAN'!$C$7:$C$1922,0),0)))</f>
        <v>0</v>
      </c>
      <c r="F191" s="134" t="str">
        <f t="shared" ca="1" si="8"/>
        <v/>
      </c>
      <c r="G191" s="40">
        <f ca="1">IF(ISERROR(OFFSET('HARGA SATUAN'!$Q$6,MATCH(C191,'HARGA SATUAN'!$C$7:$C$1922,0),0)),"",OFFSET('HARGA SATUAN'!$Q$6,MATCH(C191,'HARGA SATUAN'!$C$7:$C$1922,0),0))</f>
        <v>0</v>
      </c>
      <c r="H191" s="132" t="str">
        <f ca="1">IF(B191="","",#REF!)</f>
        <v/>
      </c>
      <c r="I191" s="132" t="str">
        <f ca="1">IF(B191="","",#REF!)</f>
        <v/>
      </c>
      <c r="J191" s="132" t="str">
        <f ca="1">IF(B191="","",#REF!)</f>
        <v/>
      </c>
      <c r="K191" s="132" t="str">
        <f ca="1">IF(B191="","",#REF!)</f>
        <v/>
      </c>
      <c r="L191" s="132" t="str">
        <f ca="1">IF(C191="","",#REF!)</f>
        <v/>
      </c>
    </row>
    <row r="192" spans="1:12">
      <c r="A192" s="108">
        <v>181</v>
      </c>
      <c r="B192" s="130" t="str">
        <f t="shared" ca="1" si="6"/>
        <v/>
      </c>
      <c r="C192" s="105" t="str">
        <f t="shared" ca="1" si="7"/>
        <v/>
      </c>
      <c r="D192" s="97" t="str">
        <f ca="1">IF(ISERROR(OFFSET('HARGA SATUAN'!$E$6,MATCH(C192,'HARGA SATUAN'!$C$7:$C$1922,0),0)),"",OFFSET('HARGA SATUAN'!$E$6,MATCH(C192,'HARGA SATUAN'!$C$7:$C$1922,0),0))</f>
        <v/>
      </c>
      <c r="E192" s="97">
        <f ca="1">IF(B192="+","Unit",IF(ISERROR(OFFSET('HARGA SATUAN'!$F$6,MATCH(C192,'HARGA SATUAN'!$C$7:$C$1922,0),0)),"",OFFSET('HARGA SATUAN'!$F$6,MATCH(C192,'HARGA SATUAN'!$C$7:$C$1922,0),0)))</f>
        <v>0</v>
      </c>
      <c r="F192" s="134" t="str">
        <f t="shared" ca="1" si="8"/>
        <v/>
      </c>
      <c r="G192" s="40">
        <f ca="1">IF(ISERROR(OFFSET('HARGA SATUAN'!$Q$6,MATCH(C192,'HARGA SATUAN'!$C$7:$C$1922,0),0)),"",OFFSET('HARGA SATUAN'!$Q$6,MATCH(C192,'HARGA SATUAN'!$C$7:$C$1922,0),0))</f>
        <v>0</v>
      </c>
      <c r="H192" s="132" t="str">
        <f ca="1">IF(B192="","",#REF!)</f>
        <v/>
      </c>
      <c r="I192" s="132" t="str">
        <f ca="1">IF(B192="","",#REF!)</f>
        <v/>
      </c>
      <c r="J192" s="132" t="str">
        <f ca="1">IF(B192="","",#REF!)</f>
        <v/>
      </c>
      <c r="K192" s="132" t="str">
        <f ca="1">IF(B192="","",#REF!)</f>
        <v/>
      </c>
      <c r="L192" s="132" t="str">
        <f ca="1">IF(C192="","",#REF!)</f>
        <v/>
      </c>
    </row>
    <row r="193" spans="1:12">
      <c r="A193" s="108">
        <v>182</v>
      </c>
      <c r="B193" s="130" t="str">
        <f t="shared" ca="1" si="6"/>
        <v/>
      </c>
      <c r="C193" s="105" t="str">
        <f t="shared" ca="1" si="7"/>
        <v/>
      </c>
      <c r="D193" s="97" t="str">
        <f ca="1">IF(ISERROR(OFFSET('HARGA SATUAN'!$E$6,MATCH(C193,'HARGA SATUAN'!$C$7:$C$1922,0),0)),"",OFFSET('HARGA SATUAN'!$E$6,MATCH(C193,'HARGA SATUAN'!$C$7:$C$1922,0),0))</f>
        <v/>
      </c>
      <c r="E193" s="97">
        <f ca="1">IF(B193="+","Unit",IF(ISERROR(OFFSET('HARGA SATUAN'!$F$6,MATCH(C193,'HARGA SATUAN'!$C$7:$C$1922,0),0)),"",OFFSET('HARGA SATUAN'!$F$6,MATCH(C193,'HARGA SATUAN'!$C$7:$C$1922,0),0)))</f>
        <v>0</v>
      </c>
      <c r="F193" s="134" t="str">
        <f t="shared" ca="1" si="8"/>
        <v/>
      </c>
      <c r="G193" s="40">
        <f ca="1">IF(ISERROR(OFFSET('HARGA SATUAN'!$Q$6,MATCH(C193,'HARGA SATUAN'!$C$7:$C$1922,0),0)),"",OFFSET('HARGA SATUAN'!$Q$6,MATCH(C193,'HARGA SATUAN'!$C$7:$C$1922,0),0))</f>
        <v>0</v>
      </c>
      <c r="H193" s="132" t="str">
        <f ca="1">IF(B193="","",#REF!)</f>
        <v/>
      </c>
      <c r="I193" s="132" t="str">
        <f ca="1">IF(B193="","",#REF!)</f>
        <v/>
      </c>
      <c r="J193" s="132" t="str">
        <f ca="1">IF(B193="","",#REF!)</f>
        <v/>
      </c>
      <c r="K193" s="132" t="str">
        <f ca="1">IF(B193="","",#REF!)</f>
        <v/>
      </c>
      <c r="L193" s="132" t="str">
        <f ca="1">IF(C193="","",#REF!)</f>
        <v/>
      </c>
    </row>
    <row r="194" spans="1:12">
      <c r="A194" s="108">
        <v>183</v>
      </c>
      <c r="B194" s="130" t="str">
        <f t="shared" ca="1" si="6"/>
        <v/>
      </c>
      <c r="C194" s="105" t="str">
        <f t="shared" ca="1" si="7"/>
        <v/>
      </c>
      <c r="D194" s="97" t="str">
        <f ca="1">IF(ISERROR(OFFSET('HARGA SATUAN'!$E$6,MATCH(C194,'HARGA SATUAN'!$C$7:$C$1922,0),0)),"",OFFSET('HARGA SATUAN'!$E$6,MATCH(C194,'HARGA SATUAN'!$C$7:$C$1922,0),0))</f>
        <v/>
      </c>
      <c r="E194" s="97">
        <f ca="1">IF(B194="+","Unit",IF(ISERROR(OFFSET('HARGA SATUAN'!$F$6,MATCH(C194,'HARGA SATUAN'!$C$7:$C$1922,0),0)),"",OFFSET('HARGA SATUAN'!$F$6,MATCH(C194,'HARGA SATUAN'!$C$7:$C$1922,0),0)))</f>
        <v>0</v>
      </c>
      <c r="F194" s="134" t="str">
        <f t="shared" ca="1" si="8"/>
        <v/>
      </c>
      <c r="G194" s="40">
        <f ca="1">IF(ISERROR(OFFSET('HARGA SATUAN'!$Q$6,MATCH(C194,'HARGA SATUAN'!$C$7:$C$1922,0),0)),"",OFFSET('HARGA SATUAN'!$Q$6,MATCH(C194,'HARGA SATUAN'!$C$7:$C$1922,0),0))</f>
        <v>0</v>
      </c>
      <c r="H194" s="132" t="str">
        <f ca="1">IF(B194="","",#REF!)</f>
        <v/>
      </c>
      <c r="I194" s="132" t="str">
        <f ca="1">IF(B194="","",#REF!)</f>
        <v/>
      </c>
      <c r="J194" s="132" t="str">
        <f ca="1">IF(B194="","",#REF!)</f>
        <v/>
      </c>
      <c r="K194" s="132" t="str">
        <f ca="1">IF(B194="","",#REF!)</f>
        <v/>
      </c>
      <c r="L194" s="132" t="str">
        <f ca="1">IF(C194="","",#REF!)</f>
        <v/>
      </c>
    </row>
    <row r="195" spans="1:12">
      <c r="A195" s="108">
        <v>184</v>
      </c>
      <c r="B195" s="130" t="str">
        <f t="shared" ca="1" si="6"/>
        <v/>
      </c>
      <c r="C195" s="105" t="str">
        <f t="shared" ca="1" si="7"/>
        <v/>
      </c>
      <c r="D195" s="97" t="str">
        <f ca="1">IF(ISERROR(OFFSET('HARGA SATUAN'!$E$6,MATCH(C195,'HARGA SATUAN'!$C$7:$C$1922,0),0)),"",OFFSET('HARGA SATUAN'!$E$6,MATCH(C195,'HARGA SATUAN'!$C$7:$C$1922,0),0))</f>
        <v/>
      </c>
      <c r="E195" s="97">
        <f ca="1">IF(B195="+","Unit",IF(ISERROR(OFFSET('HARGA SATUAN'!$F$6,MATCH(C195,'HARGA SATUAN'!$C$7:$C$1922,0),0)),"",OFFSET('HARGA SATUAN'!$F$6,MATCH(C195,'HARGA SATUAN'!$C$7:$C$1922,0),0)))</f>
        <v>0</v>
      </c>
      <c r="F195" s="134" t="str">
        <f t="shared" ca="1" si="8"/>
        <v/>
      </c>
      <c r="G195" s="40">
        <f ca="1">IF(ISERROR(OFFSET('HARGA SATUAN'!$Q$6,MATCH(C195,'HARGA SATUAN'!$C$7:$C$1922,0),0)),"",OFFSET('HARGA SATUAN'!$Q$6,MATCH(C195,'HARGA SATUAN'!$C$7:$C$1922,0),0))</f>
        <v>0</v>
      </c>
      <c r="H195" s="132" t="str">
        <f ca="1">IF(B195="","",#REF!)</f>
        <v/>
      </c>
      <c r="I195" s="132" t="str">
        <f ca="1">IF(B195="","",#REF!)</f>
        <v/>
      </c>
      <c r="J195" s="132" t="str">
        <f ca="1">IF(B195="","",#REF!)</f>
        <v/>
      </c>
      <c r="K195" s="132" t="str">
        <f ca="1">IF(B195="","",#REF!)</f>
        <v/>
      </c>
      <c r="L195" s="132" t="str">
        <f ca="1">IF(C195="","",#REF!)</f>
        <v/>
      </c>
    </row>
    <row r="196" spans="1:12">
      <c r="A196" s="108">
        <v>185</v>
      </c>
      <c r="B196" s="130" t="str">
        <f t="shared" ca="1" si="6"/>
        <v/>
      </c>
      <c r="C196" s="105" t="str">
        <f t="shared" ca="1" si="7"/>
        <v/>
      </c>
      <c r="D196" s="97" t="str">
        <f ca="1">IF(ISERROR(OFFSET('HARGA SATUAN'!$E$6,MATCH(C196,'HARGA SATUAN'!$C$7:$C$1922,0),0)),"",OFFSET('HARGA SATUAN'!$E$6,MATCH(C196,'HARGA SATUAN'!$C$7:$C$1922,0),0))</f>
        <v/>
      </c>
      <c r="E196" s="97">
        <f ca="1">IF(B196="+","Unit",IF(ISERROR(OFFSET('HARGA SATUAN'!$F$6,MATCH(C196,'HARGA SATUAN'!$C$7:$C$1922,0),0)),"",OFFSET('HARGA SATUAN'!$F$6,MATCH(C196,'HARGA SATUAN'!$C$7:$C$1922,0),0)))</f>
        <v>0</v>
      </c>
      <c r="F196" s="134" t="str">
        <f t="shared" ca="1" si="8"/>
        <v/>
      </c>
      <c r="G196" s="40">
        <f ca="1">IF(ISERROR(OFFSET('HARGA SATUAN'!$Q$6,MATCH(C196,'HARGA SATUAN'!$C$7:$C$1922,0),0)),"",OFFSET('HARGA SATUAN'!$Q$6,MATCH(C196,'HARGA SATUAN'!$C$7:$C$1922,0),0))</f>
        <v>0</v>
      </c>
      <c r="H196" s="132" t="str">
        <f ca="1">IF(B196="","",#REF!)</f>
        <v/>
      </c>
      <c r="I196" s="132" t="str">
        <f ca="1">IF(B196="","",#REF!)</f>
        <v/>
      </c>
      <c r="J196" s="132" t="str">
        <f ca="1">IF(B196="","",#REF!)</f>
        <v/>
      </c>
      <c r="K196" s="132" t="str">
        <f ca="1">IF(B196="","",#REF!)</f>
        <v/>
      </c>
      <c r="L196" s="132" t="str">
        <f ca="1">IF(C196="","",#REF!)</f>
        <v/>
      </c>
    </row>
    <row r="197" spans="1:12">
      <c r="A197" s="108">
        <v>186</v>
      </c>
      <c r="B197" s="130" t="str">
        <f t="shared" ca="1" si="6"/>
        <v/>
      </c>
      <c r="C197" s="105" t="str">
        <f t="shared" ca="1" si="7"/>
        <v/>
      </c>
      <c r="D197" s="97" t="str">
        <f ca="1">IF(ISERROR(OFFSET('HARGA SATUAN'!$E$6,MATCH(C197,'HARGA SATUAN'!$C$7:$C$1922,0),0)),"",OFFSET('HARGA SATUAN'!$E$6,MATCH(C197,'HARGA SATUAN'!$C$7:$C$1922,0),0))</f>
        <v/>
      </c>
      <c r="E197" s="97">
        <f ca="1">IF(B197="+","Unit",IF(ISERROR(OFFSET('HARGA SATUAN'!$F$6,MATCH(C197,'HARGA SATUAN'!$C$7:$C$1922,0),0)),"",OFFSET('HARGA SATUAN'!$F$6,MATCH(C197,'HARGA SATUAN'!$C$7:$C$1922,0),0)))</f>
        <v>0</v>
      </c>
      <c r="F197" s="134" t="str">
        <f t="shared" ca="1" si="8"/>
        <v/>
      </c>
      <c r="G197" s="40">
        <f ca="1">IF(ISERROR(OFFSET('HARGA SATUAN'!$Q$6,MATCH(C197,'HARGA SATUAN'!$C$7:$C$1922,0),0)),"",OFFSET('HARGA SATUAN'!$Q$6,MATCH(C197,'HARGA SATUAN'!$C$7:$C$1922,0),0))</f>
        <v>0</v>
      </c>
      <c r="H197" s="132" t="str">
        <f ca="1">IF(B197="","",#REF!)</f>
        <v/>
      </c>
      <c r="I197" s="132" t="str">
        <f ca="1">IF(B197="","",#REF!)</f>
        <v/>
      </c>
      <c r="J197" s="132" t="str">
        <f ca="1">IF(B197="","",#REF!)</f>
        <v/>
      </c>
      <c r="K197" s="132" t="str">
        <f ca="1">IF(B197="","",#REF!)</f>
        <v/>
      </c>
      <c r="L197" s="132" t="str">
        <f ca="1">IF(C197="","",#REF!)</f>
        <v/>
      </c>
    </row>
    <row r="198" spans="1:12">
      <c r="A198" s="108">
        <v>187</v>
      </c>
      <c r="B198" s="130" t="str">
        <f t="shared" ca="1" si="6"/>
        <v/>
      </c>
      <c r="C198" s="105" t="str">
        <f t="shared" ca="1" si="7"/>
        <v/>
      </c>
      <c r="D198" s="97" t="str">
        <f ca="1">IF(ISERROR(OFFSET('HARGA SATUAN'!$E$6,MATCH(C198,'HARGA SATUAN'!$C$7:$C$1922,0),0)),"",OFFSET('HARGA SATUAN'!$E$6,MATCH(C198,'HARGA SATUAN'!$C$7:$C$1922,0),0))</f>
        <v/>
      </c>
      <c r="E198" s="97">
        <f ca="1">IF(B198="+","Unit",IF(ISERROR(OFFSET('HARGA SATUAN'!$F$6,MATCH(C198,'HARGA SATUAN'!$C$7:$C$1922,0),0)),"",OFFSET('HARGA SATUAN'!$F$6,MATCH(C198,'HARGA SATUAN'!$C$7:$C$1922,0),0)))</f>
        <v>0</v>
      </c>
      <c r="F198" s="134" t="str">
        <f t="shared" ca="1" si="8"/>
        <v/>
      </c>
      <c r="G198" s="40">
        <f ca="1">IF(ISERROR(OFFSET('HARGA SATUAN'!$Q$6,MATCH(C198,'HARGA SATUAN'!$C$7:$C$1922,0),0)),"",OFFSET('HARGA SATUAN'!$Q$6,MATCH(C198,'HARGA SATUAN'!$C$7:$C$1922,0),0))</f>
        <v>0</v>
      </c>
      <c r="H198" s="132" t="str">
        <f ca="1">IF(B198="","",#REF!)</f>
        <v/>
      </c>
      <c r="I198" s="132" t="str">
        <f ca="1">IF(B198="","",#REF!)</f>
        <v/>
      </c>
      <c r="J198" s="132" t="str">
        <f ca="1">IF(B198="","",#REF!)</f>
        <v/>
      </c>
      <c r="K198" s="132" t="str">
        <f ca="1">IF(B198="","",#REF!)</f>
        <v/>
      </c>
      <c r="L198" s="132" t="str">
        <f ca="1">IF(C198="","",#REF!)</f>
        <v/>
      </c>
    </row>
    <row r="199" spans="1:12">
      <c r="A199" s="108">
        <v>188</v>
      </c>
      <c r="B199" s="130" t="str">
        <f t="shared" ca="1" si="6"/>
        <v/>
      </c>
      <c r="C199" s="105" t="str">
        <f t="shared" ca="1" si="7"/>
        <v/>
      </c>
      <c r="D199" s="97" t="str">
        <f ca="1">IF(ISERROR(OFFSET('HARGA SATUAN'!$E$6,MATCH(C199,'HARGA SATUAN'!$C$7:$C$1922,0),0)),"",OFFSET('HARGA SATUAN'!$E$6,MATCH(C199,'HARGA SATUAN'!$C$7:$C$1922,0),0))</f>
        <v/>
      </c>
      <c r="E199" s="97">
        <f ca="1">IF(B199="+","Unit",IF(ISERROR(OFFSET('HARGA SATUAN'!$F$6,MATCH(C199,'HARGA SATUAN'!$C$7:$C$1922,0),0)),"",OFFSET('HARGA SATUAN'!$F$6,MATCH(C199,'HARGA SATUAN'!$C$7:$C$1922,0),0)))</f>
        <v>0</v>
      </c>
      <c r="F199" s="134" t="str">
        <f t="shared" ca="1" si="8"/>
        <v/>
      </c>
      <c r="G199" s="40">
        <f ca="1">IF(ISERROR(OFFSET('HARGA SATUAN'!$Q$6,MATCH(C199,'HARGA SATUAN'!$C$7:$C$1922,0),0)),"",OFFSET('HARGA SATUAN'!$Q$6,MATCH(C199,'HARGA SATUAN'!$C$7:$C$1922,0),0))</f>
        <v>0</v>
      </c>
      <c r="H199" s="132" t="str">
        <f ca="1">IF(B199="","",#REF!)</f>
        <v/>
      </c>
      <c r="I199" s="132" t="str">
        <f ca="1">IF(B199="","",#REF!)</f>
        <v/>
      </c>
      <c r="J199" s="132" t="str">
        <f ca="1">IF(B199="","",#REF!)</f>
        <v/>
      </c>
      <c r="K199" s="132" t="str">
        <f ca="1">IF(B199="","",#REF!)</f>
        <v/>
      </c>
      <c r="L199" s="132" t="str">
        <f ca="1">IF(C199="","",#REF!)</f>
        <v/>
      </c>
    </row>
    <row r="200" spans="1:12">
      <c r="A200" s="108">
        <v>189</v>
      </c>
      <c r="B200" s="130" t="str">
        <f t="shared" ca="1" si="6"/>
        <v/>
      </c>
      <c r="C200" s="105" t="str">
        <f t="shared" ca="1" si="7"/>
        <v/>
      </c>
      <c r="D200" s="97" t="str">
        <f ca="1">IF(ISERROR(OFFSET('HARGA SATUAN'!$E$6,MATCH(C200,'HARGA SATUAN'!$C$7:$C$1922,0),0)),"",OFFSET('HARGA SATUAN'!$E$6,MATCH(C200,'HARGA SATUAN'!$C$7:$C$1922,0),0))</f>
        <v/>
      </c>
      <c r="E200" s="97">
        <f ca="1">IF(B200="+","Unit",IF(ISERROR(OFFSET('HARGA SATUAN'!$F$6,MATCH(C200,'HARGA SATUAN'!$C$7:$C$1922,0),0)),"",OFFSET('HARGA SATUAN'!$F$6,MATCH(C200,'HARGA SATUAN'!$C$7:$C$1922,0),0)))</f>
        <v>0</v>
      </c>
      <c r="F200" s="134" t="str">
        <f t="shared" ca="1" si="8"/>
        <v/>
      </c>
      <c r="G200" s="40">
        <f ca="1">IF(ISERROR(OFFSET('HARGA SATUAN'!$Q$6,MATCH(C200,'HARGA SATUAN'!$C$7:$C$1922,0),0)),"",OFFSET('HARGA SATUAN'!$Q$6,MATCH(C200,'HARGA SATUAN'!$C$7:$C$1922,0),0))</f>
        <v>0</v>
      </c>
      <c r="H200" s="132" t="str">
        <f ca="1">IF(B200="","",#REF!)</f>
        <v/>
      </c>
      <c r="I200" s="132" t="str">
        <f ca="1">IF(B200="","",#REF!)</f>
        <v/>
      </c>
      <c r="J200" s="132" t="str">
        <f ca="1">IF(B200="","",#REF!)</f>
        <v/>
      </c>
      <c r="K200" s="132" t="str">
        <f ca="1">IF(B200="","",#REF!)</f>
        <v/>
      </c>
      <c r="L200" s="132" t="str">
        <f ca="1">IF(C200="","",#REF!)</f>
        <v/>
      </c>
    </row>
    <row r="201" spans="1:12">
      <c r="A201" s="108">
        <v>190</v>
      </c>
      <c r="B201" s="130" t="str">
        <f t="shared" ca="1" si="6"/>
        <v/>
      </c>
      <c r="C201" s="105" t="str">
        <f t="shared" ca="1" si="7"/>
        <v/>
      </c>
      <c r="D201" s="97" t="str">
        <f ca="1">IF(ISERROR(OFFSET('HARGA SATUAN'!$E$6,MATCH(C201,'HARGA SATUAN'!$C$7:$C$1922,0),0)),"",OFFSET('HARGA SATUAN'!$E$6,MATCH(C201,'HARGA SATUAN'!$C$7:$C$1922,0),0))</f>
        <v/>
      </c>
      <c r="E201" s="97">
        <f ca="1">IF(B201="+","Unit",IF(ISERROR(OFFSET('HARGA SATUAN'!$F$6,MATCH(C201,'HARGA SATUAN'!$C$7:$C$1922,0),0)),"",OFFSET('HARGA SATUAN'!$F$6,MATCH(C201,'HARGA SATUAN'!$C$7:$C$1922,0),0)))</f>
        <v>0</v>
      </c>
      <c r="F201" s="134" t="str">
        <f t="shared" ca="1" si="8"/>
        <v/>
      </c>
      <c r="G201" s="40">
        <f ca="1">IF(ISERROR(OFFSET('HARGA SATUAN'!$Q$6,MATCH(C201,'HARGA SATUAN'!$C$7:$C$1922,0),0)),"",OFFSET('HARGA SATUAN'!$Q$6,MATCH(C201,'HARGA SATUAN'!$C$7:$C$1922,0),0))</f>
        <v>0</v>
      </c>
      <c r="H201" s="132" t="str">
        <f ca="1">IF(B201="","",#REF!)</f>
        <v/>
      </c>
      <c r="I201" s="132" t="str">
        <f ca="1">IF(B201="","",#REF!)</f>
        <v/>
      </c>
      <c r="J201" s="132" t="str">
        <f ca="1">IF(B201="","",#REF!)</f>
        <v/>
      </c>
      <c r="K201" s="132" t="str">
        <f ca="1">IF(B201="","",#REF!)</f>
        <v/>
      </c>
      <c r="L201" s="132" t="str">
        <f ca="1">IF(C201="","",#REF!)</f>
        <v/>
      </c>
    </row>
    <row r="202" spans="1:12">
      <c r="A202" s="108">
        <v>191</v>
      </c>
      <c r="B202" s="130" t="str">
        <f t="shared" ca="1" si="6"/>
        <v/>
      </c>
      <c r="C202" s="105" t="str">
        <f t="shared" ca="1" si="7"/>
        <v/>
      </c>
      <c r="D202" s="97" t="str">
        <f ca="1">IF(ISERROR(OFFSET('HARGA SATUAN'!$E$6,MATCH(C202,'HARGA SATUAN'!$C$7:$C$1922,0),0)),"",OFFSET('HARGA SATUAN'!$E$6,MATCH(C202,'HARGA SATUAN'!$C$7:$C$1922,0),0))</f>
        <v/>
      </c>
      <c r="E202" s="97">
        <f ca="1">IF(B202="+","Unit",IF(ISERROR(OFFSET('HARGA SATUAN'!$F$6,MATCH(C202,'HARGA SATUAN'!$C$7:$C$1922,0),0)),"",OFFSET('HARGA SATUAN'!$F$6,MATCH(C202,'HARGA SATUAN'!$C$7:$C$1922,0),0)))</f>
        <v>0</v>
      </c>
      <c r="F202" s="134" t="str">
        <f t="shared" ca="1" si="8"/>
        <v/>
      </c>
      <c r="G202" s="40">
        <f ca="1">IF(ISERROR(OFFSET('HARGA SATUAN'!$Q$6,MATCH(C202,'HARGA SATUAN'!$C$7:$C$1922,0),0)),"",OFFSET('HARGA SATUAN'!$Q$6,MATCH(C202,'HARGA SATUAN'!$C$7:$C$1922,0),0))</f>
        <v>0</v>
      </c>
      <c r="H202" s="132" t="str">
        <f ca="1">IF(B202="","",#REF!)</f>
        <v/>
      </c>
      <c r="I202" s="132" t="str">
        <f ca="1">IF(B202="","",#REF!)</f>
        <v/>
      </c>
      <c r="J202" s="132" t="str">
        <f ca="1">IF(B202="","",#REF!)</f>
        <v/>
      </c>
      <c r="K202" s="132" t="str">
        <f ca="1">IF(B202="","",#REF!)</f>
        <v/>
      </c>
      <c r="L202" s="132" t="str">
        <f ca="1">IF(C202="","",#REF!)</f>
        <v/>
      </c>
    </row>
    <row r="203" spans="1:12">
      <c r="A203" s="108">
        <v>192</v>
      </c>
      <c r="B203" s="130" t="str">
        <f t="shared" ca="1" si="6"/>
        <v/>
      </c>
      <c r="C203" s="105" t="str">
        <f t="shared" ca="1" si="7"/>
        <v/>
      </c>
      <c r="D203" s="97" t="str">
        <f ca="1">IF(ISERROR(OFFSET('HARGA SATUAN'!$E$6,MATCH(C203,'HARGA SATUAN'!$C$7:$C$1922,0),0)),"",OFFSET('HARGA SATUAN'!$E$6,MATCH(C203,'HARGA SATUAN'!$C$7:$C$1922,0),0))</f>
        <v/>
      </c>
      <c r="E203" s="97">
        <f ca="1">IF(B203="+","Unit",IF(ISERROR(OFFSET('HARGA SATUAN'!$F$6,MATCH(C203,'HARGA SATUAN'!$C$7:$C$1922,0),0)),"",OFFSET('HARGA SATUAN'!$F$6,MATCH(C203,'HARGA SATUAN'!$C$7:$C$1922,0),0)))</f>
        <v>0</v>
      </c>
      <c r="F203" s="134" t="str">
        <f t="shared" ca="1" si="8"/>
        <v/>
      </c>
      <c r="G203" s="40">
        <f ca="1">IF(ISERROR(OFFSET('HARGA SATUAN'!$Q$6,MATCH(C203,'HARGA SATUAN'!$C$7:$C$1922,0),0)),"",OFFSET('HARGA SATUAN'!$Q$6,MATCH(C203,'HARGA SATUAN'!$C$7:$C$1922,0),0))</f>
        <v>0</v>
      </c>
      <c r="H203" s="132" t="str">
        <f ca="1">IF(B203="","",#REF!)</f>
        <v/>
      </c>
      <c r="I203" s="132" t="str">
        <f ca="1">IF(B203="","",#REF!)</f>
        <v/>
      </c>
      <c r="J203" s="132" t="str">
        <f ca="1">IF(B203="","",#REF!)</f>
        <v/>
      </c>
      <c r="K203" s="132" t="str">
        <f ca="1">IF(B203="","",#REF!)</f>
        <v/>
      </c>
      <c r="L203" s="132" t="str">
        <f ca="1">IF(C203="","",#REF!)</f>
        <v/>
      </c>
    </row>
    <row r="204" spans="1:12">
      <c r="A204" s="108">
        <v>193</v>
      </c>
      <c r="B204" s="130" t="str">
        <f t="shared" ca="1" si="6"/>
        <v/>
      </c>
      <c r="C204" s="105" t="str">
        <f t="shared" ca="1" si="7"/>
        <v/>
      </c>
      <c r="D204" s="97" t="str">
        <f ca="1">IF(ISERROR(OFFSET('HARGA SATUAN'!$E$6,MATCH(C204,'HARGA SATUAN'!$C$7:$C$1922,0),0)),"",OFFSET('HARGA SATUAN'!$E$6,MATCH(C204,'HARGA SATUAN'!$C$7:$C$1922,0),0))</f>
        <v/>
      </c>
      <c r="E204" s="97">
        <f ca="1">IF(B204="+","Unit",IF(ISERROR(OFFSET('HARGA SATUAN'!$F$6,MATCH(C204,'HARGA SATUAN'!$C$7:$C$1922,0),0)),"",OFFSET('HARGA SATUAN'!$F$6,MATCH(C204,'HARGA SATUAN'!$C$7:$C$1922,0),0)))</f>
        <v>0</v>
      </c>
      <c r="F204" s="134" t="str">
        <f t="shared" ca="1" si="8"/>
        <v/>
      </c>
      <c r="G204" s="40">
        <f ca="1">IF(ISERROR(OFFSET('HARGA SATUAN'!$Q$6,MATCH(C204,'HARGA SATUAN'!$C$7:$C$1922,0),0)),"",OFFSET('HARGA SATUAN'!$Q$6,MATCH(C204,'HARGA SATUAN'!$C$7:$C$1922,0),0))</f>
        <v>0</v>
      </c>
      <c r="H204" s="132" t="str">
        <f ca="1">IF(B204="","",#REF!)</f>
        <v/>
      </c>
      <c r="I204" s="132" t="str">
        <f ca="1">IF(B204="","",#REF!)</f>
        <v/>
      </c>
      <c r="J204" s="132" t="str">
        <f ca="1">IF(B204="","",#REF!)</f>
        <v/>
      </c>
      <c r="K204" s="132" t="str">
        <f ca="1">IF(B204="","",#REF!)</f>
        <v/>
      </c>
      <c r="L204" s="132" t="str">
        <f ca="1">IF(C204="","",#REF!)</f>
        <v/>
      </c>
    </row>
    <row r="205" spans="1:12">
      <c r="A205" s="108">
        <v>194</v>
      </c>
      <c r="B205" s="130" t="str">
        <f t="shared" ref="B205:B268" ca="1" si="9">IF(C205="","",A205)</f>
        <v/>
      </c>
      <c r="C205" s="105" t="str">
        <f t="shared" ref="C205:C268" ca="1" si="10">IF(ISERROR(OFFSET($C$713,MATCH(A205,$F$714:$F$1320,0),0)),"",OFFSET($C$713,MATCH(A205,$F$714:$F$1320,0),0))</f>
        <v/>
      </c>
      <c r="D205" s="97" t="str">
        <f ca="1">IF(ISERROR(OFFSET('HARGA SATUAN'!$E$6,MATCH(C205,'HARGA SATUAN'!$C$7:$C$1922,0),0)),"",OFFSET('HARGA SATUAN'!$E$6,MATCH(C205,'HARGA SATUAN'!$C$7:$C$1922,0),0))</f>
        <v/>
      </c>
      <c r="E205" s="97">
        <f ca="1">IF(B205="+","Unit",IF(ISERROR(OFFSET('HARGA SATUAN'!$F$6,MATCH(C205,'HARGA SATUAN'!$C$7:$C$1922,0),0)),"",OFFSET('HARGA SATUAN'!$F$6,MATCH(C205,'HARGA SATUAN'!$C$7:$C$1922,0),0)))</f>
        <v>0</v>
      </c>
      <c r="F205" s="134" t="str">
        <f t="shared" ref="F205:F268" ca="1" si="11">IF(ISERROR(OFFSET($D$713,MATCH(A205,$F$714:$F$1320,0),0)),"",OFFSET($D$713,MATCH(A205,$F$714:$F$1320,0),0))</f>
        <v/>
      </c>
      <c r="G205" s="40">
        <f ca="1">IF(ISERROR(OFFSET('HARGA SATUAN'!$Q$6,MATCH(C205,'HARGA SATUAN'!$C$7:$C$1922,0),0)),"",OFFSET('HARGA SATUAN'!$Q$6,MATCH(C205,'HARGA SATUAN'!$C$7:$C$1922,0),0))</f>
        <v>0</v>
      </c>
      <c r="H205" s="132" t="str">
        <f ca="1">IF(B205="","",#REF!)</f>
        <v/>
      </c>
      <c r="I205" s="132" t="str">
        <f ca="1">IF(B205="","",#REF!)</f>
        <v/>
      </c>
      <c r="J205" s="132" t="str">
        <f ca="1">IF(B205="","",#REF!)</f>
        <v/>
      </c>
      <c r="K205" s="132" t="str">
        <f ca="1">IF(B205="","",#REF!)</f>
        <v/>
      </c>
      <c r="L205" s="132" t="str">
        <f ca="1">IF(C205="","",#REF!)</f>
        <v/>
      </c>
    </row>
    <row r="206" spans="1:12">
      <c r="A206" s="108">
        <v>195</v>
      </c>
      <c r="B206" s="130" t="str">
        <f t="shared" ca="1" si="9"/>
        <v/>
      </c>
      <c r="C206" s="105" t="str">
        <f t="shared" ca="1" si="10"/>
        <v/>
      </c>
      <c r="D206" s="97" t="str">
        <f ca="1">IF(ISERROR(OFFSET('HARGA SATUAN'!$E$6,MATCH(C206,'HARGA SATUAN'!$C$7:$C$1922,0),0)),"",OFFSET('HARGA SATUAN'!$E$6,MATCH(C206,'HARGA SATUAN'!$C$7:$C$1922,0),0))</f>
        <v/>
      </c>
      <c r="E206" s="97">
        <f ca="1">IF(B206="+","Unit",IF(ISERROR(OFFSET('HARGA SATUAN'!$F$6,MATCH(C206,'HARGA SATUAN'!$C$7:$C$1922,0),0)),"",OFFSET('HARGA SATUAN'!$F$6,MATCH(C206,'HARGA SATUAN'!$C$7:$C$1922,0),0)))</f>
        <v>0</v>
      </c>
      <c r="F206" s="134" t="str">
        <f t="shared" ca="1" si="11"/>
        <v/>
      </c>
      <c r="G206" s="40">
        <f ca="1">IF(ISERROR(OFFSET('HARGA SATUAN'!$Q$6,MATCH(C206,'HARGA SATUAN'!$C$7:$C$1922,0),0)),"",OFFSET('HARGA SATUAN'!$Q$6,MATCH(C206,'HARGA SATUAN'!$C$7:$C$1922,0),0))</f>
        <v>0</v>
      </c>
      <c r="H206" s="132" t="str">
        <f ca="1">IF(B206="","",#REF!)</f>
        <v/>
      </c>
      <c r="I206" s="132" t="str">
        <f ca="1">IF(B206="","",#REF!)</f>
        <v/>
      </c>
      <c r="J206" s="132" t="str">
        <f ca="1">IF(B206="","",#REF!)</f>
        <v/>
      </c>
      <c r="K206" s="132" t="str">
        <f ca="1">IF(B206="","",#REF!)</f>
        <v/>
      </c>
      <c r="L206" s="132" t="str">
        <f ca="1">IF(C206="","",#REF!)</f>
        <v/>
      </c>
    </row>
    <row r="207" spans="1:12">
      <c r="A207" s="108">
        <v>196</v>
      </c>
      <c r="B207" s="130" t="str">
        <f t="shared" ca="1" si="9"/>
        <v/>
      </c>
      <c r="C207" s="105" t="str">
        <f t="shared" ca="1" si="10"/>
        <v/>
      </c>
      <c r="D207" s="97" t="str">
        <f ca="1">IF(ISERROR(OFFSET('HARGA SATUAN'!$E$6,MATCH(C207,'HARGA SATUAN'!$C$7:$C$1922,0),0)),"",OFFSET('HARGA SATUAN'!$E$6,MATCH(C207,'HARGA SATUAN'!$C$7:$C$1922,0),0))</f>
        <v/>
      </c>
      <c r="E207" s="97">
        <f ca="1">IF(B207="+","Unit",IF(ISERROR(OFFSET('HARGA SATUAN'!$F$6,MATCH(C207,'HARGA SATUAN'!$C$7:$C$1922,0),0)),"",OFFSET('HARGA SATUAN'!$F$6,MATCH(C207,'HARGA SATUAN'!$C$7:$C$1922,0),0)))</f>
        <v>0</v>
      </c>
      <c r="F207" s="134" t="str">
        <f t="shared" ca="1" si="11"/>
        <v/>
      </c>
      <c r="G207" s="40">
        <f ca="1">IF(ISERROR(OFFSET('HARGA SATUAN'!$Q$6,MATCH(C207,'HARGA SATUAN'!$C$7:$C$1922,0),0)),"",OFFSET('HARGA SATUAN'!$Q$6,MATCH(C207,'HARGA SATUAN'!$C$7:$C$1922,0),0))</f>
        <v>0</v>
      </c>
      <c r="H207" s="132" t="str">
        <f ca="1">IF(B207="","",#REF!)</f>
        <v/>
      </c>
      <c r="I207" s="132" t="str">
        <f ca="1">IF(B207="","",#REF!)</f>
        <v/>
      </c>
      <c r="J207" s="132" t="str">
        <f ca="1">IF(B207="","",#REF!)</f>
        <v/>
      </c>
      <c r="K207" s="132" t="str">
        <f ca="1">IF(B207="","",#REF!)</f>
        <v/>
      </c>
      <c r="L207" s="132" t="str">
        <f ca="1">IF(C207="","",#REF!)</f>
        <v/>
      </c>
    </row>
    <row r="208" spans="1:12">
      <c r="A208" s="108">
        <v>197</v>
      </c>
      <c r="B208" s="130" t="str">
        <f t="shared" ca="1" si="9"/>
        <v/>
      </c>
      <c r="C208" s="105" t="str">
        <f t="shared" ca="1" si="10"/>
        <v/>
      </c>
      <c r="D208" s="97" t="str">
        <f ca="1">IF(ISERROR(OFFSET('HARGA SATUAN'!$E$6,MATCH(C208,'HARGA SATUAN'!$C$7:$C$1922,0),0)),"",OFFSET('HARGA SATUAN'!$E$6,MATCH(C208,'HARGA SATUAN'!$C$7:$C$1922,0),0))</f>
        <v/>
      </c>
      <c r="E208" s="97">
        <f ca="1">IF(B208="+","Unit",IF(ISERROR(OFFSET('HARGA SATUAN'!$F$6,MATCH(C208,'HARGA SATUAN'!$C$7:$C$1922,0),0)),"",OFFSET('HARGA SATUAN'!$F$6,MATCH(C208,'HARGA SATUAN'!$C$7:$C$1922,0),0)))</f>
        <v>0</v>
      </c>
      <c r="F208" s="134" t="str">
        <f t="shared" ca="1" si="11"/>
        <v/>
      </c>
      <c r="G208" s="40">
        <f ca="1">IF(ISERROR(OFFSET('HARGA SATUAN'!$Q$6,MATCH(C208,'HARGA SATUAN'!$C$7:$C$1922,0),0)),"",OFFSET('HARGA SATUAN'!$Q$6,MATCH(C208,'HARGA SATUAN'!$C$7:$C$1922,0),0))</f>
        <v>0</v>
      </c>
      <c r="H208" s="132" t="str">
        <f ca="1">IF(B208="","",#REF!)</f>
        <v/>
      </c>
      <c r="I208" s="132" t="str">
        <f ca="1">IF(B208="","",#REF!)</f>
        <v/>
      </c>
      <c r="J208" s="132" t="str">
        <f ca="1">IF(B208="","",#REF!)</f>
        <v/>
      </c>
      <c r="K208" s="132" t="str">
        <f ca="1">IF(B208="","",#REF!)</f>
        <v/>
      </c>
      <c r="L208" s="132" t="str">
        <f ca="1">IF(C208="","",#REF!)</f>
        <v/>
      </c>
    </row>
    <row r="209" spans="1:12">
      <c r="A209" s="108">
        <v>198</v>
      </c>
      <c r="B209" s="130" t="str">
        <f t="shared" ca="1" si="9"/>
        <v/>
      </c>
      <c r="C209" s="105" t="str">
        <f t="shared" ca="1" si="10"/>
        <v/>
      </c>
      <c r="D209" s="97" t="str">
        <f ca="1">IF(ISERROR(OFFSET('HARGA SATUAN'!$E$6,MATCH(C209,'HARGA SATUAN'!$C$7:$C$1922,0),0)),"",OFFSET('HARGA SATUAN'!$E$6,MATCH(C209,'HARGA SATUAN'!$C$7:$C$1922,0),0))</f>
        <v/>
      </c>
      <c r="E209" s="97">
        <f ca="1">IF(B209="+","Unit",IF(ISERROR(OFFSET('HARGA SATUAN'!$F$6,MATCH(C209,'HARGA SATUAN'!$C$7:$C$1922,0),0)),"",OFFSET('HARGA SATUAN'!$F$6,MATCH(C209,'HARGA SATUAN'!$C$7:$C$1922,0),0)))</f>
        <v>0</v>
      </c>
      <c r="F209" s="134" t="str">
        <f t="shared" ca="1" si="11"/>
        <v/>
      </c>
      <c r="G209" s="40">
        <f ca="1">IF(ISERROR(OFFSET('HARGA SATUAN'!$Q$6,MATCH(C209,'HARGA SATUAN'!$C$7:$C$1922,0),0)),"",OFFSET('HARGA SATUAN'!$Q$6,MATCH(C209,'HARGA SATUAN'!$C$7:$C$1922,0),0))</f>
        <v>0</v>
      </c>
      <c r="H209" s="132" t="str">
        <f ca="1">IF(B209="","",#REF!)</f>
        <v/>
      </c>
      <c r="I209" s="132" t="str">
        <f ca="1">IF(B209="","",#REF!)</f>
        <v/>
      </c>
      <c r="J209" s="132" t="str">
        <f ca="1">IF(B209="","",#REF!)</f>
        <v/>
      </c>
      <c r="K209" s="132" t="str">
        <f ca="1">IF(B209="","",#REF!)</f>
        <v/>
      </c>
      <c r="L209" s="132" t="str">
        <f ca="1">IF(C209="","",#REF!)</f>
        <v/>
      </c>
    </row>
    <row r="210" spans="1:12">
      <c r="A210" s="108">
        <v>199</v>
      </c>
      <c r="B210" s="130" t="str">
        <f t="shared" ca="1" si="9"/>
        <v/>
      </c>
      <c r="C210" s="105" t="str">
        <f t="shared" ca="1" si="10"/>
        <v/>
      </c>
      <c r="D210" s="97" t="str">
        <f ca="1">IF(ISERROR(OFFSET('HARGA SATUAN'!$E$6,MATCH(C210,'HARGA SATUAN'!$C$7:$C$1922,0),0)),"",OFFSET('HARGA SATUAN'!$E$6,MATCH(C210,'HARGA SATUAN'!$C$7:$C$1922,0),0))</f>
        <v/>
      </c>
      <c r="E210" s="97">
        <f ca="1">IF(B210="+","Unit",IF(ISERROR(OFFSET('HARGA SATUAN'!$F$6,MATCH(C210,'HARGA SATUAN'!$C$7:$C$1922,0),0)),"",OFFSET('HARGA SATUAN'!$F$6,MATCH(C210,'HARGA SATUAN'!$C$7:$C$1922,0),0)))</f>
        <v>0</v>
      </c>
      <c r="F210" s="134" t="str">
        <f t="shared" ca="1" si="11"/>
        <v/>
      </c>
      <c r="G210" s="40">
        <f ca="1">IF(ISERROR(OFFSET('HARGA SATUAN'!$Q$6,MATCH(C210,'HARGA SATUAN'!$C$7:$C$1922,0),0)),"",OFFSET('HARGA SATUAN'!$Q$6,MATCH(C210,'HARGA SATUAN'!$C$7:$C$1922,0),0))</f>
        <v>0</v>
      </c>
      <c r="H210" s="132" t="str">
        <f ca="1">IF(B210="","",#REF!)</f>
        <v/>
      </c>
      <c r="I210" s="132" t="str">
        <f ca="1">IF(B210="","",#REF!)</f>
        <v/>
      </c>
      <c r="J210" s="132" t="str">
        <f ca="1">IF(B210="","",#REF!)</f>
        <v/>
      </c>
      <c r="K210" s="132" t="str">
        <f ca="1">IF(B210="","",#REF!)</f>
        <v/>
      </c>
      <c r="L210" s="132" t="str">
        <f ca="1">IF(C210="","",#REF!)</f>
        <v/>
      </c>
    </row>
    <row r="211" spans="1:12">
      <c r="A211" s="108">
        <v>200</v>
      </c>
      <c r="B211" s="130" t="str">
        <f t="shared" ca="1" si="9"/>
        <v/>
      </c>
      <c r="C211" s="105" t="str">
        <f t="shared" ca="1" si="10"/>
        <v/>
      </c>
      <c r="D211" s="97" t="str">
        <f ca="1">IF(ISERROR(OFFSET('HARGA SATUAN'!$E$6,MATCH(C211,'HARGA SATUAN'!$C$7:$C$1922,0),0)),"",OFFSET('HARGA SATUAN'!$E$6,MATCH(C211,'HARGA SATUAN'!$C$7:$C$1922,0),0))</f>
        <v/>
      </c>
      <c r="E211" s="97">
        <f ca="1">IF(B211="+","Unit",IF(ISERROR(OFFSET('HARGA SATUAN'!$F$6,MATCH(C211,'HARGA SATUAN'!$C$7:$C$1922,0),0)),"",OFFSET('HARGA SATUAN'!$F$6,MATCH(C211,'HARGA SATUAN'!$C$7:$C$1922,0),0)))</f>
        <v>0</v>
      </c>
      <c r="F211" s="134" t="str">
        <f t="shared" ca="1" si="11"/>
        <v/>
      </c>
      <c r="G211" s="40">
        <f ca="1">IF(ISERROR(OFFSET('HARGA SATUAN'!$Q$6,MATCH(C211,'HARGA SATUAN'!$C$7:$C$1922,0),0)),"",OFFSET('HARGA SATUAN'!$Q$6,MATCH(C211,'HARGA SATUAN'!$C$7:$C$1922,0),0))</f>
        <v>0</v>
      </c>
      <c r="H211" s="132" t="str">
        <f ca="1">IF(B211="","",#REF!)</f>
        <v/>
      </c>
      <c r="I211" s="132" t="str">
        <f ca="1">IF(B211="","",#REF!)</f>
        <v/>
      </c>
      <c r="J211" s="132" t="str">
        <f ca="1">IF(B211="","",#REF!)</f>
        <v/>
      </c>
      <c r="K211" s="132" t="str">
        <f ca="1">IF(B211="","",#REF!)</f>
        <v/>
      </c>
      <c r="L211" s="132" t="str">
        <f ca="1">IF(C211="","",#REF!)</f>
        <v/>
      </c>
    </row>
    <row r="212" spans="1:12">
      <c r="A212" s="108">
        <v>201</v>
      </c>
      <c r="B212" s="130" t="str">
        <f t="shared" ca="1" si="9"/>
        <v/>
      </c>
      <c r="C212" s="105" t="str">
        <f t="shared" ca="1" si="10"/>
        <v/>
      </c>
      <c r="D212" s="97" t="str">
        <f ca="1">IF(ISERROR(OFFSET('HARGA SATUAN'!$E$6,MATCH(C212,'HARGA SATUAN'!$C$7:$C$1922,0),0)),"",OFFSET('HARGA SATUAN'!$E$6,MATCH(C212,'HARGA SATUAN'!$C$7:$C$1922,0),0))</f>
        <v/>
      </c>
      <c r="E212" s="97">
        <f ca="1">IF(B212="+","Unit",IF(ISERROR(OFFSET('HARGA SATUAN'!$F$6,MATCH(C212,'HARGA SATUAN'!$C$7:$C$1922,0),0)),"",OFFSET('HARGA SATUAN'!$F$6,MATCH(C212,'HARGA SATUAN'!$C$7:$C$1922,0),0)))</f>
        <v>0</v>
      </c>
      <c r="F212" s="134" t="str">
        <f t="shared" ca="1" si="11"/>
        <v/>
      </c>
      <c r="G212" s="40">
        <f ca="1">IF(ISERROR(OFFSET('HARGA SATUAN'!$Q$6,MATCH(C212,'HARGA SATUAN'!$C$7:$C$1922,0),0)),"",OFFSET('HARGA SATUAN'!$Q$6,MATCH(C212,'HARGA SATUAN'!$C$7:$C$1922,0),0))</f>
        <v>0</v>
      </c>
      <c r="H212" s="132" t="str">
        <f ca="1">IF(B212="","",#REF!)</f>
        <v/>
      </c>
      <c r="I212" s="132" t="str">
        <f ca="1">IF(B212="","",#REF!)</f>
        <v/>
      </c>
      <c r="J212" s="132" t="str">
        <f ca="1">IF(B212="","",#REF!)</f>
        <v/>
      </c>
      <c r="K212" s="132" t="str">
        <f ca="1">IF(B212="","",#REF!)</f>
        <v/>
      </c>
      <c r="L212" s="132" t="str">
        <f ca="1">IF(C212="","",#REF!)</f>
        <v/>
      </c>
    </row>
    <row r="213" spans="1:12">
      <c r="A213" s="108">
        <v>202</v>
      </c>
      <c r="B213" s="130" t="str">
        <f t="shared" ca="1" si="9"/>
        <v/>
      </c>
      <c r="C213" s="105" t="str">
        <f t="shared" ca="1" si="10"/>
        <v/>
      </c>
      <c r="D213" s="97" t="str">
        <f ca="1">IF(ISERROR(OFFSET('HARGA SATUAN'!$E$6,MATCH(C213,'HARGA SATUAN'!$C$7:$C$1922,0),0)),"",OFFSET('HARGA SATUAN'!$E$6,MATCH(C213,'HARGA SATUAN'!$C$7:$C$1922,0),0))</f>
        <v/>
      </c>
      <c r="E213" s="97">
        <f ca="1">IF(B213="+","Unit",IF(ISERROR(OFFSET('HARGA SATUAN'!$F$6,MATCH(C213,'HARGA SATUAN'!$C$7:$C$1922,0),0)),"",OFFSET('HARGA SATUAN'!$F$6,MATCH(C213,'HARGA SATUAN'!$C$7:$C$1922,0),0)))</f>
        <v>0</v>
      </c>
      <c r="F213" s="134" t="str">
        <f t="shared" ca="1" si="11"/>
        <v/>
      </c>
      <c r="G213" s="40">
        <f ca="1">IF(ISERROR(OFFSET('HARGA SATUAN'!$Q$6,MATCH(C213,'HARGA SATUAN'!$C$7:$C$1922,0),0)),"",OFFSET('HARGA SATUAN'!$Q$6,MATCH(C213,'HARGA SATUAN'!$C$7:$C$1922,0),0))</f>
        <v>0</v>
      </c>
      <c r="H213" s="132" t="str">
        <f ca="1">IF(B213="","",#REF!)</f>
        <v/>
      </c>
      <c r="I213" s="132" t="str">
        <f ca="1">IF(B213="","",#REF!)</f>
        <v/>
      </c>
      <c r="J213" s="132" t="str">
        <f ca="1">IF(B213="","",#REF!)</f>
        <v/>
      </c>
      <c r="K213" s="132" t="str">
        <f ca="1">IF(B213="","",#REF!)</f>
        <v/>
      </c>
      <c r="L213" s="132" t="str">
        <f ca="1">IF(C213="","",#REF!)</f>
        <v/>
      </c>
    </row>
    <row r="214" spans="1:12">
      <c r="A214" s="108">
        <v>203</v>
      </c>
      <c r="B214" s="130" t="str">
        <f t="shared" ca="1" si="9"/>
        <v/>
      </c>
      <c r="C214" s="105" t="str">
        <f t="shared" ca="1" si="10"/>
        <v/>
      </c>
      <c r="D214" s="97" t="str">
        <f ca="1">IF(ISERROR(OFFSET('HARGA SATUAN'!$E$6,MATCH(C214,'HARGA SATUAN'!$C$7:$C$1922,0),0)),"",OFFSET('HARGA SATUAN'!$E$6,MATCH(C214,'HARGA SATUAN'!$C$7:$C$1922,0),0))</f>
        <v/>
      </c>
      <c r="E214" s="97">
        <f ca="1">IF(B214="+","Unit",IF(ISERROR(OFFSET('HARGA SATUAN'!$F$6,MATCH(C214,'HARGA SATUAN'!$C$7:$C$1922,0),0)),"",OFFSET('HARGA SATUAN'!$F$6,MATCH(C214,'HARGA SATUAN'!$C$7:$C$1922,0),0)))</f>
        <v>0</v>
      </c>
      <c r="F214" s="134" t="str">
        <f t="shared" ca="1" si="11"/>
        <v/>
      </c>
      <c r="G214" s="40">
        <f ca="1">IF(ISERROR(OFFSET('HARGA SATUAN'!$Q$6,MATCH(C214,'HARGA SATUAN'!$C$7:$C$1922,0),0)),"",OFFSET('HARGA SATUAN'!$Q$6,MATCH(C214,'HARGA SATUAN'!$C$7:$C$1922,0),0))</f>
        <v>0</v>
      </c>
      <c r="H214" s="132" t="str">
        <f ca="1">IF(B214="","",#REF!)</f>
        <v/>
      </c>
      <c r="I214" s="132" t="str">
        <f ca="1">IF(B214="","",#REF!)</f>
        <v/>
      </c>
      <c r="J214" s="132" t="str">
        <f ca="1">IF(B214="","",#REF!)</f>
        <v/>
      </c>
      <c r="K214" s="132" t="str">
        <f ca="1">IF(B214="","",#REF!)</f>
        <v/>
      </c>
      <c r="L214" s="132" t="str">
        <f ca="1">IF(C214="","",#REF!)</f>
        <v/>
      </c>
    </row>
    <row r="215" spans="1:12">
      <c r="A215" s="108">
        <v>204</v>
      </c>
      <c r="B215" s="130" t="str">
        <f t="shared" ca="1" si="9"/>
        <v/>
      </c>
      <c r="C215" s="105" t="str">
        <f t="shared" ca="1" si="10"/>
        <v/>
      </c>
      <c r="D215" s="97" t="str">
        <f ca="1">IF(ISERROR(OFFSET('HARGA SATUAN'!$E$6,MATCH(C215,'HARGA SATUAN'!$C$7:$C$1922,0),0)),"",OFFSET('HARGA SATUAN'!$E$6,MATCH(C215,'HARGA SATUAN'!$C$7:$C$1922,0),0))</f>
        <v/>
      </c>
      <c r="E215" s="97">
        <f ca="1">IF(B215="+","Unit",IF(ISERROR(OFFSET('HARGA SATUAN'!$F$6,MATCH(C215,'HARGA SATUAN'!$C$7:$C$1922,0),0)),"",OFFSET('HARGA SATUAN'!$F$6,MATCH(C215,'HARGA SATUAN'!$C$7:$C$1922,0),0)))</f>
        <v>0</v>
      </c>
      <c r="F215" s="134" t="str">
        <f t="shared" ca="1" si="11"/>
        <v/>
      </c>
      <c r="G215" s="40">
        <f ca="1">IF(ISERROR(OFFSET('HARGA SATUAN'!$Q$6,MATCH(C215,'HARGA SATUAN'!$C$7:$C$1922,0),0)),"",OFFSET('HARGA SATUAN'!$Q$6,MATCH(C215,'HARGA SATUAN'!$C$7:$C$1922,0),0))</f>
        <v>0</v>
      </c>
      <c r="H215" s="132" t="str">
        <f ca="1">IF(B215="","",#REF!)</f>
        <v/>
      </c>
      <c r="I215" s="132" t="str">
        <f ca="1">IF(B215="","",#REF!)</f>
        <v/>
      </c>
      <c r="J215" s="132" t="str">
        <f ca="1">IF(B215="","",#REF!)</f>
        <v/>
      </c>
      <c r="K215" s="132" t="str">
        <f ca="1">IF(B215="","",#REF!)</f>
        <v/>
      </c>
      <c r="L215" s="132" t="str">
        <f ca="1">IF(C215="","",#REF!)</f>
        <v/>
      </c>
    </row>
    <row r="216" spans="1:12">
      <c r="A216" s="108">
        <v>205</v>
      </c>
      <c r="B216" s="130" t="str">
        <f t="shared" ca="1" si="9"/>
        <v/>
      </c>
      <c r="C216" s="105" t="str">
        <f t="shared" ca="1" si="10"/>
        <v/>
      </c>
      <c r="D216" s="97" t="str">
        <f ca="1">IF(ISERROR(OFFSET('HARGA SATUAN'!$E$6,MATCH(C216,'HARGA SATUAN'!$C$7:$C$1922,0),0)),"",OFFSET('HARGA SATUAN'!$E$6,MATCH(C216,'HARGA SATUAN'!$C$7:$C$1922,0),0))</f>
        <v/>
      </c>
      <c r="E216" s="97">
        <f ca="1">IF(B216="+","Unit",IF(ISERROR(OFFSET('HARGA SATUAN'!$F$6,MATCH(C216,'HARGA SATUAN'!$C$7:$C$1922,0),0)),"",OFFSET('HARGA SATUAN'!$F$6,MATCH(C216,'HARGA SATUAN'!$C$7:$C$1922,0),0)))</f>
        <v>0</v>
      </c>
      <c r="F216" s="134" t="str">
        <f t="shared" ca="1" si="11"/>
        <v/>
      </c>
      <c r="G216" s="40">
        <f ca="1">IF(ISERROR(OFFSET('HARGA SATUAN'!$Q$6,MATCH(C216,'HARGA SATUAN'!$C$7:$C$1922,0),0)),"",OFFSET('HARGA SATUAN'!$Q$6,MATCH(C216,'HARGA SATUAN'!$C$7:$C$1922,0),0))</f>
        <v>0</v>
      </c>
      <c r="H216" s="132" t="str">
        <f ca="1">IF(B216="","",#REF!)</f>
        <v/>
      </c>
      <c r="I216" s="132" t="str">
        <f ca="1">IF(B216="","",#REF!)</f>
        <v/>
      </c>
      <c r="J216" s="132" t="str">
        <f ca="1">IF(B216="","",#REF!)</f>
        <v/>
      </c>
      <c r="K216" s="132" t="str">
        <f ca="1">IF(B216="","",#REF!)</f>
        <v/>
      </c>
      <c r="L216" s="132" t="str">
        <f ca="1">IF(C216="","",#REF!)</f>
        <v/>
      </c>
    </row>
    <row r="217" spans="1:12">
      <c r="A217" s="108">
        <v>206</v>
      </c>
      <c r="B217" s="130" t="str">
        <f t="shared" ca="1" si="9"/>
        <v/>
      </c>
      <c r="C217" s="105" t="str">
        <f t="shared" ca="1" si="10"/>
        <v/>
      </c>
      <c r="D217" s="97" t="str">
        <f ca="1">IF(ISERROR(OFFSET('HARGA SATUAN'!$E$6,MATCH(C217,'HARGA SATUAN'!$C$7:$C$1922,0),0)),"",OFFSET('HARGA SATUAN'!$E$6,MATCH(C217,'HARGA SATUAN'!$C$7:$C$1922,0),0))</f>
        <v/>
      </c>
      <c r="E217" s="97">
        <f ca="1">IF(B217="+","Unit",IF(ISERROR(OFFSET('HARGA SATUAN'!$F$6,MATCH(C217,'HARGA SATUAN'!$C$7:$C$1922,0),0)),"",OFFSET('HARGA SATUAN'!$F$6,MATCH(C217,'HARGA SATUAN'!$C$7:$C$1922,0),0)))</f>
        <v>0</v>
      </c>
      <c r="F217" s="134" t="str">
        <f t="shared" ca="1" si="11"/>
        <v/>
      </c>
      <c r="G217" s="40">
        <f ca="1">IF(ISERROR(OFFSET('HARGA SATUAN'!$Q$6,MATCH(C217,'HARGA SATUAN'!$C$7:$C$1922,0),0)),"",OFFSET('HARGA SATUAN'!$Q$6,MATCH(C217,'HARGA SATUAN'!$C$7:$C$1922,0),0))</f>
        <v>0</v>
      </c>
      <c r="H217" s="132" t="str">
        <f ca="1">IF(B217="","",#REF!)</f>
        <v/>
      </c>
      <c r="I217" s="132" t="str">
        <f ca="1">IF(B217="","",#REF!)</f>
        <v/>
      </c>
      <c r="J217" s="132" t="str">
        <f ca="1">IF(B217="","",#REF!)</f>
        <v/>
      </c>
      <c r="K217" s="132" t="str">
        <f ca="1">IF(B217="","",#REF!)</f>
        <v/>
      </c>
      <c r="L217" s="132" t="str">
        <f ca="1">IF(C217="","",#REF!)</f>
        <v/>
      </c>
    </row>
    <row r="218" spans="1:12">
      <c r="A218" s="108">
        <v>207</v>
      </c>
      <c r="B218" s="130" t="str">
        <f t="shared" ca="1" si="9"/>
        <v/>
      </c>
      <c r="C218" s="105" t="str">
        <f t="shared" ca="1" si="10"/>
        <v/>
      </c>
      <c r="D218" s="97" t="str">
        <f ca="1">IF(ISERROR(OFFSET('HARGA SATUAN'!$E$6,MATCH(C218,'HARGA SATUAN'!$C$7:$C$1922,0),0)),"",OFFSET('HARGA SATUAN'!$E$6,MATCH(C218,'HARGA SATUAN'!$C$7:$C$1922,0),0))</f>
        <v/>
      </c>
      <c r="E218" s="97">
        <f ca="1">IF(B218="+","Unit",IF(ISERROR(OFFSET('HARGA SATUAN'!$F$6,MATCH(C218,'HARGA SATUAN'!$C$7:$C$1922,0),0)),"",OFFSET('HARGA SATUAN'!$F$6,MATCH(C218,'HARGA SATUAN'!$C$7:$C$1922,0),0)))</f>
        <v>0</v>
      </c>
      <c r="F218" s="134" t="str">
        <f t="shared" ca="1" si="11"/>
        <v/>
      </c>
      <c r="G218" s="40">
        <f ca="1">IF(ISERROR(OFFSET('HARGA SATUAN'!$Q$6,MATCH(C218,'HARGA SATUAN'!$C$7:$C$1922,0),0)),"",OFFSET('HARGA SATUAN'!$Q$6,MATCH(C218,'HARGA SATUAN'!$C$7:$C$1922,0),0))</f>
        <v>0</v>
      </c>
      <c r="H218" s="132" t="str">
        <f ca="1">IF(B218="","",#REF!)</f>
        <v/>
      </c>
      <c r="I218" s="132" t="str">
        <f ca="1">IF(B218="","",#REF!)</f>
        <v/>
      </c>
      <c r="J218" s="132" t="str">
        <f ca="1">IF(B218="","",#REF!)</f>
        <v/>
      </c>
      <c r="K218" s="132" t="str">
        <f ca="1">IF(B218="","",#REF!)</f>
        <v/>
      </c>
      <c r="L218" s="132" t="str">
        <f ca="1">IF(C218="","",#REF!)</f>
        <v/>
      </c>
    </row>
    <row r="219" spans="1:12">
      <c r="A219" s="108">
        <v>208</v>
      </c>
      <c r="B219" s="130" t="str">
        <f t="shared" ca="1" si="9"/>
        <v/>
      </c>
      <c r="C219" s="105" t="str">
        <f t="shared" ca="1" si="10"/>
        <v/>
      </c>
      <c r="D219" s="97" t="str">
        <f ca="1">IF(ISERROR(OFFSET('HARGA SATUAN'!$E$6,MATCH(C219,'HARGA SATUAN'!$C$7:$C$1922,0),0)),"",OFFSET('HARGA SATUAN'!$E$6,MATCH(C219,'HARGA SATUAN'!$C$7:$C$1922,0),0))</f>
        <v/>
      </c>
      <c r="E219" s="97">
        <f ca="1">IF(B219="+","Unit",IF(ISERROR(OFFSET('HARGA SATUAN'!$F$6,MATCH(C219,'HARGA SATUAN'!$C$7:$C$1922,0),0)),"",OFFSET('HARGA SATUAN'!$F$6,MATCH(C219,'HARGA SATUAN'!$C$7:$C$1922,0),0)))</f>
        <v>0</v>
      </c>
      <c r="F219" s="134" t="str">
        <f t="shared" ca="1" si="11"/>
        <v/>
      </c>
      <c r="G219" s="40">
        <f ca="1">IF(ISERROR(OFFSET('HARGA SATUAN'!$Q$6,MATCH(C219,'HARGA SATUAN'!$C$7:$C$1922,0),0)),"",OFFSET('HARGA SATUAN'!$Q$6,MATCH(C219,'HARGA SATUAN'!$C$7:$C$1922,0),0))</f>
        <v>0</v>
      </c>
      <c r="H219" s="132" t="str">
        <f ca="1">IF(B219="","",#REF!)</f>
        <v/>
      </c>
      <c r="I219" s="132" t="str">
        <f ca="1">IF(B219="","",#REF!)</f>
        <v/>
      </c>
      <c r="J219" s="132" t="str">
        <f ca="1">IF(B219="","",#REF!)</f>
        <v/>
      </c>
      <c r="K219" s="132" t="str">
        <f ca="1">IF(B219="","",#REF!)</f>
        <v/>
      </c>
      <c r="L219" s="132" t="str">
        <f ca="1">IF(C219="","",#REF!)</f>
        <v/>
      </c>
    </row>
    <row r="220" spans="1:12">
      <c r="A220" s="108">
        <v>209</v>
      </c>
      <c r="B220" s="130" t="str">
        <f t="shared" ca="1" si="9"/>
        <v/>
      </c>
      <c r="C220" s="105" t="str">
        <f t="shared" ca="1" si="10"/>
        <v/>
      </c>
      <c r="D220" s="97" t="str">
        <f ca="1">IF(ISERROR(OFFSET('HARGA SATUAN'!$E$6,MATCH(C220,'HARGA SATUAN'!$C$7:$C$1922,0),0)),"",OFFSET('HARGA SATUAN'!$E$6,MATCH(C220,'HARGA SATUAN'!$C$7:$C$1922,0),0))</f>
        <v/>
      </c>
      <c r="E220" s="97">
        <f ca="1">IF(B220="+","Unit",IF(ISERROR(OFFSET('HARGA SATUAN'!$F$6,MATCH(C220,'HARGA SATUAN'!$C$7:$C$1922,0),0)),"",OFFSET('HARGA SATUAN'!$F$6,MATCH(C220,'HARGA SATUAN'!$C$7:$C$1922,0),0)))</f>
        <v>0</v>
      </c>
      <c r="F220" s="134" t="str">
        <f t="shared" ca="1" si="11"/>
        <v/>
      </c>
      <c r="G220" s="40">
        <f ca="1">IF(ISERROR(OFFSET('HARGA SATUAN'!$Q$6,MATCH(C220,'HARGA SATUAN'!$C$7:$C$1922,0),0)),"",OFFSET('HARGA SATUAN'!$Q$6,MATCH(C220,'HARGA SATUAN'!$C$7:$C$1922,0),0))</f>
        <v>0</v>
      </c>
      <c r="H220" s="132" t="str">
        <f ca="1">IF(B220="","",#REF!)</f>
        <v/>
      </c>
      <c r="I220" s="132" t="str">
        <f ca="1">IF(B220="","",#REF!)</f>
        <v/>
      </c>
      <c r="J220" s="132" t="str">
        <f ca="1">IF(B220="","",#REF!)</f>
        <v/>
      </c>
      <c r="K220" s="132" t="str">
        <f ca="1">IF(B220="","",#REF!)</f>
        <v/>
      </c>
      <c r="L220" s="132" t="str">
        <f ca="1">IF(C220="","",#REF!)</f>
        <v/>
      </c>
    </row>
    <row r="221" spans="1:12">
      <c r="A221" s="108">
        <v>210</v>
      </c>
      <c r="B221" s="130" t="str">
        <f t="shared" ca="1" si="9"/>
        <v/>
      </c>
      <c r="C221" s="105" t="str">
        <f t="shared" ca="1" si="10"/>
        <v/>
      </c>
      <c r="D221" s="97" t="str">
        <f ca="1">IF(ISERROR(OFFSET('HARGA SATUAN'!$E$6,MATCH(C221,'HARGA SATUAN'!$C$7:$C$1922,0),0)),"",OFFSET('HARGA SATUAN'!$E$6,MATCH(C221,'HARGA SATUAN'!$C$7:$C$1922,0),0))</f>
        <v/>
      </c>
      <c r="E221" s="97">
        <f ca="1">IF(B221="+","Unit",IF(ISERROR(OFFSET('HARGA SATUAN'!$F$6,MATCH(C221,'HARGA SATUAN'!$C$7:$C$1922,0),0)),"",OFFSET('HARGA SATUAN'!$F$6,MATCH(C221,'HARGA SATUAN'!$C$7:$C$1922,0),0)))</f>
        <v>0</v>
      </c>
      <c r="F221" s="134" t="str">
        <f t="shared" ca="1" si="11"/>
        <v/>
      </c>
      <c r="G221" s="40">
        <f ca="1">IF(ISERROR(OFFSET('HARGA SATUAN'!$Q$6,MATCH(C221,'HARGA SATUAN'!$C$7:$C$1922,0),0)),"",OFFSET('HARGA SATUAN'!$Q$6,MATCH(C221,'HARGA SATUAN'!$C$7:$C$1922,0),0))</f>
        <v>0</v>
      </c>
      <c r="H221" s="132" t="str">
        <f ca="1">IF(B221="","",#REF!)</f>
        <v/>
      </c>
      <c r="I221" s="132" t="str">
        <f ca="1">IF(B221="","",#REF!)</f>
        <v/>
      </c>
      <c r="J221" s="132" t="str">
        <f ca="1">IF(B221="","",#REF!)</f>
        <v/>
      </c>
      <c r="K221" s="132" t="str">
        <f ca="1">IF(B221="","",#REF!)</f>
        <v/>
      </c>
      <c r="L221" s="132" t="str">
        <f ca="1">IF(C221="","",#REF!)</f>
        <v/>
      </c>
    </row>
    <row r="222" spans="1:12">
      <c r="A222" s="108">
        <v>211</v>
      </c>
      <c r="B222" s="130" t="str">
        <f t="shared" ca="1" si="9"/>
        <v/>
      </c>
      <c r="C222" s="105" t="str">
        <f t="shared" ca="1" si="10"/>
        <v/>
      </c>
      <c r="D222" s="97" t="str">
        <f ca="1">IF(ISERROR(OFFSET('HARGA SATUAN'!$E$6,MATCH(C222,'HARGA SATUAN'!$C$7:$C$1922,0),0)),"",OFFSET('HARGA SATUAN'!$E$6,MATCH(C222,'HARGA SATUAN'!$C$7:$C$1922,0),0))</f>
        <v/>
      </c>
      <c r="E222" s="97">
        <f ca="1">IF(B222="+","Unit",IF(ISERROR(OFFSET('HARGA SATUAN'!$F$6,MATCH(C222,'HARGA SATUAN'!$C$7:$C$1922,0),0)),"",OFFSET('HARGA SATUAN'!$F$6,MATCH(C222,'HARGA SATUAN'!$C$7:$C$1922,0),0)))</f>
        <v>0</v>
      </c>
      <c r="F222" s="134" t="str">
        <f t="shared" ca="1" si="11"/>
        <v/>
      </c>
      <c r="G222" s="40">
        <f ca="1">IF(ISERROR(OFFSET('HARGA SATUAN'!$Q$6,MATCH(C222,'HARGA SATUAN'!$C$7:$C$1922,0),0)),"",OFFSET('HARGA SATUAN'!$Q$6,MATCH(C222,'HARGA SATUAN'!$C$7:$C$1922,0),0))</f>
        <v>0</v>
      </c>
      <c r="H222" s="132" t="str">
        <f ca="1">IF(B222="","",#REF!)</f>
        <v/>
      </c>
      <c r="I222" s="132" t="str">
        <f ca="1">IF(B222="","",#REF!)</f>
        <v/>
      </c>
      <c r="J222" s="132" t="str">
        <f ca="1">IF(B222="","",#REF!)</f>
        <v/>
      </c>
      <c r="K222" s="132" t="str">
        <f ca="1">IF(B222="","",#REF!)</f>
        <v/>
      </c>
      <c r="L222" s="132" t="str">
        <f ca="1">IF(C222="","",#REF!)</f>
        <v/>
      </c>
    </row>
    <row r="223" spans="1:12">
      <c r="A223" s="108">
        <v>212</v>
      </c>
      <c r="B223" s="130" t="str">
        <f t="shared" ca="1" si="9"/>
        <v/>
      </c>
      <c r="C223" s="105" t="str">
        <f t="shared" ca="1" si="10"/>
        <v/>
      </c>
      <c r="D223" s="97" t="str">
        <f ca="1">IF(ISERROR(OFFSET('HARGA SATUAN'!$E$6,MATCH(C223,'HARGA SATUAN'!$C$7:$C$1922,0),0)),"",OFFSET('HARGA SATUAN'!$E$6,MATCH(C223,'HARGA SATUAN'!$C$7:$C$1922,0),0))</f>
        <v/>
      </c>
      <c r="E223" s="97">
        <f ca="1">IF(B223="+","Unit",IF(ISERROR(OFFSET('HARGA SATUAN'!$F$6,MATCH(C223,'HARGA SATUAN'!$C$7:$C$1922,0),0)),"",OFFSET('HARGA SATUAN'!$F$6,MATCH(C223,'HARGA SATUAN'!$C$7:$C$1922,0),0)))</f>
        <v>0</v>
      </c>
      <c r="F223" s="134" t="str">
        <f t="shared" ca="1" si="11"/>
        <v/>
      </c>
      <c r="G223" s="40">
        <f ca="1">IF(ISERROR(OFFSET('HARGA SATUAN'!$Q$6,MATCH(C223,'HARGA SATUAN'!$C$7:$C$1922,0),0)),"",OFFSET('HARGA SATUAN'!$Q$6,MATCH(C223,'HARGA SATUAN'!$C$7:$C$1922,0),0))</f>
        <v>0</v>
      </c>
      <c r="H223" s="132" t="str">
        <f ca="1">IF(B223="","",#REF!)</f>
        <v/>
      </c>
      <c r="I223" s="132" t="str">
        <f ca="1">IF(B223="","",#REF!)</f>
        <v/>
      </c>
      <c r="J223" s="132" t="str">
        <f ca="1">IF(B223="","",#REF!)</f>
        <v/>
      </c>
      <c r="K223" s="132" t="str">
        <f ca="1">IF(B223="","",#REF!)</f>
        <v/>
      </c>
      <c r="L223" s="132" t="str">
        <f ca="1">IF(C223="","",#REF!)</f>
        <v/>
      </c>
    </row>
    <row r="224" spans="1:12">
      <c r="A224" s="108">
        <v>213</v>
      </c>
      <c r="B224" s="130" t="str">
        <f t="shared" ca="1" si="9"/>
        <v/>
      </c>
      <c r="C224" s="105" t="str">
        <f t="shared" ca="1" si="10"/>
        <v/>
      </c>
      <c r="D224" s="97" t="str">
        <f ca="1">IF(ISERROR(OFFSET('HARGA SATUAN'!$E$6,MATCH(C224,'HARGA SATUAN'!$C$7:$C$1922,0),0)),"",OFFSET('HARGA SATUAN'!$E$6,MATCH(C224,'HARGA SATUAN'!$C$7:$C$1922,0),0))</f>
        <v/>
      </c>
      <c r="E224" s="97">
        <f ca="1">IF(B224="+","Unit",IF(ISERROR(OFFSET('HARGA SATUAN'!$F$6,MATCH(C224,'HARGA SATUAN'!$C$7:$C$1922,0),0)),"",OFFSET('HARGA SATUAN'!$F$6,MATCH(C224,'HARGA SATUAN'!$C$7:$C$1922,0),0)))</f>
        <v>0</v>
      </c>
      <c r="F224" s="134" t="str">
        <f t="shared" ca="1" si="11"/>
        <v/>
      </c>
      <c r="G224" s="40">
        <f ca="1">IF(ISERROR(OFFSET('HARGA SATUAN'!$Q$6,MATCH(C224,'HARGA SATUAN'!$C$7:$C$1922,0),0)),"",OFFSET('HARGA SATUAN'!$Q$6,MATCH(C224,'HARGA SATUAN'!$C$7:$C$1922,0),0))</f>
        <v>0</v>
      </c>
      <c r="H224" s="132" t="str">
        <f ca="1">IF(B224="","",#REF!)</f>
        <v/>
      </c>
      <c r="I224" s="132" t="str">
        <f ca="1">IF(B224="","",#REF!)</f>
        <v/>
      </c>
      <c r="J224" s="132" t="str">
        <f ca="1">IF(B224="","",#REF!)</f>
        <v/>
      </c>
      <c r="K224" s="132" t="str">
        <f ca="1">IF(B224="","",#REF!)</f>
        <v/>
      </c>
      <c r="L224" s="132" t="str">
        <f ca="1">IF(C224="","",#REF!)</f>
        <v/>
      </c>
    </row>
    <row r="225" spans="1:12">
      <c r="A225" s="108">
        <v>214</v>
      </c>
      <c r="B225" s="130" t="str">
        <f t="shared" ca="1" si="9"/>
        <v/>
      </c>
      <c r="C225" s="105" t="str">
        <f t="shared" ca="1" si="10"/>
        <v/>
      </c>
      <c r="D225" s="97" t="str">
        <f ca="1">IF(ISERROR(OFFSET('HARGA SATUAN'!$E$6,MATCH(C225,'HARGA SATUAN'!$C$7:$C$1922,0),0)),"",OFFSET('HARGA SATUAN'!$E$6,MATCH(C225,'HARGA SATUAN'!$C$7:$C$1922,0),0))</f>
        <v/>
      </c>
      <c r="E225" s="97">
        <f ca="1">IF(B225="+","Unit",IF(ISERROR(OFFSET('HARGA SATUAN'!$F$6,MATCH(C225,'HARGA SATUAN'!$C$7:$C$1922,0),0)),"",OFFSET('HARGA SATUAN'!$F$6,MATCH(C225,'HARGA SATUAN'!$C$7:$C$1922,0),0)))</f>
        <v>0</v>
      </c>
      <c r="F225" s="134" t="str">
        <f t="shared" ca="1" si="11"/>
        <v/>
      </c>
      <c r="G225" s="40">
        <f ca="1">IF(ISERROR(OFFSET('HARGA SATUAN'!$Q$6,MATCH(C225,'HARGA SATUAN'!$C$7:$C$1922,0),0)),"",OFFSET('HARGA SATUAN'!$Q$6,MATCH(C225,'HARGA SATUAN'!$C$7:$C$1922,0),0))</f>
        <v>0</v>
      </c>
      <c r="H225" s="132" t="str">
        <f ca="1">IF(B225="","",#REF!)</f>
        <v/>
      </c>
      <c r="I225" s="132" t="str">
        <f ca="1">IF(B225="","",#REF!)</f>
        <v/>
      </c>
      <c r="J225" s="132" t="str">
        <f ca="1">IF(B225="","",#REF!)</f>
        <v/>
      </c>
      <c r="K225" s="132" t="str">
        <f ca="1">IF(B225="","",#REF!)</f>
        <v/>
      </c>
      <c r="L225" s="132" t="str">
        <f ca="1">IF(C225="","",#REF!)</f>
        <v/>
      </c>
    </row>
    <row r="226" spans="1:12">
      <c r="A226" s="108">
        <v>215</v>
      </c>
      <c r="B226" s="130" t="str">
        <f t="shared" ca="1" si="9"/>
        <v/>
      </c>
      <c r="C226" s="105" t="str">
        <f t="shared" ca="1" si="10"/>
        <v/>
      </c>
      <c r="D226" s="97" t="str">
        <f ca="1">IF(ISERROR(OFFSET('HARGA SATUAN'!$E$6,MATCH(C226,'HARGA SATUAN'!$C$7:$C$1922,0),0)),"",OFFSET('HARGA SATUAN'!$E$6,MATCH(C226,'HARGA SATUAN'!$C$7:$C$1922,0),0))</f>
        <v/>
      </c>
      <c r="E226" s="97">
        <f ca="1">IF(B226="+","Unit",IF(ISERROR(OFFSET('HARGA SATUAN'!$F$6,MATCH(C226,'HARGA SATUAN'!$C$7:$C$1922,0),0)),"",OFFSET('HARGA SATUAN'!$F$6,MATCH(C226,'HARGA SATUAN'!$C$7:$C$1922,0),0)))</f>
        <v>0</v>
      </c>
      <c r="F226" s="134" t="str">
        <f t="shared" ca="1" si="11"/>
        <v/>
      </c>
      <c r="G226" s="40">
        <f ca="1">IF(ISERROR(OFFSET('HARGA SATUAN'!$Q$6,MATCH(C226,'HARGA SATUAN'!$C$7:$C$1922,0),0)),"",OFFSET('HARGA SATUAN'!$Q$6,MATCH(C226,'HARGA SATUAN'!$C$7:$C$1922,0),0))</f>
        <v>0</v>
      </c>
      <c r="H226" s="132" t="str">
        <f ca="1">IF(B226="","",#REF!)</f>
        <v/>
      </c>
      <c r="I226" s="132" t="str">
        <f ca="1">IF(B226="","",#REF!)</f>
        <v/>
      </c>
      <c r="J226" s="132" t="str">
        <f ca="1">IF(B226="","",#REF!)</f>
        <v/>
      </c>
      <c r="K226" s="132" t="str">
        <f ca="1">IF(B226="","",#REF!)</f>
        <v/>
      </c>
      <c r="L226" s="132" t="str">
        <f ca="1">IF(C226="","",#REF!)</f>
        <v/>
      </c>
    </row>
    <row r="227" spans="1:12">
      <c r="A227" s="108">
        <v>216</v>
      </c>
      <c r="B227" s="130" t="str">
        <f t="shared" ca="1" si="9"/>
        <v/>
      </c>
      <c r="C227" s="105" t="str">
        <f t="shared" ca="1" si="10"/>
        <v/>
      </c>
      <c r="D227" s="97" t="str">
        <f ca="1">IF(ISERROR(OFFSET('HARGA SATUAN'!$E$6,MATCH(C227,'HARGA SATUAN'!$C$7:$C$1922,0),0)),"",OFFSET('HARGA SATUAN'!$E$6,MATCH(C227,'HARGA SATUAN'!$C$7:$C$1922,0),0))</f>
        <v/>
      </c>
      <c r="E227" s="97">
        <f ca="1">IF(B227="+","Unit",IF(ISERROR(OFFSET('HARGA SATUAN'!$F$6,MATCH(C227,'HARGA SATUAN'!$C$7:$C$1922,0),0)),"",OFFSET('HARGA SATUAN'!$F$6,MATCH(C227,'HARGA SATUAN'!$C$7:$C$1922,0),0)))</f>
        <v>0</v>
      </c>
      <c r="F227" s="134" t="str">
        <f t="shared" ca="1" si="11"/>
        <v/>
      </c>
      <c r="G227" s="40">
        <f ca="1">IF(ISERROR(OFFSET('HARGA SATUAN'!$Q$6,MATCH(C227,'HARGA SATUAN'!$C$7:$C$1922,0),0)),"",OFFSET('HARGA SATUAN'!$Q$6,MATCH(C227,'HARGA SATUAN'!$C$7:$C$1922,0),0))</f>
        <v>0</v>
      </c>
      <c r="H227" s="132" t="str">
        <f ca="1">IF(B227="","",#REF!)</f>
        <v/>
      </c>
      <c r="I227" s="132" t="str">
        <f ca="1">IF(B227="","",#REF!)</f>
        <v/>
      </c>
      <c r="J227" s="132" t="str">
        <f ca="1">IF(B227="","",#REF!)</f>
        <v/>
      </c>
      <c r="K227" s="132" t="str">
        <f ca="1">IF(B227="","",#REF!)</f>
        <v/>
      </c>
      <c r="L227" s="132" t="str">
        <f ca="1">IF(C227="","",#REF!)</f>
        <v/>
      </c>
    </row>
    <row r="228" spans="1:12">
      <c r="A228" s="108">
        <v>217</v>
      </c>
      <c r="B228" s="130" t="str">
        <f t="shared" ca="1" si="9"/>
        <v/>
      </c>
      <c r="C228" s="105" t="str">
        <f t="shared" ca="1" si="10"/>
        <v/>
      </c>
      <c r="D228" s="97" t="str">
        <f ca="1">IF(ISERROR(OFFSET('HARGA SATUAN'!$E$6,MATCH(C228,'HARGA SATUAN'!$C$7:$C$1922,0),0)),"",OFFSET('HARGA SATUAN'!$E$6,MATCH(C228,'HARGA SATUAN'!$C$7:$C$1922,0),0))</f>
        <v/>
      </c>
      <c r="E228" s="97">
        <f ca="1">IF(B228="+","Unit",IF(ISERROR(OFFSET('HARGA SATUAN'!$F$6,MATCH(C228,'HARGA SATUAN'!$C$7:$C$1922,0),0)),"",OFFSET('HARGA SATUAN'!$F$6,MATCH(C228,'HARGA SATUAN'!$C$7:$C$1922,0),0)))</f>
        <v>0</v>
      </c>
      <c r="F228" s="134" t="str">
        <f t="shared" ca="1" si="11"/>
        <v/>
      </c>
      <c r="G228" s="40">
        <f ca="1">IF(ISERROR(OFFSET('HARGA SATUAN'!$Q$6,MATCH(C228,'HARGA SATUAN'!$C$7:$C$1922,0),0)),"",OFFSET('HARGA SATUAN'!$Q$6,MATCH(C228,'HARGA SATUAN'!$C$7:$C$1922,0),0))</f>
        <v>0</v>
      </c>
      <c r="H228" s="132" t="str">
        <f ca="1">IF(B228="","",#REF!)</f>
        <v/>
      </c>
      <c r="I228" s="132" t="str">
        <f ca="1">IF(B228="","",#REF!)</f>
        <v/>
      </c>
      <c r="J228" s="132" t="str">
        <f ca="1">IF(B228="","",#REF!)</f>
        <v/>
      </c>
      <c r="K228" s="132" t="str">
        <f ca="1">IF(B228="","",#REF!)</f>
        <v/>
      </c>
      <c r="L228" s="132" t="str">
        <f ca="1">IF(C228="","",#REF!)</f>
        <v/>
      </c>
    </row>
    <row r="229" spans="1:12">
      <c r="A229" s="108">
        <v>218</v>
      </c>
      <c r="B229" s="130" t="str">
        <f t="shared" ca="1" si="9"/>
        <v/>
      </c>
      <c r="C229" s="105" t="str">
        <f t="shared" ca="1" si="10"/>
        <v/>
      </c>
      <c r="D229" s="97" t="str">
        <f ca="1">IF(ISERROR(OFFSET('HARGA SATUAN'!$E$6,MATCH(C229,'HARGA SATUAN'!$C$7:$C$1922,0),0)),"",OFFSET('HARGA SATUAN'!$E$6,MATCH(C229,'HARGA SATUAN'!$C$7:$C$1922,0),0))</f>
        <v/>
      </c>
      <c r="E229" s="97">
        <f ca="1">IF(B229="+","Unit",IF(ISERROR(OFFSET('HARGA SATUAN'!$F$6,MATCH(C229,'HARGA SATUAN'!$C$7:$C$1922,0),0)),"",OFFSET('HARGA SATUAN'!$F$6,MATCH(C229,'HARGA SATUAN'!$C$7:$C$1922,0),0)))</f>
        <v>0</v>
      </c>
      <c r="F229" s="134" t="str">
        <f t="shared" ca="1" si="11"/>
        <v/>
      </c>
      <c r="G229" s="40">
        <f ca="1">IF(ISERROR(OFFSET('HARGA SATUAN'!$Q$6,MATCH(C229,'HARGA SATUAN'!$C$7:$C$1922,0),0)),"",OFFSET('HARGA SATUAN'!$Q$6,MATCH(C229,'HARGA SATUAN'!$C$7:$C$1922,0),0))</f>
        <v>0</v>
      </c>
      <c r="H229" s="132" t="str">
        <f ca="1">IF(B229="","",#REF!)</f>
        <v/>
      </c>
      <c r="I229" s="132" t="str">
        <f ca="1">IF(B229="","",#REF!)</f>
        <v/>
      </c>
      <c r="J229" s="132" t="str">
        <f ca="1">IF(B229="","",#REF!)</f>
        <v/>
      </c>
      <c r="K229" s="132" t="str">
        <f ca="1">IF(B229="","",#REF!)</f>
        <v/>
      </c>
      <c r="L229" s="132" t="str">
        <f ca="1">IF(C229="","",#REF!)</f>
        <v/>
      </c>
    </row>
    <row r="230" spans="1:12">
      <c r="A230" s="108">
        <v>219</v>
      </c>
      <c r="B230" s="130" t="str">
        <f t="shared" ca="1" si="9"/>
        <v/>
      </c>
      <c r="C230" s="105" t="str">
        <f t="shared" ca="1" si="10"/>
        <v/>
      </c>
      <c r="D230" s="97" t="str">
        <f ca="1">IF(ISERROR(OFFSET('HARGA SATUAN'!$E$6,MATCH(C230,'HARGA SATUAN'!$C$7:$C$1922,0),0)),"",OFFSET('HARGA SATUAN'!$E$6,MATCH(C230,'HARGA SATUAN'!$C$7:$C$1922,0),0))</f>
        <v/>
      </c>
      <c r="E230" s="97">
        <f ca="1">IF(B230="+","Unit",IF(ISERROR(OFFSET('HARGA SATUAN'!$F$6,MATCH(C230,'HARGA SATUAN'!$C$7:$C$1922,0),0)),"",OFFSET('HARGA SATUAN'!$F$6,MATCH(C230,'HARGA SATUAN'!$C$7:$C$1922,0),0)))</f>
        <v>0</v>
      </c>
      <c r="F230" s="134" t="str">
        <f t="shared" ca="1" si="11"/>
        <v/>
      </c>
      <c r="G230" s="40">
        <f ca="1">IF(ISERROR(OFFSET('HARGA SATUAN'!$Q$6,MATCH(C230,'HARGA SATUAN'!$C$7:$C$1922,0),0)),"",OFFSET('HARGA SATUAN'!$Q$6,MATCH(C230,'HARGA SATUAN'!$C$7:$C$1922,0),0))</f>
        <v>0</v>
      </c>
      <c r="H230" s="132" t="str">
        <f ca="1">IF(B230="","",#REF!)</f>
        <v/>
      </c>
      <c r="I230" s="132" t="str">
        <f ca="1">IF(B230="","",#REF!)</f>
        <v/>
      </c>
      <c r="J230" s="132" t="str">
        <f ca="1">IF(B230="","",#REF!)</f>
        <v/>
      </c>
      <c r="K230" s="132" t="str">
        <f ca="1">IF(B230="","",#REF!)</f>
        <v/>
      </c>
      <c r="L230" s="132" t="str">
        <f ca="1">IF(C230="","",#REF!)</f>
        <v/>
      </c>
    </row>
    <row r="231" spans="1:12">
      <c r="A231" s="108">
        <v>220</v>
      </c>
      <c r="B231" s="130" t="str">
        <f t="shared" ca="1" si="9"/>
        <v/>
      </c>
      <c r="C231" s="105" t="str">
        <f t="shared" ca="1" si="10"/>
        <v/>
      </c>
      <c r="D231" s="97" t="str">
        <f ca="1">IF(ISERROR(OFFSET('HARGA SATUAN'!$E$6,MATCH(C231,'HARGA SATUAN'!$C$7:$C$1922,0),0)),"",OFFSET('HARGA SATUAN'!$E$6,MATCH(C231,'HARGA SATUAN'!$C$7:$C$1922,0),0))</f>
        <v/>
      </c>
      <c r="E231" s="97">
        <f ca="1">IF(B231="+","Unit",IF(ISERROR(OFFSET('HARGA SATUAN'!$F$6,MATCH(C231,'HARGA SATUAN'!$C$7:$C$1922,0),0)),"",OFFSET('HARGA SATUAN'!$F$6,MATCH(C231,'HARGA SATUAN'!$C$7:$C$1922,0),0)))</f>
        <v>0</v>
      </c>
      <c r="F231" s="134" t="str">
        <f t="shared" ca="1" si="11"/>
        <v/>
      </c>
      <c r="G231" s="40">
        <f ca="1">IF(ISERROR(OFFSET('HARGA SATUAN'!$Q$6,MATCH(C231,'HARGA SATUAN'!$C$7:$C$1922,0),0)),"",OFFSET('HARGA SATUAN'!$Q$6,MATCH(C231,'HARGA SATUAN'!$C$7:$C$1922,0),0))</f>
        <v>0</v>
      </c>
      <c r="H231" s="132" t="str">
        <f ca="1">IF(B231="","",#REF!)</f>
        <v/>
      </c>
      <c r="I231" s="132" t="str">
        <f ca="1">IF(B231="","",#REF!)</f>
        <v/>
      </c>
      <c r="J231" s="132" t="str">
        <f ca="1">IF(B231="","",#REF!)</f>
        <v/>
      </c>
      <c r="K231" s="132" t="str">
        <f ca="1">IF(B231="","",#REF!)</f>
        <v/>
      </c>
      <c r="L231" s="132" t="str">
        <f ca="1">IF(C231="","",#REF!)</f>
        <v/>
      </c>
    </row>
    <row r="232" spans="1:12">
      <c r="A232" s="108">
        <v>221</v>
      </c>
      <c r="B232" s="130" t="str">
        <f t="shared" ca="1" si="9"/>
        <v/>
      </c>
      <c r="C232" s="105" t="str">
        <f t="shared" ca="1" si="10"/>
        <v/>
      </c>
      <c r="D232" s="97" t="str">
        <f ca="1">IF(ISERROR(OFFSET('HARGA SATUAN'!$E$6,MATCH(C232,'HARGA SATUAN'!$C$7:$C$1922,0),0)),"",OFFSET('HARGA SATUAN'!$E$6,MATCH(C232,'HARGA SATUAN'!$C$7:$C$1922,0),0))</f>
        <v/>
      </c>
      <c r="E232" s="97">
        <f ca="1">IF(B232="+","Unit",IF(ISERROR(OFFSET('HARGA SATUAN'!$F$6,MATCH(C232,'HARGA SATUAN'!$C$7:$C$1922,0),0)),"",OFFSET('HARGA SATUAN'!$F$6,MATCH(C232,'HARGA SATUAN'!$C$7:$C$1922,0),0)))</f>
        <v>0</v>
      </c>
      <c r="F232" s="134" t="str">
        <f t="shared" ca="1" si="11"/>
        <v/>
      </c>
      <c r="G232" s="40">
        <f ca="1">IF(ISERROR(OFFSET('HARGA SATUAN'!$Q$6,MATCH(C232,'HARGA SATUAN'!$C$7:$C$1922,0),0)),"",OFFSET('HARGA SATUAN'!$Q$6,MATCH(C232,'HARGA SATUAN'!$C$7:$C$1922,0),0))</f>
        <v>0</v>
      </c>
      <c r="H232" s="132" t="str">
        <f ca="1">IF(B232="","",#REF!)</f>
        <v/>
      </c>
      <c r="I232" s="132" t="str">
        <f ca="1">IF(B232="","",#REF!)</f>
        <v/>
      </c>
      <c r="J232" s="132" t="str">
        <f ca="1">IF(B232="","",#REF!)</f>
        <v/>
      </c>
      <c r="K232" s="132" t="str">
        <f ca="1">IF(B232="","",#REF!)</f>
        <v/>
      </c>
      <c r="L232" s="132" t="str">
        <f ca="1">IF(C232="","",#REF!)</f>
        <v/>
      </c>
    </row>
    <row r="233" spans="1:12">
      <c r="A233" s="108">
        <v>222</v>
      </c>
      <c r="B233" s="130" t="str">
        <f t="shared" ca="1" si="9"/>
        <v/>
      </c>
      <c r="C233" s="105" t="str">
        <f t="shared" ca="1" si="10"/>
        <v/>
      </c>
      <c r="D233" s="97" t="str">
        <f ca="1">IF(ISERROR(OFFSET('HARGA SATUAN'!$E$6,MATCH(C233,'HARGA SATUAN'!$C$7:$C$1922,0),0)),"",OFFSET('HARGA SATUAN'!$E$6,MATCH(C233,'HARGA SATUAN'!$C$7:$C$1922,0),0))</f>
        <v/>
      </c>
      <c r="E233" s="97">
        <f ca="1">IF(B233="+","Unit",IF(ISERROR(OFFSET('HARGA SATUAN'!$F$6,MATCH(C233,'HARGA SATUAN'!$C$7:$C$1922,0),0)),"",OFFSET('HARGA SATUAN'!$F$6,MATCH(C233,'HARGA SATUAN'!$C$7:$C$1922,0),0)))</f>
        <v>0</v>
      </c>
      <c r="F233" s="134" t="str">
        <f t="shared" ca="1" si="11"/>
        <v/>
      </c>
      <c r="G233" s="40">
        <f ca="1">IF(ISERROR(OFFSET('HARGA SATUAN'!$Q$6,MATCH(C233,'HARGA SATUAN'!$C$7:$C$1922,0),0)),"",OFFSET('HARGA SATUAN'!$Q$6,MATCH(C233,'HARGA SATUAN'!$C$7:$C$1922,0),0))</f>
        <v>0</v>
      </c>
      <c r="H233" s="132" t="str">
        <f ca="1">IF(B233="","",#REF!)</f>
        <v/>
      </c>
      <c r="I233" s="132" t="str">
        <f ca="1">IF(B233="","",#REF!)</f>
        <v/>
      </c>
      <c r="J233" s="132" t="str">
        <f ca="1">IF(B233="","",#REF!)</f>
        <v/>
      </c>
      <c r="K233" s="132" t="str">
        <f ca="1">IF(B233="","",#REF!)</f>
        <v/>
      </c>
      <c r="L233" s="132" t="str">
        <f ca="1">IF(C233="","",#REF!)</f>
        <v/>
      </c>
    </row>
    <row r="234" spans="1:12">
      <c r="A234" s="108">
        <v>223</v>
      </c>
      <c r="B234" s="130" t="str">
        <f t="shared" ca="1" si="9"/>
        <v/>
      </c>
      <c r="C234" s="105" t="str">
        <f t="shared" ca="1" si="10"/>
        <v/>
      </c>
      <c r="D234" s="97" t="str">
        <f ca="1">IF(ISERROR(OFFSET('HARGA SATUAN'!$E$6,MATCH(C234,'HARGA SATUAN'!$C$7:$C$1922,0),0)),"",OFFSET('HARGA SATUAN'!$E$6,MATCH(C234,'HARGA SATUAN'!$C$7:$C$1922,0),0))</f>
        <v/>
      </c>
      <c r="E234" s="97">
        <f ca="1">IF(B234="+","Unit",IF(ISERROR(OFFSET('HARGA SATUAN'!$F$6,MATCH(C234,'HARGA SATUAN'!$C$7:$C$1922,0),0)),"",OFFSET('HARGA SATUAN'!$F$6,MATCH(C234,'HARGA SATUAN'!$C$7:$C$1922,0),0)))</f>
        <v>0</v>
      </c>
      <c r="F234" s="134" t="str">
        <f t="shared" ca="1" si="11"/>
        <v/>
      </c>
      <c r="G234" s="40">
        <f ca="1">IF(ISERROR(OFFSET('HARGA SATUAN'!$Q$6,MATCH(C234,'HARGA SATUAN'!$C$7:$C$1922,0),0)),"",OFFSET('HARGA SATUAN'!$Q$6,MATCH(C234,'HARGA SATUAN'!$C$7:$C$1922,0),0))</f>
        <v>0</v>
      </c>
      <c r="H234" s="132" t="str">
        <f ca="1">IF(B234="","",#REF!)</f>
        <v/>
      </c>
      <c r="I234" s="132" t="str">
        <f ca="1">IF(B234="","",#REF!)</f>
        <v/>
      </c>
      <c r="J234" s="132" t="str">
        <f ca="1">IF(B234="","",#REF!)</f>
        <v/>
      </c>
      <c r="K234" s="132" t="str">
        <f ca="1">IF(B234="","",#REF!)</f>
        <v/>
      </c>
      <c r="L234" s="132" t="str">
        <f ca="1">IF(C234="","",#REF!)</f>
        <v/>
      </c>
    </row>
    <row r="235" spans="1:12">
      <c r="A235" s="108">
        <v>224</v>
      </c>
      <c r="B235" s="130" t="str">
        <f t="shared" ca="1" si="9"/>
        <v/>
      </c>
      <c r="C235" s="105" t="str">
        <f t="shared" ca="1" si="10"/>
        <v/>
      </c>
      <c r="D235" s="97" t="str">
        <f ca="1">IF(ISERROR(OFFSET('HARGA SATUAN'!$E$6,MATCH(C235,'HARGA SATUAN'!$C$7:$C$1922,0),0)),"",OFFSET('HARGA SATUAN'!$E$6,MATCH(C235,'HARGA SATUAN'!$C$7:$C$1922,0),0))</f>
        <v/>
      </c>
      <c r="E235" s="97">
        <f ca="1">IF(B235="+","Unit",IF(ISERROR(OFFSET('HARGA SATUAN'!$F$6,MATCH(C235,'HARGA SATUAN'!$C$7:$C$1922,0),0)),"",OFFSET('HARGA SATUAN'!$F$6,MATCH(C235,'HARGA SATUAN'!$C$7:$C$1922,0),0)))</f>
        <v>0</v>
      </c>
      <c r="F235" s="134" t="str">
        <f t="shared" ca="1" si="11"/>
        <v/>
      </c>
      <c r="G235" s="40">
        <f ca="1">IF(ISERROR(OFFSET('HARGA SATUAN'!$Q$6,MATCH(C235,'HARGA SATUAN'!$C$7:$C$1922,0),0)),"",OFFSET('HARGA SATUAN'!$Q$6,MATCH(C235,'HARGA SATUAN'!$C$7:$C$1922,0),0))</f>
        <v>0</v>
      </c>
      <c r="H235" s="132" t="str">
        <f ca="1">IF(B235="","",#REF!)</f>
        <v/>
      </c>
      <c r="I235" s="132" t="str">
        <f ca="1">IF(B235="","",#REF!)</f>
        <v/>
      </c>
      <c r="J235" s="132" t="str">
        <f ca="1">IF(B235="","",#REF!)</f>
        <v/>
      </c>
      <c r="K235" s="132" t="str">
        <f ca="1">IF(B235="","",#REF!)</f>
        <v/>
      </c>
      <c r="L235" s="132" t="str">
        <f ca="1">IF(C235="","",#REF!)</f>
        <v/>
      </c>
    </row>
    <row r="236" spans="1:12">
      <c r="A236" s="108">
        <v>225</v>
      </c>
      <c r="B236" s="130" t="str">
        <f t="shared" ca="1" si="9"/>
        <v/>
      </c>
      <c r="C236" s="105" t="str">
        <f t="shared" ca="1" si="10"/>
        <v/>
      </c>
      <c r="D236" s="97" t="str">
        <f ca="1">IF(ISERROR(OFFSET('HARGA SATUAN'!$E$6,MATCH(C236,'HARGA SATUAN'!$C$7:$C$1922,0),0)),"",OFFSET('HARGA SATUAN'!$E$6,MATCH(C236,'HARGA SATUAN'!$C$7:$C$1922,0),0))</f>
        <v/>
      </c>
      <c r="E236" s="97">
        <f ca="1">IF(B236="+","Unit",IF(ISERROR(OFFSET('HARGA SATUAN'!$F$6,MATCH(C236,'HARGA SATUAN'!$C$7:$C$1922,0),0)),"",OFFSET('HARGA SATUAN'!$F$6,MATCH(C236,'HARGA SATUAN'!$C$7:$C$1922,0),0)))</f>
        <v>0</v>
      </c>
      <c r="F236" s="134" t="str">
        <f t="shared" ca="1" si="11"/>
        <v/>
      </c>
      <c r="G236" s="40">
        <f ca="1">IF(ISERROR(OFFSET('HARGA SATUAN'!$Q$6,MATCH(C236,'HARGA SATUAN'!$C$7:$C$1922,0),0)),"",OFFSET('HARGA SATUAN'!$Q$6,MATCH(C236,'HARGA SATUAN'!$C$7:$C$1922,0),0))</f>
        <v>0</v>
      </c>
      <c r="H236" s="132" t="str">
        <f ca="1">IF(B236="","",#REF!)</f>
        <v/>
      </c>
      <c r="I236" s="132" t="str">
        <f ca="1">IF(B236="","",#REF!)</f>
        <v/>
      </c>
      <c r="J236" s="132" t="str">
        <f ca="1">IF(B236="","",#REF!)</f>
        <v/>
      </c>
      <c r="K236" s="132" t="str">
        <f ca="1">IF(B236="","",#REF!)</f>
        <v/>
      </c>
      <c r="L236" s="132" t="str">
        <f ca="1">IF(C236="","",#REF!)</f>
        <v/>
      </c>
    </row>
    <row r="237" spans="1:12">
      <c r="A237" s="108">
        <v>226</v>
      </c>
      <c r="B237" s="130" t="str">
        <f t="shared" ca="1" si="9"/>
        <v/>
      </c>
      <c r="C237" s="105" t="str">
        <f t="shared" ca="1" si="10"/>
        <v/>
      </c>
      <c r="D237" s="97" t="str">
        <f ca="1">IF(ISERROR(OFFSET('HARGA SATUAN'!$E$6,MATCH(C237,'HARGA SATUAN'!$C$7:$C$1922,0),0)),"",OFFSET('HARGA SATUAN'!$E$6,MATCH(C237,'HARGA SATUAN'!$C$7:$C$1922,0),0))</f>
        <v/>
      </c>
      <c r="E237" s="97">
        <f ca="1">IF(B237="+","Unit",IF(ISERROR(OFFSET('HARGA SATUAN'!$F$6,MATCH(C237,'HARGA SATUAN'!$C$7:$C$1922,0),0)),"",OFFSET('HARGA SATUAN'!$F$6,MATCH(C237,'HARGA SATUAN'!$C$7:$C$1922,0),0)))</f>
        <v>0</v>
      </c>
      <c r="F237" s="134" t="str">
        <f t="shared" ca="1" si="11"/>
        <v/>
      </c>
      <c r="G237" s="40">
        <f ca="1">IF(ISERROR(OFFSET('HARGA SATUAN'!$Q$6,MATCH(C237,'HARGA SATUAN'!$C$7:$C$1922,0),0)),"",OFFSET('HARGA SATUAN'!$Q$6,MATCH(C237,'HARGA SATUAN'!$C$7:$C$1922,0),0))</f>
        <v>0</v>
      </c>
      <c r="H237" s="132" t="str">
        <f ca="1">IF(B237="","",#REF!)</f>
        <v/>
      </c>
      <c r="I237" s="132" t="str">
        <f ca="1">IF(B237="","",#REF!)</f>
        <v/>
      </c>
      <c r="J237" s="132" t="str">
        <f ca="1">IF(B237="","",#REF!)</f>
        <v/>
      </c>
      <c r="K237" s="132" t="str">
        <f ca="1">IF(B237="","",#REF!)</f>
        <v/>
      </c>
      <c r="L237" s="132" t="str">
        <f ca="1">IF(C237="","",#REF!)</f>
        <v/>
      </c>
    </row>
    <row r="238" spans="1:12">
      <c r="A238" s="108">
        <v>227</v>
      </c>
      <c r="B238" s="130" t="str">
        <f t="shared" ca="1" si="9"/>
        <v/>
      </c>
      <c r="C238" s="105" t="str">
        <f t="shared" ca="1" si="10"/>
        <v/>
      </c>
      <c r="D238" s="97" t="str">
        <f ca="1">IF(ISERROR(OFFSET('HARGA SATUAN'!$E$6,MATCH(C238,'HARGA SATUAN'!$C$7:$C$1922,0),0)),"",OFFSET('HARGA SATUAN'!$E$6,MATCH(C238,'HARGA SATUAN'!$C$7:$C$1922,0),0))</f>
        <v/>
      </c>
      <c r="E238" s="97">
        <f ca="1">IF(B238="+","Unit",IF(ISERROR(OFFSET('HARGA SATUAN'!$F$6,MATCH(C238,'HARGA SATUAN'!$C$7:$C$1922,0),0)),"",OFFSET('HARGA SATUAN'!$F$6,MATCH(C238,'HARGA SATUAN'!$C$7:$C$1922,0),0)))</f>
        <v>0</v>
      </c>
      <c r="F238" s="134" t="str">
        <f t="shared" ca="1" si="11"/>
        <v/>
      </c>
      <c r="G238" s="40">
        <f ca="1">IF(ISERROR(OFFSET('HARGA SATUAN'!$Q$6,MATCH(C238,'HARGA SATUAN'!$C$7:$C$1922,0),0)),"",OFFSET('HARGA SATUAN'!$Q$6,MATCH(C238,'HARGA SATUAN'!$C$7:$C$1922,0),0))</f>
        <v>0</v>
      </c>
      <c r="H238" s="132" t="str">
        <f ca="1">IF(B238="","",#REF!)</f>
        <v/>
      </c>
      <c r="I238" s="132" t="str">
        <f ca="1">IF(B238="","",#REF!)</f>
        <v/>
      </c>
      <c r="J238" s="132" t="str">
        <f ca="1">IF(B238="","",#REF!)</f>
        <v/>
      </c>
      <c r="K238" s="132" t="str">
        <f ca="1">IF(B238="","",#REF!)</f>
        <v/>
      </c>
      <c r="L238" s="132" t="str">
        <f ca="1">IF(C238="","",#REF!)</f>
        <v/>
      </c>
    </row>
    <row r="239" spans="1:12">
      <c r="A239" s="108">
        <v>228</v>
      </c>
      <c r="B239" s="130" t="str">
        <f t="shared" ca="1" si="9"/>
        <v/>
      </c>
      <c r="C239" s="105" t="str">
        <f t="shared" ca="1" si="10"/>
        <v/>
      </c>
      <c r="D239" s="97" t="str">
        <f ca="1">IF(ISERROR(OFFSET('HARGA SATUAN'!$E$6,MATCH(C239,'HARGA SATUAN'!$C$7:$C$1922,0),0)),"",OFFSET('HARGA SATUAN'!$E$6,MATCH(C239,'HARGA SATUAN'!$C$7:$C$1922,0),0))</f>
        <v/>
      </c>
      <c r="E239" s="97">
        <f ca="1">IF(B239="+","Unit",IF(ISERROR(OFFSET('HARGA SATUAN'!$F$6,MATCH(C239,'HARGA SATUAN'!$C$7:$C$1922,0),0)),"",OFFSET('HARGA SATUAN'!$F$6,MATCH(C239,'HARGA SATUAN'!$C$7:$C$1922,0),0)))</f>
        <v>0</v>
      </c>
      <c r="F239" s="134" t="str">
        <f t="shared" ca="1" si="11"/>
        <v/>
      </c>
      <c r="G239" s="40">
        <f ca="1">IF(ISERROR(OFFSET('HARGA SATUAN'!$Q$6,MATCH(C239,'HARGA SATUAN'!$C$7:$C$1922,0),0)),"",OFFSET('HARGA SATUAN'!$Q$6,MATCH(C239,'HARGA SATUAN'!$C$7:$C$1922,0),0))</f>
        <v>0</v>
      </c>
      <c r="H239" s="132" t="str">
        <f ca="1">IF(B239="","",#REF!)</f>
        <v/>
      </c>
      <c r="I239" s="132" t="str">
        <f ca="1">IF(B239="","",#REF!)</f>
        <v/>
      </c>
      <c r="J239" s="132" t="str">
        <f ca="1">IF(B239="","",#REF!)</f>
        <v/>
      </c>
      <c r="K239" s="132" t="str">
        <f ca="1">IF(B239="","",#REF!)</f>
        <v/>
      </c>
      <c r="L239" s="132" t="str">
        <f ca="1">IF(C239="","",#REF!)</f>
        <v/>
      </c>
    </row>
    <row r="240" spans="1:12">
      <c r="A240" s="108">
        <v>229</v>
      </c>
      <c r="B240" s="130" t="str">
        <f t="shared" ca="1" si="9"/>
        <v/>
      </c>
      <c r="C240" s="105" t="str">
        <f t="shared" ca="1" si="10"/>
        <v/>
      </c>
      <c r="D240" s="97" t="str">
        <f ca="1">IF(ISERROR(OFFSET('HARGA SATUAN'!$E$6,MATCH(C240,'HARGA SATUAN'!$C$7:$C$1922,0),0)),"",OFFSET('HARGA SATUAN'!$E$6,MATCH(C240,'HARGA SATUAN'!$C$7:$C$1922,0),0))</f>
        <v/>
      </c>
      <c r="E240" s="97">
        <f ca="1">IF(B240="+","Unit",IF(ISERROR(OFFSET('HARGA SATUAN'!$F$6,MATCH(C240,'HARGA SATUAN'!$C$7:$C$1922,0),0)),"",OFFSET('HARGA SATUAN'!$F$6,MATCH(C240,'HARGA SATUAN'!$C$7:$C$1922,0),0)))</f>
        <v>0</v>
      </c>
      <c r="F240" s="134" t="str">
        <f t="shared" ca="1" si="11"/>
        <v/>
      </c>
      <c r="G240" s="40">
        <f ca="1">IF(ISERROR(OFFSET('HARGA SATUAN'!$Q$6,MATCH(C240,'HARGA SATUAN'!$C$7:$C$1922,0),0)),"",OFFSET('HARGA SATUAN'!$Q$6,MATCH(C240,'HARGA SATUAN'!$C$7:$C$1922,0),0))</f>
        <v>0</v>
      </c>
      <c r="H240" s="132" t="str">
        <f ca="1">IF(B240="","",#REF!)</f>
        <v/>
      </c>
      <c r="I240" s="132" t="str">
        <f ca="1">IF(B240="","",#REF!)</f>
        <v/>
      </c>
      <c r="J240" s="132" t="str">
        <f ca="1">IF(B240="","",#REF!)</f>
        <v/>
      </c>
      <c r="K240" s="132" t="str">
        <f ca="1">IF(B240="","",#REF!)</f>
        <v/>
      </c>
      <c r="L240" s="132" t="str">
        <f ca="1">IF(C240="","",#REF!)</f>
        <v/>
      </c>
    </row>
    <row r="241" spans="1:12">
      <c r="A241" s="108">
        <v>230</v>
      </c>
      <c r="B241" s="130" t="str">
        <f t="shared" ca="1" si="9"/>
        <v/>
      </c>
      <c r="C241" s="105" t="str">
        <f t="shared" ca="1" si="10"/>
        <v/>
      </c>
      <c r="D241" s="97" t="str">
        <f ca="1">IF(ISERROR(OFFSET('HARGA SATUAN'!$E$6,MATCH(C241,'HARGA SATUAN'!$C$7:$C$1922,0),0)),"",OFFSET('HARGA SATUAN'!$E$6,MATCH(C241,'HARGA SATUAN'!$C$7:$C$1922,0),0))</f>
        <v/>
      </c>
      <c r="E241" s="97">
        <f ca="1">IF(B241="+","Unit",IF(ISERROR(OFFSET('HARGA SATUAN'!$F$6,MATCH(C241,'HARGA SATUAN'!$C$7:$C$1922,0),0)),"",OFFSET('HARGA SATUAN'!$F$6,MATCH(C241,'HARGA SATUAN'!$C$7:$C$1922,0),0)))</f>
        <v>0</v>
      </c>
      <c r="F241" s="134" t="str">
        <f t="shared" ca="1" si="11"/>
        <v/>
      </c>
      <c r="G241" s="40">
        <f ca="1">IF(ISERROR(OFFSET('HARGA SATUAN'!$Q$6,MATCH(C241,'HARGA SATUAN'!$C$7:$C$1922,0),0)),"",OFFSET('HARGA SATUAN'!$Q$6,MATCH(C241,'HARGA SATUAN'!$C$7:$C$1922,0),0))</f>
        <v>0</v>
      </c>
      <c r="H241" s="132" t="str">
        <f ca="1">IF(B241="","",#REF!)</f>
        <v/>
      </c>
      <c r="I241" s="132" t="str">
        <f ca="1">IF(B241="","",#REF!)</f>
        <v/>
      </c>
      <c r="J241" s="132" t="str">
        <f ca="1">IF(B241="","",#REF!)</f>
        <v/>
      </c>
      <c r="K241" s="132" t="str">
        <f ca="1">IF(B241="","",#REF!)</f>
        <v/>
      </c>
      <c r="L241" s="132" t="str">
        <f ca="1">IF(C241="","",#REF!)</f>
        <v/>
      </c>
    </row>
    <row r="242" spans="1:12">
      <c r="A242" s="108">
        <v>231</v>
      </c>
      <c r="B242" s="130" t="str">
        <f t="shared" ca="1" si="9"/>
        <v/>
      </c>
      <c r="C242" s="105" t="str">
        <f t="shared" ca="1" si="10"/>
        <v/>
      </c>
      <c r="D242" s="97" t="str">
        <f ca="1">IF(ISERROR(OFFSET('HARGA SATUAN'!$E$6,MATCH(C242,'HARGA SATUAN'!$C$7:$C$1922,0),0)),"",OFFSET('HARGA SATUAN'!$E$6,MATCH(C242,'HARGA SATUAN'!$C$7:$C$1922,0),0))</f>
        <v/>
      </c>
      <c r="E242" s="97">
        <f ca="1">IF(B242="+","Unit",IF(ISERROR(OFFSET('HARGA SATUAN'!$F$6,MATCH(C242,'HARGA SATUAN'!$C$7:$C$1922,0),0)),"",OFFSET('HARGA SATUAN'!$F$6,MATCH(C242,'HARGA SATUAN'!$C$7:$C$1922,0),0)))</f>
        <v>0</v>
      </c>
      <c r="F242" s="134" t="str">
        <f t="shared" ca="1" si="11"/>
        <v/>
      </c>
      <c r="G242" s="40">
        <f ca="1">IF(ISERROR(OFFSET('HARGA SATUAN'!$Q$6,MATCH(C242,'HARGA SATUAN'!$C$7:$C$1922,0),0)),"",OFFSET('HARGA SATUAN'!$Q$6,MATCH(C242,'HARGA SATUAN'!$C$7:$C$1922,0),0))</f>
        <v>0</v>
      </c>
      <c r="H242" s="132" t="str">
        <f ca="1">IF(B242="","",#REF!)</f>
        <v/>
      </c>
      <c r="I242" s="132" t="str">
        <f ca="1">IF(B242="","",#REF!)</f>
        <v/>
      </c>
      <c r="J242" s="132" t="str">
        <f ca="1">IF(B242="","",#REF!)</f>
        <v/>
      </c>
      <c r="K242" s="132" t="str">
        <f ca="1">IF(B242="","",#REF!)</f>
        <v/>
      </c>
      <c r="L242" s="132" t="str">
        <f ca="1">IF(C242="","",#REF!)</f>
        <v/>
      </c>
    </row>
    <row r="243" spans="1:12">
      <c r="A243" s="108">
        <v>232</v>
      </c>
      <c r="B243" s="130" t="str">
        <f t="shared" ca="1" si="9"/>
        <v/>
      </c>
      <c r="C243" s="105" t="str">
        <f t="shared" ca="1" si="10"/>
        <v/>
      </c>
      <c r="D243" s="97" t="str">
        <f ca="1">IF(ISERROR(OFFSET('HARGA SATUAN'!$E$6,MATCH(C243,'HARGA SATUAN'!$C$7:$C$1922,0),0)),"",OFFSET('HARGA SATUAN'!$E$6,MATCH(C243,'HARGA SATUAN'!$C$7:$C$1922,0),0))</f>
        <v/>
      </c>
      <c r="E243" s="97">
        <f ca="1">IF(B243="+","Unit",IF(ISERROR(OFFSET('HARGA SATUAN'!$F$6,MATCH(C243,'HARGA SATUAN'!$C$7:$C$1922,0),0)),"",OFFSET('HARGA SATUAN'!$F$6,MATCH(C243,'HARGA SATUAN'!$C$7:$C$1922,0),0)))</f>
        <v>0</v>
      </c>
      <c r="F243" s="134" t="str">
        <f t="shared" ca="1" si="11"/>
        <v/>
      </c>
      <c r="G243" s="40">
        <f ca="1">IF(ISERROR(OFFSET('HARGA SATUAN'!$Q$6,MATCH(C243,'HARGA SATUAN'!$C$7:$C$1922,0),0)),"",OFFSET('HARGA SATUAN'!$Q$6,MATCH(C243,'HARGA SATUAN'!$C$7:$C$1922,0),0))</f>
        <v>0</v>
      </c>
      <c r="H243" s="132" t="str">
        <f ca="1">IF(B243="","",#REF!)</f>
        <v/>
      </c>
      <c r="I243" s="132" t="str">
        <f ca="1">IF(B243="","",#REF!)</f>
        <v/>
      </c>
      <c r="J243" s="132" t="str">
        <f ca="1">IF(B243="","",#REF!)</f>
        <v/>
      </c>
      <c r="K243" s="132" t="str">
        <f ca="1">IF(B243="","",#REF!)</f>
        <v/>
      </c>
      <c r="L243" s="132" t="str">
        <f ca="1">IF(C243="","",#REF!)</f>
        <v/>
      </c>
    </row>
    <row r="244" spans="1:12">
      <c r="A244" s="108">
        <v>233</v>
      </c>
      <c r="B244" s="130" t="str">
        <f t="shared" ca="1" si="9"/>
        <v/>
      </c>
      <c r="C244" s="105" t="str">
        <f t="shared" ca="1" si="10"/>
        <v/>
      </c>
      <c r="D244" s="97" t="str">
        <f ca="1">IF(ISERROR(OFFSET('HARGA SATUAN'!$E$6,MATCH(C244,'HARGA SATUAN'!$C$7:$C$1922,0),0)),"",OFFSET('HARGA SATUAN'!$E$6,MATCH(C244,'HARGA SATUAN'!$C$7:$C$1922,0),0))</f>
        <v/>
      </c>
      <c r="E244" s="97">
        <f ca="1">IF(B244="+","Unit",IF(ISERROR(OFFSET('HARGA SATUAN'!$F$6,MATCH(C244,'HARGA SATUAN'!$C$7:$C$1922,0),0)),"",OFFSET('HARGA SATUAN'!$F$6,MATCH(C244,'HARGA SATUAN'!$C$7:$C$1922,0),0)))</f>
        <v>0</v>
      </c>
      <c r="F244" s="134" t="str">
        <f t="shared" ca="1" si="11"/>
        <v/>
      </c>
      <c r="G244" s="40">
        <f ca="1">IF(ISERROR(OFFSET('HARGA SATUAN'!$Q$6,MATCH(C244,'HARGA SATUAN'!$C$7:$C$1922,0),0)),"",OFFSET('HARGA SATUAN'!$Q$6,MATCH(C244,'HARGA SATUAN'!$C$7:$C$1922,0),0))</f>
        <v>0</v>
      </c>
      <c r="H244" s="132" t="str">
        <f ca="1">IF(B244="","",#REF!)</f>
        <v/>
      </c>
      <c r="I244" s="132" t="str">
        <f ca="1">IF(B244="","",#REF!)</f>
        <v/>
      </c>
      <c r="J244" s="132" t="str">
        <f ca="1">IF(B244="","",#REF!)</f>
        <v/>
      </c>
      <c r="K244" s="132" t="str">
        <f ca="1">IF(B244="","",#REF!)</f>
        <v/>
      </c>
      <c r="L244" s="132" t="str">
        <f ca="1">IF(C244="","",#REF!)</f>
        <v/>
      </c>
    </row>
    <row r="245" spans="1:12">
      <c r="A245" s="108">
        <v>234</v>
      </c>
      <c r="B245" s="130" t="str">
        <f t="shared" ca="1" si="9"/>
        <v/>
      </c>
      <c r="C245" s="105" t="str">
        <f t="shared" ca="1" si="10"/>
        <v/>
      </c>
      <c r="D245" s="97" t="str">
        <f ca="1">IF(ISERROR(OFFSET('HARGA SATUAN'!$E$6,MATCH(C245,'HARGA SATUAN'!$C$7:$C$1922,0),0)),"",OFFSET('HARGA SATUAN'!$E$6,MATCH(C245,'HARGA SATUAN'!$C$7:$C$1922,0),0))</f>
        <v/>
      </c>
      <c r="E245" s="97">
        <f ca="1">IF(B245="+","Unit",IF(ISERROR(OFFSET('HARGA SATUAN'!$F$6,MATCH(C245,'HARGA SATUAN'!$C$7:$C$1922,0),0)),"",OFFSET('HARGA SATUAN'!$F$6,MATCH(C245,'HARGA SATUAN'!$C$7:$C$1922,0),0)))</f>
        <v>0</v>
      </c>
      <c r="F245" s="134" t="str">
        <f t="shared" ca="1" si="11"/>
        <v/>
      </c>
      <c r="G245" s="40">
        <f ca="1">IF(ISERROR(OFFSET('HARGA SATUAN'!$Q$6,MATCH(C245,'HARGA SATUAN'!$C$7:$C$1922,0),0)),"",OFFSET('HARGA SATUAN'!$Q$6,MATCH(C245,'HARGA SATUAN'!$C$7:$C$1922,0),0))</f>
        <v>0</v>
      </c>
      <c r="H245" s="132" t="str">
        <f ca="1">IF(B245="","",#REF!)</f>
        <v/>
      </c>
      <c r="I245" s="132" t="str">
        <f ca="1">IF(B245="","",#REF!)</f>
        <v/>
      </c>
      <c r="J245" s="132" t="str">
        <f ca="1">IF(B245="","",#REF!)</f>
        <v/>
      </c>
      <c r="K245" s="132" t="str">
        <f ca="1">IF(B245="","",#REF!)</f>
        <v/>
      </c>
      <c r="L245" s="132" t="str">
        <f ca="1">IF(C245="","",#REF!)</f>
        <v/>
      </c>
    </row>
    <row r="246" spans="1:12">
      <c r="A246" s="108">
        <v>235</v>
      </c>
      <c r="B246" s="130" t="str">
        <f t="shared" ca="1" si="9"/>
        <v/>
      </c>
      <c r="C246" s="105" t="str">
        <f t="shared" ca="1" si="10"/>
        <v/>
      </c>
      <c r="D246" s="97" t="str">
        <f ca="1">IF(ISERROR(OFFSET('HARGA SATUAN'!$E$6,MATCH(C246,'HARGA SATUAN'!$C$7:$C$1922,0),0)),"",OFFSET('HARGA SATUAN'!$E$6,MATCH(C246,'HARGA SATUAN'!$C$7:$C$1922,0),0))</f>
        <v/>
      </c>
      <c r="E246" s="97">
        <f ca="1">IF(B246="+","Unit",IF(ISERROR(OFFSET('HARGA SATUAN'!$F$6,MATCH(C246,'HARGA SATUAN'!$C$7:$C$1922,0),0)),"",OFFSET('HARGA SATUAN'!$F$6,MATCH(C246,'HARGA SATUAN'!$C$7:$C$1922,0),0)))</f>
        <v>0</v>
      </c>
      <c r="F246" s="134" t="str">
        <f t="shared" ca="1" si="11"/>
        <v/>
      </c>
      <c r="G246" s="40">
        <f ca="1">IF(ISERROR(OFFSET('HARGA SATUAN'!$Q$6,MATCH(C246,'HARGA SATUAN'!$C$7:$C$1922,0),0)),"",OFFSET('HARGA SATUAN'!$Q$6,MATCH(C246,'HARGA SATUAN'!$C$7:$C$1922,0),0))</f>
        <v>0</v>
      </c>
      <c r="H246" s="132" t="str">
        <f ca="1">IF(B246="","",#REF!)</f>
        <v/>
      </c>
      <c r="I246" s="132" t="str">
        <f ca="1">IF(B246="","",#REF!)</f>
        <v/>
      </c>
      <c r="J246" s="132" t="str">
        <f ca="1">IF(B246="","",#REF!)</f>
        <v/>
      </c>
      <c r="K246" s="132" t="str">
        <f ca="1">IF(B246="","",#REF!)</f>
        <v/>
      </c>
      <c r="L246" s="132" t="str">
        <f ca="1">IF(C246="","",#REF!)</f>
        <v/>
      </c>
    </row>
    <row r="247" spans="1:12">
      <c r="A247" s="108">
        <v>236</v>
      </c>
      <c r="B247" s="130" t="str">
        <f t="shared" ca="1" si="9"/>
        <v/>
      </c>
      <c r="C247" s="105" t="str">
        <f t="shared" ca="1" si="10"/>
        <v/>
      </c>
      <c r="D247" s="97" t="str">
        <f ca="1">IF(ISERROR(OFFSET('HARGA SATUAN'!$E$6,MATCH(C247,'HARGA SATUAN'!$C$7:$C$1922,0),0)),"",OFFSET('HARGA SATUAN'!$E$6,MATCH(C247,'HARGA SATUAN'!$C$7:$C$1922,0),0))</f>
        <v/>
      </c>
      <c r="E247" s="97">
        <f ca="1">IF(B247="+","Unit",IF(ISERROR(OFFSET('HARGA SATUAN'!$F$6,MATCH(C247,'HARGA SATUAN'!$C$7:$C$1922,0),0)),"",OFFSET('HARGA SATUAN'!$F$6,MATCH(C247,'HARGA SATUAN'!$C$7:$C$1922,0),0)))</f>
        <v>0</v>
      </c>
      <c r="F247" s="134" t="str">
        <f t="shared" ca="1" si="11"/>
        <v/>
      </c>
      <c r="G247" s="40">
        <f ca="1">IF(ISERROR(OFFSET('HARGA SATUAN'!$Q$6,MATCH(C247,'HARGA SATUAN'!$C$7:$C$1922,0),0)),"",OFFSET('HARGA SATUAN'!$Q$6,MATCH(C247,'HARGA SATUAN'!$C$7:$C$1922,0),0))</f>
        <v>0</v>
      </c>
      <c r="H247" s="132" t="str">
        <f ca="1">IF(B247="","",#REF!)</f>
        <v/>
      </c>
      <c r="I247" s="132" t="str">
        <f ca="1">IF(B247="","",#REF!)</f>
        <v/>
      </c>
      <c r="J247" s="132" t="str">
        <f ca="1">IF(B247="","",#REF!)</f>
        <v/>
      </c>
      <c r="K247" s="132" t="str">
        <f ca="1">IF(B247="","",#REF!)</f>
        <v/>
      </c>
      <c r="L247" s="132" t="str">
        <f ca="1">IF(C247="","",#REF!)</f>
        <v/>
      </c>
    </row>
    <row r="248" spans="1:12">
      <c r="A248" s="108">
        <v>237</v>
      </c>
      <c r="B248" s="130" t="str">
        <f t="shared" ca="1" si="9"/>
        <v/>
      </c>
      <c r="C248" s="105" t="str">
        <f t="shared" ca="1" si="10"/>
        <v/>
      </c>
      <c r="D248" s="97" t="str">
        <f ca="1">IF(ISERROR(OFFSET('HARGA SATUAN'!$E$6,MATCH(C248,'HARGA SATUAN'!$C$7:$C$1922,0),0)),"",OFFSET('HARGA SATUAN'!$E$6,MATCH(C248,'HARGA SATUAN'!$C$7:$C$1922,0),0))</f>
        <v/>
      </c>
      <c r="E248" s="97">
        <f ca="1">IF(B248="+","Unit",IF(ISERROR(OFFSET('HARGA SATUAN'!$F$6,MATCH(C248,'HARGA SATUAN'!$C$7:$C$1922,0),0)),"",OFFSET('HARGA SATUAN'!$F$6,MATCH(C248,'HARGA SATUAN'!$C$7:$C$1922,0),0)))</f>
        <v>0</v>
      </c>
      <c r="F248" s="134" t="str">
        <f t="shared" ca="1" si="11"/>
        <v/>
      </c>
      <c r="G248" s="40">
        <f ca="1">IF(ISERROR(OFFSET('HARGA SATUAN'!$Q$6,MATCH(C248,'HARGA SATUAN'!$C$7:$C$1922,0),0)),"",OFFSET('HARGA SATUAN'!$Q$6,MATCH(C248,'HARGA SATUAN'!$C$7:$C$1922,0),0))</f>
        <v>0</v>
      </c>
      <c r="H248" s="132" t="str">
        <f ca="1">IF(B248="","",#REF!)</f>
        <v/>
      </c>
      <c r="I248" s="132" t="str">
        <f ca="1">IF(B248="","",#REF!)</f>
        <v/>
      </c>
      <c r="J248" s="132" t="str">
        <f ca="1">IF(B248="","",#REF!)</f>
        <v/>
      </c>
      <c r="K248" s="132" t="str">
        <f ca="1">IF(B248="","",#REF!)</f>
        <v/>
      </c>
      <c r="L248" s="132" t="str">
        <f ca="1">IF(C248="","",#REF!)</f>
        <v/>
      </c>
    </row>
    <row r="249" spans="1:12">
      <c r="A249" s="108">
        <v>238</v>
      </c>
      <c r="B249" s="130" t="str">
        <f t="shared" ca="1" si="9"/>
        <v/>
      </c>
      <c r="C249" s="105" t="str">
        <f t="shared" ca="1" si="10"/>
        <v/>
      </c>
      <c r="D249" s="97" t="str">
        <f ca="1">IF(ISERROR(OFFSET('HARGA SATUAN'!$E$6,MATCH(C249,'HARGA SATUAN'!$C$7:$C$1922,0),0)),"",OFFSET('HARGA SATUAN'!$E$6,MATCH(C249,'HARGA SATUAN'!$C$7:$C$1922,0),0))</f>
        <v/>
      </c>
      <c r="E249" s="97">
        <f ca="1">IF(B249="+","Unit",IF(ISERROR(OFFSET('HARGA SATUAN'!$F$6,MATCH(C249,'HARGA SATUAN'!$C$7:$C$1922,0),0)),"",OFFSET('HARGA SATUAN'!$F$6,MATCH(C249,'HARGA SATUAN'!$C$7:$C$1922,0),0)))</f>
        <v>0</v>
      </c>
      <c r="F249" s="134" t="str">
        <f t="shared" ca="1" si="11"/>
        <v/>
      </c>
      <c r="G249" s="40">
        <f ca="1">IF(ISERROR(OFFSET('HARGA SATUAN'!$Q$6,MATCH(C249,'HARGA SATUAN'!$C$7:$C$1922,0),0)),"",OFFSET('HARGA SATUAN'!$Q$6,MATCH(C249,'HARGA SATUAN'!$C$7:$C$1922,0),0))</f>
        <v>0</v>
      </c>
      <c r="H249" s="132" t="str">
        <f ca="1">IF(B249="","",#REF!)</f>
        <v/>
      </c>
      <c r="I249" s="132" t="str">
        <f ca="1">IF(B249="","",#REF!)</f>
        <v/>
      </c>
      <c r="J249" s="132" t="str">
        <f ca="1">IF(B249="","",#REF!)</f>
        <v/>
      </c>
      <c r="K249" s="132" t="str">
        <f ca="1">IF(B249="","",#REF!)</f>
        <v/>
      </c>
      <c r="L249" s="132" t="str">
        <f ca="1">IF(C249="","",#REF!)</f>
        <v/>
      </c>
    </row>
    <row r="250" spans="1:12">
      <c r="A250" s="108">
        <v>239</v>
      </c>
      <c r="B250" s="130" t="str">
        <f t="shared" ca="1" si="9"/>
        <v/>
      </c>
      <c r="C250" s="105" t="str">
        <f t="shared" ca="1" si="10"/>
        <v/>
      </c>
      <c r="D250" s="97" t="str">
        <f ca="1">IF(ISERROR(OFFSET('HARGA SATUAN'!$E$6,MATCH(C250,'HARGA SATUAN'!$C$7:$C$1922,0),0)),"",OFFSET('HARGA SATUAN'!$E$6,MATCH(C250,'HARGA SATUAN'!$C$7:$C$1922,0),0))</f>
        <v/>
      </c>
      <c r="E250" s="97">
        <f ca="1">IF(B250="+","Unit",IF(ISERROR(OFFSET('HARGA SATUAN'!$F$6,MATCH(C250,'HARGA SATUAN'!$C$7:$C$1922,0),0)),"",OFFSET('HARGA SATUAN'!$F$6,MATCH(C250,'HARGA SATUAN'!$C$7:$C$1922,0),0)))</f>
        <v>0</v>
      </c>
      <c r="F250" s="134" t="str">
        <f t="shared" ca="1" si="11"/>
        <v/>
      </c>
      <c r="G250" s="40">
        <f ca="1">IF(ISERROR(OFFSET('HARGA SATUAN'!$Q$6,MATCH(C250,'HARGA SATUAN'!$C$7:$C$1922,0),0)),"",OFFSET('HARGA SATUAN'!$Q$6,MATCH(C250,'HARGA SATUAN'!$C$7:$C$1922,0),0))</f>
        <v>0</v>
      </c>
      <c r="H250" s="132" t="str">
        <f ca="1">IF(B250="","",#REF!)</f>
        <v/>
      </c>
      <c r="I250" s="132" t="str">
        <f ca="1">IF(B250="","",#REF!)</f>
        <v/>
      </c>
      <c r="J250" s="132" t="str">
        <f ca="1">IF(B250="","",#REF!)</f>
        <v/>
      </c>
      <c r="K250" s="132" t="str">
        <f ca="1">IF(B250="","",#REF!)</f>
        <v/>
      </c>
      <c r="L250" s="132" t="str">
        <f ca="1">IF(C250="","",#REF!)</f>
        <v/>
      </c>
    </row>
    <row r="251" spans="1:12">
      <c r="A251" s="108">
        <v>240</v>
      </c>
      <c r="B251" s="130" t="str">
        <f t="shared" ca="1" si="9"/>
        <v/>
      </c>
      <c r="C251" s="105" t="str">
        <f t="shared" ca="1" si="10"/>
        <v/>
      </c>
      <c r="D251" s="97" t="str">
        <f ca="1">IF(ISERROR(OFFSET('HARGA SATUAN'!$E$6,MATCH(C251,'HARGA SATUAN'!$C$7:$C$1922,0),0)),"",OFFSET('HARGA SATUAN'!$E$6,MATCH(C251,'HARGA SATUAN'!$C$7:$C$1922,0),0))</f>
        <v/>
      </c>
      <c r="E251" s="97">
        <f ca="1">IF(B251="+","Unit",IF(ISERROR(OFFSET('HARGA SATUAN'!$F$6,MATCH(C251,'HARGA SATUAN'!$C$7:$C$1922,0),0)),"",OFFSET('HARGA SATUAN'!$F$6,MATCH(C251,'HARGA SATUAN'!$C$7:$C$1922,0),0)))</f>
        <v>0</v>
      </c>
      <c r="F251" s="134" t="str">
        <f t="shared" ca="1" si="11"/>
        <v/>
      </c>
      <c r="G251" s="40">
        <f ca="1">IF(ISERROR(OFFSET('HARGA SATUAN'!$Q$6,MATCH(C251,'HARGA SATUAN'!$C$7:$C$1922,0),0)),"",OFFSET('HARGA SATUAN'!$Q$6,MATCH(C251,'HARGA SATUAN'!$C$7:$C$1922,0),0))</f>
        <v>0</v>
      </c>
      <c r="H251" s="132" t="str">
        <f ca="1">IF(B251="","",#REF!)</f>
        <v/>
      </c>
      <c r="I251" s="132" t="str">
        <f ca="1">IF(B251="","",#REF!)</f>
        <v/>
      </c>
      <c r="J251" s="132" t="str">
        <f ca="1">IF(B251="","",#REF!)</f>
        <v/>
      </c>
      <c r="K251" s="132" t="str">
        <f ca="1">IF(B251="","",#REF!)</f>
        <v/>
      </c>
      <c r="L251" s="132" t="str">
        <f ca="1">IF(C251="","",#REF!)</f>
        <v/>
      </c>
    </row>
    <row r="252" spans="1:12">
      <c r="A252" s="108">
        <v>241</v>
      </c>
      <c r="B252" s="130" t="str">
        <f t="shared" ca="1" si="9"/>
        <v/>
      </c>
      <c r="C252" s="105" t="str">
        <f t="shared" ca="1" si="10"/>
        <v/>
      </c>
      <c r="D252" s="97" t="str">
        <f ca="1">IF(ISERROR(OFFSET('HARGA SATUAN'!$E$6,MATCH(C252,'HARGA SATUAN'!$C$7:$C$1922,0),0)),"",OFFSET('HARGA SATUAN'!$E$6,MATCH(C252,'HARGA SATUAN'!$C$7:$C$1922,0),0))</f>
        <v/>
      </c>
      <c r="E252" s="97">
        <f ca="1">IF(B252="+","Unit",IF(ISERROR(OFFSET('HARGA SATUAN'!$F$6,MATCH(C252,'HARGA SATUAN'!$C$7:$C$1922,0),0)),"",OFFSET('HARGA SATUAN'!$F$6,MATCH(C252,'HARGA SATUAN'!$C$7:$C$1922,0),0)))</f>
        <v>0</v>
      </c>
      <c r="F252" s="134" t="str">
        <f t="shared" ca="1" si="11"/>
        <v/>
      </c>
      <c r="G252" s="40">
        <f ca="1">IF(ISERROR(OFFSET('HARGA SATUAN'!$Q$6,MATCH(C252,'HARGA SATUAN'!$C$7:$C$1922,0),0)),"",OFFSET('HARGA SATUAN'!$Q$6,MATCH(C252,'HARGA SATUAN'!$C$7:$C$1922,0),0))</f>
        <v>0</v>
      </c>
      <c r="H252" s="132" t="str">
        <f ca="1">IF(B252="","",#REF!)</f>
        <v/>
      </c>
      <c r="I252" s="132" t="str">
        <f ca="1">IF(B252="","",#REF!)</f>
        <v/>
      </c>
      <c r="J252" s="132" t="str">
        <f ca="1">IF(B252="","",#REF!)</f>
        <v/>
      </c>
      <c r="K252" s="132" t="str">
        <f ca="1">IF(B252="","",#REF!)</f>
        <v/>
      </c>
      <c r="L252" s="132" t="str">
        <f ca="1">IF(C252="","",#REF!)</f>
        <v/>
      </c>
    </row>
    <row r="253" spans="1:12">
      <c r="A253" s="108">
        <v>242</v>
      </c>
      <c r="B253" s="130" t="str">
        <f t="shared" ca="1" si="9"/>
        <v/>
      </c>
      <c r="C253" s="105" t="str">
        <f t="shared" ca="1" si="10"/>
        <v/>
      </c>
      <c r="D253" s="97" t="str">
        <f ca="1">IF(ISERROR(OFFSET('HARGA SATUAN'!$E$6,MATCH(C253,'HARGA SATUAN'!$C$7:$C$1922,0),0)),"",OFFSET('HARGA SATUAN'!$E$6,MATCH(C253,'HARGA SATUAN'!$C$7:$C$1922,0),0))</f>
        <v/>
      </c>
      <c r="E253" s="97">
        <f ca="1">IF(B253="+","Unit",IF(ISERROR(OFFSET('HARGA SATUAN'!$F$6,MATCH(C253,'HARGA SATUAN'!$C$7:$C$1922,0),0)),"",OFFSET('HARGA SATUAN'!$F$6,MATCH(C253,'HARGA SATUAN'!$C$7:$C$1922,0),0)))</f>
        <v>0</v>
      </c>
      <c r="F253" s="134" t="str">
        <f t="shared" ca="1" si="11"/>
        <v/>
      </c>
      <c r="G253" s="40">
        <f ca="1">IF(ISERROR(OFFSET('HARGA SATUAN'!$Q$6,MATCH(C253,'HARGA SATUAN'!$C$7:$C$1922,0),0)),"",OFFSET('HARGA SATUAN'!$Q$6,MATCH(C253,'HARGA SATUAN'!$C$7:$C$1922,0),0))</f>
        <v>0</v>
      </c>
      <c r="H253" s="132" t="str">
        <f ca="1">IF(B253="","",#REF!)</f>
        <v/>
      </c>
      <c r="I253" s="132" t="str">
        <f ca="1">IF(B253="","",#REF!)</f>
        <v/>
      </c>
      <c r="J253" s="132" t="str">
        <f ca="1">IF(B253="","",#REF!)</f>
        <v/>
      </c>
      <c r="K253" s="132" t="str">
        <f ca="1">IF(B253="","",#REF!)</f>
        <v/>
      </c>
      <c r="L253" s="132" t="str">
        <f ca="1">IF(C253="","",#REF!)</f>
        <v/>
      </c>
    </row>
    <row r="254" spans="1:12">
      <c r="A254" s="108">
        <v>243</v>
      </c>
      <c r="B254" s="130" t="str">
        <f t="shared" ca="1" si="9"/>
        <v/>
      </c>
      <c r="C254" s="105" t="str">
        <f t="shared" ca="1" si="10"/>
        <v/>
      </c>
      <c r="D254" s="97" t="str">
        <f ca="1">IF(ISERROR(OFFSET('HARGA SATUAN'!$E$6,MATCH(C254,'HARGA SATUAN'!$C$7:$C$1922,0),0)),"",OFFSET('HARGA SATUAN'!$E$6,MATCH(C254,'HARGA SATUAN'!$C$7:$C$1922,0),0))</f>
        <v/>
      </c>
      <c r="E254" s="97">
        <f ca="1">IF(B254="+","Unit",IF(ISERROR(OFFSET('HARGA SATUAN'!$F$6,MATCH(C254,'HARGA SATUAN'!$C$7:$C$1922,0),0)),"",OFFSET('HARGA SATUAN'!$F$6,MATCH(C254,'HARGA SATUAN'!$C$7:$C$1922,0),0)))</f>
        <v>0</v>
      </c>
      <c r="F254" s="134" t="str">
        <f t="shared" ca="1" si="11"/>
        <v/>
      </c>
      <c r="G254" s="40">
        <f ca="1">IF(ISERROR(OFFSET('HARGA SATUAN'!$Q$6,MATCH(C254,'HARGA SATUAN'!$C$7:$C$1922,0),0)),"",OFFSET('HARGA SATUAN'!$Q$6,MATCH(C254,'HARGA SATUAN'!$C$7:$C$1922,0),0))</f>
        <v>0</v>
      </c>
      <c r="H254" s="132" t="str">
        <f ca="1">IF(B254="","",#REF!)</f>
        <v/>
      </c>
      <c r="I254" s="132" t="str">
        <f ca="1">IF(B254="","",#REF!)</f>
        <v/>
      </c>
      <c r="J254" s="132" t="str">
        <f ca="1">IF(B254="","",#REF!)</f>
        <v/>
      </c>
      <c r="K254" s="132" t="str">
        <f ca="1">IF(B254="","",#REF!)</f>
        <v/>
      </c>
      <c r="L254" s="132" t="str">
        <f ca="1">IF(C254="","",#REF!)</f>
        <v/>
      </c>
    </row>
    <row r="255" spans="1:12">
      <c r="A255" s="108">
        <v>244</v>
      </c>
      <c r="B255" s="130" t="str">
        <f t="shared" ca="1" si="9"/>
        <v/>
      </c>
      <c r="C255" s="105" t="str">
        <f t="shared" ca="1" si="10"/>
        <v/>
      </c>
      <c r="D255" s="97" t="str">
        <f ca="1">IF(ISERROR(OFFSET('HARGA SATUAN'!$E$6,MATCH(C255,'HARGA SATUAN'!$C$7:$C$1922,0),0)),"",OFFSET('HARGA SATUAN'!$E$6,MATCH(C255,'HARGA SATUAN'!$C$7:$C$1922,0),0))</f>
        <v/>
      </c>
      <c r="E255" s="97">
        <f ca="1">IF(B255="+","Unit",IF(ISERROR(OFFSET('HARGA SATUAN'!$F$6,MATCH(C255,'HARGA SATUAN'!$C$7:$C$1922,0),0)),"",OFFSET('HARGA SATUAN'!$F$6,MATCH(C255,'HARGA SATUAN'!$C$7:$C$1922,0),0)))</f>
        <v>0</v>
      </c>
      <c r="F255" s="134" t="str">
        <f t="shared" ca="1" si="11"/>
        <v/>
      </c>
      <c r="G255" s="40">
        <f ca="1">IF(ISERROR(OFFSET('HARGA SATUAN'!$Q$6,MATCH(C255,'HARGA SATUAN'!$C$7:$C$1922,0),0)),"",OFFSET('HARGA SATUAN'!$Q$6,MATCH(C255,'HARGA SATUAN'!$C$7:$C$1922,0),0))</f>
        <v>0</v>
      </c>
      <c r="H255" s="132" t="str">
        <f ca="1">IF(B255="","",#REF!)</f>
        <v/>
      </c>
      <c r="I255" s="132" t="str">
        <f ca="1">IF(B255="","",#REF!)</f>
        <v/>
      </c>
      <c r="J255" s="132" t="str">
        <f ca="1">IF(B255="","",#REF!)</f>
        <v/>
      </c>
      <c r="K255" s="132" t="str">
        <f ca="1">IF(B255="","",#REF!)</f>
        <v/>
      </c>
      <c r="L255" s="132" t="str">
        <f ca="1">IF(C255="","",#REF!)</f>
        <v/>
      </c>
    </row>
    <row r="256" spans="1:12">
      <c r="A256" s="108">
        <v>245</v>
      </c>
      <c r="B256" s="130" t="str">
        <f t="shared" ca="1" si="9"/>
        <v/>
      </c>
      <c r="C256" s="105" t="str">
        <f t="shared" ca="1" si="10"/>
        <v/>
      </c>
      <c r="D256" s="97" t="str">
        <f ca="1">IF(ISERROR(OFFSET('HARGA SATUAN'!$E$6,MATCH(C256,'HARGA SATUAN'!$C$7:$C$1922,0),0)),"",OFFSET('HARGA SATUAN'!$E$6,MATCH(C256,'HARGA SATUAN'!$C$7:$C$1922,0),0))</f>
        <v/>
      </c>
      <c r="E256" s="97">
        <f ca="1">IF(B256="+","Unit",IF(ISERROR(OFFSET('HARGA SATUAN'!$F$6,MATCH(C256,'HARGA SATUAN'!$C$7:$C$1922,0),0)),"",OFFSET('HARGA SATUAN'!$F$6,MATCH(C256,'HARGA SATUAN'!$C$7:$C$1922,0),0)))</f>
        <v>0</v>
      </c>
      <c r="F256" s="134" t="str">
        <f t="shared" ca="1" si="11"/>
        <v/>
      </c>
      <c r="G256" s="40">
        <f ca="1">IF(ISERROR(OFFSET('HARGA SATUAN'!$Q$6,MATCH(C256,'HARGA SATUAN'!$C$7:$C$1922,0),0)),"",OFFSET('HARGA SATUAN'!$Q$6,MATCH(C256,'HARGA SATUAN'!$C$7:$C$1922,0),0))</f>
        <v>0</v>
      </c>
      <c r="H256" s="132" t="str">
        <f ca="1">IF(B256="","",#REF!)</f>
        <v/>
      </c>
      <c r="I256" s="132" t="str">
        <f ca="1">IF(B256="","",#REF!)</f>
        <v/>
      </c>
      <c r="J256" s="132" t="str">
        <f ca="1">IF(B256="","",#REF!)</f>
        <v/>
      </c>
      <c r="K256" s="132" t="str">
        <f ca="1">IF(B256="","",#REF!)</f>
        <v/>
      </c>
      <c r="L256" s="132" t="str">
        <f ca="1">IF(C256="","",#REF!)</f>
        <v/>
      </c>
    </row>
    <row r="257" spans="1:12">
      <c r="A257" s="108">
        <v>246</v>
      </c>
      <c r="B257" s="130" t="str">
        <f t="shared" ca="1" si="9"/>
        <v/>
      </c>
      <c r="C257" s="105" t="str">
        <f t="shared" ca="1" si="10"/>
        <v/>
      </c>
      <c r="D257" s="97" t="str">
        <f ca="1">IF(ISERROR(OFFSET('HARGA SATUAN'!$E$6,MATCH(C257,'HARGA SATUAN'!$C$7:$C$1922,0),0)),"",OFFSET('HARGA SATUAN'!$E$6,MATCH(C257,'HARGA SATUAN'!$C$7:$C$1922,0),0))</f>
        <v/>
      </c>
      <c r="E257" s="97">
        <f ca="1">IF(B257="+","Unit",IF(ISERROR(OFFSET('HARGA SATUAN'!$F$6,MATCH(C257,'HARGA SATUAN'!$C$7:$C$1922,0),0)),"",OFFSET('HARGA SATUAN'!$F$6,MATCH(C257,'HARGA SATUAN'!$C$7:$C$1922,0),0)))</f>
        <v>0</v>
      </c>
      <c r="F257" s="134" t="str">
        <f t="shared" ca="1" si="11"/>
        <v/>
      </c>
      <c r="G257" s="40">
        <f ca="1">IF(ISERROR(OFFSET('HARGA SATUAN'!$Q$6,MATCH(C257,'HARGA SATUAN'!$C$7:$C$1922,0),0)),"",OFFSET('HARGA SATUAN'!$Q$6,MATCH(C257,'HARGA SATUAN'!$C$7:$C$1922,0),0))</f>
        <v>0</v>
      </c>
      <c r="H257" s="132" t="str">
        <f ca="1">IF(B257="","",#REF!)</f>
        <v/>
      </c>
      <c r="I257" s="132" t="str">
        <f ca="1">IF(B257="","",#REF!)</f>
        <v/>
      </c>
      <c r="J257" s="132" t="str">
        <f ca="1">IF(B257="","",#REF!)</f>
        <v/>
      </c>
      <c r="K257" s="132" t="str">
        <f ca="1">IF(B257="","",#REF!)</f>
        <v/>
      </c>
      <c r="L257" s="132" t="str">
        <f ca="1">IF(C257="","",#REF!)</f>
        <v/>
      </c>
    </row>
    <row r="258" spans="1:12">
      <c r="A258" s="108">
        <v>247</v>
      </c>
      <c r="B258" s="130" t="str">
        <f t="shared" ca="1" si="9"/>
        <v/>
      </c>
      <c r="C258" s="105" t="str">
        <f t="shared" ca="1" si="10"/>
        <v/>
      </c>
      <c r="D258" s="97" t="str">
        <f ca="1">IF(ISERROR(OFFSET('HARGA SATUAN'!$E$6,MATCH(C258,'HARGA SATUAN'!$C$7:$C$1922,0),0)),"",OFFSET('HARGA SATUAN'!$E$6,MATCH(C258,'HARGA SATUAN'!$C$7:$C$1922,0),0))</f>
        <v/>
      </c>
      <c r="E258" s="97">
        <f ca="1">IF(B258="+","Unit",IF(ISERROR(OFFSET('HARGA SATUAN'!$F$6,MATCH(C258,'HARGA SATUAN'!$C$7:$C$1922,0),0)),"",OFFSET('HARGA SATUAN'!$F$6,MATCH(C258,'HARGA SATUAN'!$C$7:$C$1922,0),0)))</f>
        <v>0</v>
      </c>
      <c r="F258" s="134" t="str">
        <f t="shared" ca="1" si="11"/>
        <v/>
      </c>
      <c r="G258" s="40">
        <f ca="1">IF(ISERROR(OFFSET('HARGA SATUAN'!$Q$6,MATCH(C258,'HARGA SATUAN'!$C$7:$C$1922,0),0)),"",OFFSET('HARGA SATUAN'!$Q$6,MATCH(C258,'HARGA SATUAN'!$C$7:$C$1922,0),0))</f>
        <v>0</v>
      </c>
      <c r="H258" s="132" t="str">
        <f ca="1">IF(B258="","",#REF!)</f>
        <v/>
      </c>
      <c r="I258" s="132" t="str">
        <f ca="1">IF(B258="","",#REF!)</f>
        <v/>
      </c>
      <c r="J258" s="132" t="str">
        <f ca="1">IF(B258="","",#REF!)</f>
        <v/>
      </c>
      <c r="K258" s="132" t="str">
        <f ca="1">IF(B258="","",#REF!)</f>
        <v/>
      </c>
      <c r="L258" s="132" t="str">
        <f ca="1">IF(C258="","",#REF!)</f>
        <v/>
      </c>
    </row>
    <row r="259" spans="1:12">
      <c r="A259" s="108">
        <v>248</v>
      </c>
      <c r="B259" s="130" t="str">
        <f t="shared" ca="1" si="9"/>
        <v/>
      </c>
      <c r="C259" s="105" t="str">
        <f t="shared" ca="1" si="10"/>
        <v/>
      </c>
      <c r="D259" s="97" t="str">
        <f ca="1">IF(ISERROR(OFFSET('HARGA SATUAN'!$E$6,MATCH(C259,'HARGA SATUAN'!$C$7:$C$1922,0),0)),"",OFFSET('HARGA SATUAN'!$E$6,MATCH(C259,'HARGA SATUAN'!$C$7:$C$1922,0),0))</f>
        <v/>
      </c>
      <c r="E259" s="97">
        <f ca="1">IF(B259="+","Unit",IF(ISERROR(OFFSET('HARGA SATUAN'!$F$6,MATCH(C259,'HARGA SATUAN'!$C$7:$C$1922,0),0)),"",OFFSET('HARGA SATUAN'!$F$6,MATCH(C259,'HARGA SATUAN'!$C$7:$C$1922,0),0)))</f>
        <v>0</v>
      </c>
      <c r="F259" s="134" t="str">
        <f t="shared" ca="1" si="11"/>
        <v/>
      </c>
      <c r="G259" s="40">
        <f ca="1">IF(ISERROR(OFFSET('HARGA SATUAN'!$Q$6,MATCH(C259,'HARGA SATUAN'!$C$7:$C$1922,0),0)),"",OFFSET('HARGA SATUAN'!$Q$6,MATCH(C259,'HARGA SATUAN'!$C$7:$C$1922,0),0))</f>
        <v>0</v>
      </c>
      <c r="H259" s="132" t="str">
        <f ca="1">IF(B259="","",#REF!)</f>
        <v/>
      </c>
      <c r="I259" s="132" t="str">
        <f ca="1">IF(B259="","",#REF!)</f>
        <v/>
      </c>
      <c r="J259" s="132" t="str">
        <f ca="1">IF(B259="","",#REF!)</f>
        <v/>
      </c>
      <c r="K259" s="132" t="str">
        <f ca="1">IF(B259="","",#REF!)</f>
        <v/>
      </c>
      <c r="L259" s="132" t="str">
        <f ca="1">IF(C259="","",#REF!)</f>
        <v/>
      </c>
    </row>
    <row r="260" spans="1:12">
      <c r="A260" s="108">
        <v>249</v>
      </c>
      <c r="B260" s="130" t="str">
        <f t="shared" ca="1" si="9"/>
        <v/>
      </c>
      <c r="C260" s="105" t="str">
        <f t="shared" ca="1" si="10"/>
        <v/>
      </c>
      <c r="D260" s="97" t="str">
        <f ca="1">IF(ISERROR(OFFSET('HARGA SATUAN'!$E$6,MATCH(C260,'HARGA SATUAN'!$C$7:$C$1922,0),0)),"",OFFSET('HARGA SATUAN'!$E$6,MATCH(C260,'HARGA SATUAN'!$C$7:$C$1922,0),0))</f>
        <v/>
      </c>
      <c r="E260" s="97">
        <f ca="1">IF(B260="+","Unit",IF(ISERROR(OFFSET('HARGA SATUAN'!$F$6,MATCH(C260,'HARGA SATUAN'!$C$7:$C$1922,0),0)),"",OFFSET('HARGA SATUAN'!$F$6,MATCH(C260,'HARGA SATUAN'!$C$7:$C$1922,0),0)))</f>
        <v>0</v>
      </c>
      <c r="F260" s="134" t="str">
        <f t="shared" ca="1" si="11"/>
        <v/>
      </c>
      <c r="G260" s="40">
        <f ca="1">IF(ISERROR(OFFSET('HARGA SATUAN'!$Q$6,MATCH(C260,'HARGA SATUAN'!$C$7:$C$1922,0),0)),"",OFFSET('HARGA SATUAN'!$Q$6,MATCH(C260,'HARGA SATUAN'!$C$7:$C$1922,0),0))</f>
        <v>0</v>
      </c>
      <c r="H260" s="132" t="str">
        <f ca="1">IF(B260="","",#REF!)</f>
        <v/>
      </c>
      <c r="I260" s="132" t="str">
        <f ca="1">IF(B260="","",#REF!)</f>
        <v/>
      </c>
      <c r="J260" s="132" t="str">
        <f ca="1">IF(B260="","",#REF!)</f>
        <v/>
      </c>
      <c r="K260" s="132" t="str">
        <f ca="1">IF(B260="","",#REF!)</f>
        <v/>
      </c>
      <c r="L260" s="132" t="str">
        <f ca="1">IF(C260="","",#REF!)</f>
        <v/>
      </c>
    </row>
    <row r="261" spans="1:12">
      <c r="A261" s="108">
        <v>250</v>
      </c>
      <c r="B261" s="130" t="str">
        <f t="shared" ca="1" si="9"/>
        <v/>
      </c>
      <c r="C261" s="105" t="str">
        <f t="shared" ca="1" si="10"/>
        <v/>
      </c>
      <c r="D261" s="97" t="str">
        <f ca="1">IF(ISERROR(OFFSET('HARGA SATUAN'!$E$6,MATCH(C261,'HARGA SATUAN'!$C$7:$C$1922,0),0)),"",OFFSET('HARGA SATUAN'!$E$6,MATCH(C261,'HARGA SATUAN'!$C$7:$C$1922,0),0))</f>
        <v/>
      </c>
      <c r="E261" s="97">
        <f ca="1">IF(B261="+","Unit",IF(ISERROR(OFFSET('HARGA SATUAN'!$F$6,MATCH(C261,'HARGA SATUAN'!$C$7:$C$1922,0),0)),"",OFFSET('HARGA SATUAN'!$F$6,MATCH(C261,'HARGA SATUAN'!$C$7:$C$1922,0),0)))</f>
        <v>0</v>
      </c>
      <c r="F261" s="134" t="str">
        <f t="shared" ca="1" si="11"/>
        <v/>
      </c>
      <c r="G261" s="40">
        <f ca="1">IF(ISERROR(OFFSET('HARGA SATUAN'!$Q$6,MATCH(C261,'HARGA SATUAN'!$C$7:$C$1922,0),0)),"",OFFSET('HARGA SATUAN'!$Q$6,MATCH(C261,'HARGA SATUAN'!$C$7:$C$1922,0),0))</f>
        <v>0</v>
      </c>
      <c r="H261" s="132" t="str">
        <f ca="1">IF(B261="","",#REF!)</f>
        <v/>
      </c>
      <c r="I261" s="132" t="str">
        <f ca="1">IF(B261="","",#REF!)</f>
        <v/>
      </c>
      <c r="J261" s="132" t="str">
        <f ca="1">IF(B261="","",#REF!)</f>
        <v/>
      </c>
      <c r="K261" s="132" t="str">
        <f ca="1">IF(B261="","",#REF!)</f>
        <v/>
      </c>
      <c r="L261" s="132" t="str">
        <f ca="1">IF(C261="","",#REF!)</f>
        <v/>
      </c>
    </row>
    <row r="262" spans="1:12">
      <c r="A262" s="108">
        <v>251</v>
      </c>
      <c r="B262" s="130" t="str">
        <f t="shared" ca="1" si="9"/>
        <v/>
      </c>
      <c r="C262" s="105" t="str">
        <f t="shared" ca="1" si="10"/>
        <v/>
      </c>
      <c r="D262" s="97" t="str">
        <f ca="1">IF(ISERROR(OFFSET('HARGA SATUAN'!$E$6,MATCH(C262,'HARGA SATUAN'!$C$7:$C$1922,0),0)),"",OFFSET('HARGA SATUAN'!$E$6,MATCH(C262,'HARGA SATUAN'!$C$7:$C$1922,0),0))</f>
        <v/>
      </c>
      <c r="E262" s="97">
        <f ca="1">IF(B262="+","Unit",IF(ISERROR(OFFSET('HARGA SATUAN'!$F$6,MATCH(C262,'HARGA SATUAN'!$C$7:$C$1922,0),0)),"",OFFSET('HARGA SATUAN'!$F$6,MATCH(C262,'HARGA SATUAN'!$C$7:$C$1922,0),0)))</f>
        <v>0</v>
      </c>
      <c r="F262" s="134" t="str">
        <f t="shared" ca="1" si="11"/>
        <v/>
      </c>
      <c r="G262" s="40">
        <f ca="1">IF(ISERROR(OFFSET('HARGA SATUAN'!$Q$6,MATCH(C262,'HARGA SATUAN'!$C$7:$C$1922,0),0)),"",OFFSET('HARGA SATUAN'!$Q$6,MATCH(C262,'HARGA SATUAN'!$C$7:$C$1922,0),0))</f>
        <v>0</v>
      </c>
      <c r="H262" s="132" t="str">
        <f ca="1">IF(B262="","",#REF!)</f>
        <v/>
      </c>
      <c r="I262" s="132" t="str">
        <f ca="1">IF(B262="","",#REF!)</f>
        <v/>
      </c>
      <c r="J262" s="132" t="str">
        <f ca="1">IF(B262="","",#REF!)</f>
        <v/>
      </c>
      <c r="K262" s="132" t="str">
        <f ca="1">IF(B262="","",#REF!)</f>
        <v/>
      </c>
      <c r="L262" s="132" t="str">
        <f ca="1">IF(C262="","",#REF!)</f>
        <v/>
      </c>
    </row>
    <row r="263" spans="1:12">
      <c r="A263" s="108">
        <v>252</v>
      </c>
      <c r="B263" s="130" t="str">
        <f t="shared" ca="1" si="9"/>
        <v/>
      </c>
      <c r="C263" s="105" t="str">
        <f t="shared" ca="1" si="10"/>
        <v/>
      </c>
      <c r="D263" s="97" t="str">
        <f ca="1">IF(ISERROR(OFFSET('HARGA SATUAN'!$E$6,MATCH(C263,'HARGA SATUAN'!$C$7:$C$1922,0),0)),"",OFFSET('HARGA SATUAN'!$E$6,MATCH(C263,'HARGA SATUAN'!$C$7:$C$1922,0),0))</f>
        <v/>
      </c>
      <c r="E263" s="97">
        <f ca="1">IF(B263="+","Unit",IF(ISERROR(OFFSET('HARGA SATUAN'!$F$6,MATCH(C263,'HARGA SATUAN'!$C$7:$C$1922,0),0)),"",OFFSET('HARGA SATUAN'!$F$6,MATCH(C263,'HARGA SATUAN'!$C$7:$C$1922,0),0)))</f>
        <v>0</v>
      </c>
      <c r="F263" s="134" t="str">
        <f t="shared" ca="1" si="11"/>
        <v/>
      </c>
      <c r="G263" s="40">
        <f ca="1">IF(ISERROR(OFFSET('HARGA SATUAN'!$Q$6,MATCH(C263,'HARGA SATUAN'!$C$7:$C$1922,0),0)),"",OFFSET('HARGA SATUAN'!$Q$6,MATCH(C263,'HARGA SATUAN'!$C$7:$C$1922,0),0))</f>
        <v>0</v>
      </c>
      <c r="H263" s="132" t="str">
        <f ca="1">IF(B263="","",#REF!)</f>
        <v/>
      </c>
      <c r="I263" s="132" t="str">
        <f ca="1">IF(B263="","",#REF!)</f>
        <v/>
      </c>
      <c r="J263" s="132" t="str">
        <f ca="1">IF(B263="","",#REF!)</f>
        <v/>
      </c>
      <c r="K263" s="132" t="str">
        <f ca="1">IF(B263="","",#REF!)</f>
        <v/>
      </c>
      <c r="L263" s="132" t="str">
        <f ca="1">IF(C263="","",#REF!)</f>
        <v/>
      </c>
    </row>
    <row r="264" spans="1:12">
      <c r="A264" s="108">
        <v>253</v>
      </c>
      <c r="B264" s="130" t="str">
        <f t="shared" ca="1" si="9"/>
        <v/>
      </c>
      <c r="C264" s="105" t="str">
        <f t="shared" ca="1" si="10"/>
        <v/>
      </c>
      <c r="D264" s="97" t="str">
        <f ca="1">IF(ISERROR(OFFSET('HARGA SATUAN'!$E$6,MATCH(C264,'HARGA SATUAN'!$C$7:$C$1922,0),0)),"",OFFSET('HARGA SATUAN'!$E$6,MATCH(C264,'HARGA SATUAN'!$C$7:$C$1922,0),0))</f>
        <v/>
      </c>
      <c r="E264" s="97">
        <f ca="1">IF(B264="+","Unit",IF(ISERROR(OFFSET('HARGA SATUAN'!$F$6,MATCH(C264,'HARGA SATUAN'!$C$7:$C$1922,0),0)),"",OFFSET('HARGA SATUAN'!$F$6,MATCH(C264,'HARGA SATUAN'!$C$7:$C$1922,0),0)))</f>
        <v>0</v>
      </c>
      <c r="F264" s="134" t="str">
        <f t="shared" ca="1" si="11"/>
        <v/>
      </c>
      <c r="G264" s="40">
        <f ca="1">IF(ISERROR(OFFSET('HARGA SATUAN'!$Q$6,MATCH(C264,'HARGA SATUAN'!$C$7:$C$1922,0),0)),"",OFFSET('HARGA SATUAN'!$Q$6,MATCH(C264,'HARGA SATUAN'!$C$7:$C$1922,0),0))</f>
        <v>0</v>
      </c>
      <c r="H264" s="132" t="str">
        <f ca="1">IF(B264="","",#REF!)</f>
        <v/>
      </c>
      <c r="I264" s="132" t="str">
        <f ca="1">IF(B264="","",#REF!)</f>
        <v/>
      </c>
      <c r="J264" s="132" t="str">
        <f ca="1">IF(B264="","",#REF!)</f>
        <v/>
      </c>
      <c r="K264" s="132" t="str">
        <f ca="1">IF(B264="","",#REF!)</f>
        <v/>
      </c>
      <c r="L264" s="132" t="str">
        <f ca="1">IF(C264="","",#REF!)</f>
        <v/>
      </c>
    </row>
    <row r="265" spans="1:12">
      <c r="A265" s="108">
        <v>254</v>
      </c>
      <c r="B265" s="130" t="str">
        <f t="shared" ca="1" si="9"/>
        <v/>
      </c>
      <c r="C265" s="105" t="str">
        <f t="shared" ca="1" si="10"/>
        <v/>
      </c>
      <c r="D265" s="97" t="str">
        <f ca="1">IF(ISERROR(OFFSET('HARGA SATUAN'!$E$6,MATCH(C265,'HARGA SATUAN'!$C$7:$C$1922,0),0)),"",OFFSET('HARGA SATUAN'!$E$6,MATCH(C265,'HARGA SATUAN'!$C$7:$C$1922,0),0))</f>
        <v/>
      </c>
      <c r="E265" s="97">
        <f ca="1">IF(B265="+","Unit",IF(ISERROR(OFFSET('HARGA SATUAN'!$F$6,MATCH(C265,'HARGA SATUAN'!$C$7:$C$1922,0),0)),"",OFFSET('HARGA SATUAN'!$F$6,MATCH(C265,'HARGA SATUAN'!$C$7:$C$1922,0),0)))</f>
        <v>0</v>
      </c>
      <c r="F265" s="134" t="str">
        <f t="shared" ca="1" si="11"/>
        <v/>
      </c>
      <c r="G265" s="40">
        <f ca="1">IF(ISERROR(OFFSET('HARGA SATUAN'!$Q$6,MATCH(C265,'HARGA SATUAN'!$C$7:$C$1922,0),0)),"",OFFSET('HARGA SATUAN'!$Q$6,MATCH(C265,'HARGA SATUAN'!$C$7:$C$1922,0),0))</f>
        <v>0</v>
      </c>
      <c r="H265" s="132" t="str">
        <f ca="1">IF(B265="","",#REF!)</f>
        <v/>
      </c>
      <c r="I265" s="132" t="str">
        <f ca="1">IF(B265="","",#REF!)</f>
        <v/>
      </c>
      <c r="J265" s="132" t="str">
        <f ca="1">IF(B265="","",#REF!)</f>
        <v/>
      </c>
      <c r="K265" s="132" t="str">
        <f ca="1">IF(B265="","",#REF!)</f>
        <v/>
      </c>
      <c r="L265" s="132" t="str">
        <f ca="1">IF(C265="","",#REF!)</f>
        <v/>
      </c>
    </row>
    <row r="266" spans="1:12">
      <c r="A266" s="108">
        <v>255</v>
      </c>
      <c r="B266" s="130" t="str">
        <f t="shared" ca="1" si="9"/>
        <v/>
      </c>
      <c r="C266" s="105" t="str">
        <f t="shared" ca="1" si="10"/>
        <v/>
      </c>
      <c r="D266" s="97" t="str">
        <f ca="1">IF(ISERROR(OFFSET('HARGA SATUAN'!$E$6,MATCH(C266,'HARGA SATUAN'!$C$7:$C$1922,0),0)),"",OFFSET('HARGA SATUAN'!$E$6,MATCH(C266,'HARGA SATUAN'!$C$7:$C$1922,0),0))</f>
        <v/>
      </c>
      <c r="E266" s="97">
        <f ca="1">IF(B266="+","Unit",IF(ISERROR(OFFSET('HARGA SATUAN'!$F$6,MATCH(C266,'HARGA SATUAN'!$C$7:$C$1922,0),0)),"",OFFSET('HARGA SATUAN'!$F$6,MATCH(C266,'HARGA SATUAN'!$C$7:$C$1922,0),0)))</f>
        <v>0</v>
      </c>
      <c r="F266" s="134" t="str">
        <f t="shared" ca="1" si="11"/>
        <v/>
      </c>
      <c r="G266" s="40">
        <f ca="1">IF(ISERROR(OFFSET('HARGA SATUAN'!$Q$6,MATCH(C266,'HARGA SATUAN'!$C$7:$C$1922,0),0)),"",OFFSET('HARGA SATUAN'!$Q$6,MATCH(C266,'HARGA SATUAN'!$C$7:$C$1922,0),0))</f>
        <v>0</v>
      </c>
      <c r="H266" s="132" t="str">
        <f ca="1">IF(B266="","",#REF!)</f>
        <v/>
      </c>
      <c r="I266" s="132" t="str">
        <f ca="1">IF(B266="","",#REF!)</f>
        <v/>
      </c>
      <c r="J266" s="132" t="str">
        <f ca="1">IF(B266="","",#REF!)</f>
        <v/>
      </c>
      <c r="K266" s="132" t="str">
        <f ca="1">IF(B266="","",#REF!)</f>
        <v/>
      </c>
      <c r="L266" s="132" t="str">
        <f ca="1">IF(C266="","",#REF!)</f>
        <v/>
      </c>
    </row>
    <row r="267" spans="1:12">
      <c r="A267" s="108">
        <v>256</v>
      </c>
      <c r="B267" s="130" t="str">
        <f t="shared" ca="1" si="9"/>
        <v/>
      </c>
      <c r="C267" s="105" t="str">
        <f t="shared" ca="1" si="10"/>
        <v/>
      </c>
      <c r="D267" s="97" t="str">
        <f ca="1">IF(ISERROR(OFFSET('HARGA SATUAN'!$E$6,MATCH(C267,'HARGA SATUAN'!$C$7:$C$1922,0),0)),"",OFFSET('HARGA SATUAN'!$E$6,MATCH(C267,'HARGA SATUAN'!$C$7:$C$1922,0),0))</f>
        <v/>
      </c>
      <c r="E267" s="97">
        <f ca="1">IF(B267="+","Unit",IF(ISERROR(OFFSET('HARGA SATUAN'!$F$6,MATCH(C267,'HARGA SATUAN'!$C$7:$C$1922,0),0)),"",OFFSET('HARGA SATUAN'!$F$6,MATCH(C267,'HARGA SATUAN'!$C$7:$C$1922,0),0)))</f>
        <v>0</v>
      </c>
      <c r="F267" s="134" t="str">
        <f t="shared" ca="1" si="11"/>
        <v/>
      </c>
      <c r="G267" s="40">
        <f ca="1">IF(ISERROR(OFFSET('HARGA SATUAN'!$Q$6,MATCH(C267,'HARGA SATUAN'!$C$7:$C$1922,0),0)),"",OFFSET('HARGA SATUAN'!$Q$6,MATCH(C267,'HARGA SATUAN'!$C$7:$C$1922,0),0))</f>
        <v>0</v>
      </c>
      <c r="H267" s="132" t="str">
        <f ca="1">IF(B267="","",#REF!)</f>
        <v/>
      </c>
      <c r="I267" s="132" t="str">
        <f ca="1">IF(B267="","",#REF!)</f>
        <v/>
      </c>
      <c r="J267" s="132" t="str">
        <f ca="1">IF(B267="","",#REF!)</f>
        <v/>
      </c>
      <c r="K267" s="132" t="str">
        <f ca="1">IF(B267="","",#REF!)</f>
        <v/>
      </c>
      <c r="L267" s="132" t="str">
        <f ca="1">IF(C267="","",#REF!)</f>
        <v/>
      </c>
    </row>
    <row r="268" spans="1:12">
      <c r="A268" s="108">
        <v>257</v>
      </c>
      <c r="B268" s="130" t="str">
        <f t="shared" ca="1" si="9"/>
        <v/>
      </c>
      <c r="C268" s="105" t="str">
        <f t="shared" ca="1" si="10"/>
        <v/>
      </c>
      <c r="D268" s="97" t="str">
        <f ca="1">IF(ISERROR(OFFSET('HARGA SATUAN'!$E$6,MATCH(C268,'HARGA SATUAN'!$C$7:$C$1922,0),0)),"",OFFSET('HARGA SATUAN'!$E$6,MATCH(C268,'HARGA SATUAN'!$C$7:$C$1922,0),0))</f>
        <v/>
      </c>
      <c r="E268" s="97">
        <f ca="1">IF(B268="+","Unit",IF(ISERROR(OFFSET('HARGA SATUAN'!$F$6,MATCH(C268,'HARGA SATUAN'!$C$7:$C$1922,0),0)),"",OFFSET('HARGA SATUAN'!$F$6,MATCH(C268,'HARGA SATUAN'!$C$7:$C$1922,0),0)))</f>
        <v>0</v>
      </c>
      <c r="F268" s="134" t="str">
        <f t="shared" ca="1" si="11"/>
        <v/>
      </c>
      <c r="G268" s="40">
        <f ca="1">IF(ISERROR(OFFSET('HARGA SATUAN'!$Q$6,MATCH(C268,'HARGA SATUAN'!$C$7:$C$1922,0),0)),"",OFFSET('HARGA SATUAN'!$Q$6,MATCH(C268,'HARGA SATUAN'!$C$7:$C$1922,0),0))</f>
        <v>0</v>
      </c>
      <c r="H268" s="132" t="str">
        <f ca="1">IF(B268="","",#REF!)</f>
        <v/>
      </c>
      <c r="I268" s="132" t="str">
        <f ca="1">IF(B268="","",#REF!)</f>
        <v/>
      </c>
      <c r="J268" s="132" t="str">
        <f ca="1">IF(B268="","",#REF!)</f>
        <v/>
      </c>
      <c r="K268" s="132" t="str">
        <f ca="1">IF(B268="","",#REF!)</f>
        <v/>
      </c>
      <c r="L268" s="132" t="str">
        <f ca="1">IF(C268="","",#REF!)</f>
        <v/>
      </c>
    </row>
    <row r="269" spans="1:12">
      <c r="A269" s="108">
        <v>258</v>
      </c>
      <c r="B269" s="130" t="str">
        <f t="shared" ref="B269:B332" ca="1" si="12">IF(C269="","",A269)</f>
        <v/>
      </c>
      <c r="C269" s="105" t="str">
        <f t="shared" ref="C269:C332" ca="1" si="13">IF(ISERROR(OFFSET($C$713,MATCH(A269,$F$714:$F$1320,0),0)),"",OFFSET($C$713,MATCH(A269,$F$714:$F$1320,0),0))</f>
        <v/>
      </c>
      <c r="D269" s="97" t="str">
        <f ca="1">IF(ISERROR(OFFSET('HARGA SATUAN'!$E$6,MATCH(C269,'HARGA SATUAN'!$C$7:$C$1922,0),0)),"",OFFSET('HARGA SATUAN'!$E$6,MATCH(C269,'HARGA SATUAN'!$C$7:$C$1922,0),0))</f>
        <v/>
      </c>
      <c r="E269" s="97">
        <f ca="1">IF(B269="+","Unit",IF(ISERROR(OFFSET('HARGA SATUAN'!$F$6,MATCH(C269,'HARGA SATUAN'!$C$7:$C$1922,0),0)),"",OFFSET('HARGA SATUAN'!$F$6,MATCH(C269,'HARGA SATUAN'!$C$7:$C$1922,0),0)))</f>
        <v>0</v>
      </c>
      <c r="F269" s="134" t="str">
        <f t="shared" ref="F269:F332" ca="1" si="14">IF(ISERROR(OFFSET($D$713,MATCH(A269,$F$714:$F$1320,0),0)),"",OFFSET($D$713,MATCH(A269,$F$714:$F$1320,0),0))</f>
        <v/>
      </c>
      <c r="G269" s="40">
        <f ca="1">IF(ISERROR(OFFSET('HARGA SATUAN'!$Q$6,MATCH(C269,'HARGA SATUAN'!$C$7:$C$1922,0),0)),"",OFFSET('HARGA SATUAN'!$Q$6,MATCH(C269,'HARGA SATUAN'!$C$7:$C$1922,0),0))</f>
        <v>0</v>
      </c>
      <c r="H269" s="132" t="str">
        <f ca="1">IF(B269="","",#REF!)</f>
        <v/>
      </c>
      <c r="I269" s="132" t="str">
        <f ca="1">IF(B269="","",#REF!)</f>
        <v/>
      </c>
      <c r="J269" s="132" t="str">
        <f ca="1">IF(B269="","",#REF!)</f>
        <v/>
      </c>
      <c r="K269" s="132" t="str">
        <f ca="1">IF(B269="","",#REF!)</f>
        <v/>
      </c>
      <c r="L269" s="132" t="str">
        <f ca="1">IF(C269="","",#REF!)</f>
        <v/>
      </c>
    </row>
    <row r="270" spans="1:12">
      <c r="A270" s="108">
        <v>259</v>
      </c>
      <c r="B270" s="130" t="str">
        <f t="shared" ca="1" si="12"/>
        <v/>
      </c>
      <c r="C270" s="105" t="str">
        <f t="shared" ca="1" si="13"/>
        <v/>
      </c>
      <c r="D270" s="97" t="str">
        <f ca="1">IF(ISERROR(OFFSET('HARGA SATUAN'!$E$6,MATCH(C270,'HARGA SATUAN'!$C$7:$C$1922,0),0)),"",OFFSET('HARGA SATUAN'!$E$6,MATCH(C270,'HARGA SATUAN'!$C$7:$C$1922,0),0))</f>
        <v/>
      </c>
      <c r="E270" s="97">
        <f ca="1">IF(B270="+","Unit",IF(ISERROR(OFFSET('HARGA SATUAN'!$F$6,MATCH(C270,'HARGA SATUAN'!$C$7:$C$1922,0),0)),"",OFFSET('HARGA SATUAN'!$F$6,MATCH(C270,'HARGA SATUAN'!$C$7:$C$1922,0),0)))</f>
        <v>0</v>
      </c>
      <c r="F270" s="134" t="str">
        <f t="shared" ca="1" si="14"/>
        <v/>
      </c>
      <c r="G270" s="40">
        <f ca="1">IF(ISERROR(OFFSET('HARGA SATUAN'!$Q$6,MATCH(C270,'HARGA SATUAN'!$C$7:$C$1922,0),0)),"",OFFSET('HARGA SATUAN'!$Q$6,MATCH(C270,'HARGA SATUAN'!$C$7:$C$1922,0),0))</f>
        <v>0</v>
      </c>
      <c r="H270" s="132" t="str">
        <f ca="1">IF(B270="","",#REF!)</f>
        <v/>
      </c>
      <c r="I270" s="132" t="str">
        <f ca="1">IF(B270="","",#REF!)</f>
        <v/>
      </c>
      <c r="J270" s="132" t="str">
        <f ca="1">IF(B270="","",#REF!)</f>
        <v/>
      </c>
      <c r="K270" s="132" t="str">
        <f ca="1">IF(B270="","",#REF!)</f>
        <v/>
      </c>
      <c r="L270" s="132" t="str">
        <f ca="1">IF(C270="","",#REF!)</f>
        <v/>
      </c>
    </row>
    <row r="271" spans="1:12">
      <c r="A271" s="108">
        <v>260</v>
      </c>
      <c r="B271" s="130" t="str">
        <f t="shared" ca="1" si="12"/>
        <v/>
      </c>
      <c r="C271" s="105" t="str">
        <f t="shared" ca="1" si="13"/>
        <v/>
      </c>
      <c r="D271" s="97" t="str">
        <f ca="1">IF(ISERROR(OFFSET('HARGA SATUAN'!$E$6,MATCH(C271,'HARGA SATUAN'!$C$7:$C$1922,0),0)),"",OFFSET('HARGA SATUAN'!$E$6,MATCH(C271,'HARGA SATUAN'!$C$7:$C$1922,0),0))</f>
        <v/>
      </c>
      <c r="E271" s="97">
        <f ca="1">IF(B271="+","Unit",IF(ISERROR(OFFSET('HARGA SATUAN'!$F$6,MATCH(C271,'HARGA SATUAN'!$C$7:$C$1922,0),0)),"",OFFSET('HARGA SATUAN'!$F$6,MATCH(C271,'HARGA SATUAN'!$C$7:$C$1922,0),0)))</f>
        <v>0</v>
      </c>
      <c r="F271" s="134" t="str">
        <f t="shared" ca="1" si="14"/>
        <v/>
      </c>
      <c r="G271" s="40">
        <f ca="1">IF(ISERROR(OFFSET('HARGA SATUAN'!$Q$6,MATCH(C271,'HARGA SATUAN'!$C$7:$C$1922,0),0)),"",OFFSET('HARGA SATUAN'!$Q$6,MATCH(C271,'HARGA SATUAN'!$C$7:$C$1922,0),0))</f>
        <v>0</v>
      </c>
      <c r="H271" s="132" t="str">
        <f ca="1">IF(B271="","",#REF!)</f>
        <v/>
      </c>
      <c r="I271" s="132" t="str">
        <f ca="1">IF(B271="","",#REF!)</f>
        <v/>
      </c>
      <c r="J271" s="132" t="str">
        <f ca="1">IF(B271="","",#REF!)</f>
        <v/>
      </c>
      <c r="K271" s="132" t="str">
        <f ca="1">IF(B271="","",#REF!)</f>
        <v/>
      </c>
      <c r="L271" s="132" t="str">
        <f ca="1">IF(C271="","",#REF!)</f>
        <v/>
      </c>
    </row>
    <row r="272" spans="1:12">
      <c r="A272" s="108">
        <v>261</v>
      </c>
      <c r="B272" s="130" t="str">
        <f t="shared" ca="1" si="12"/>
        <v/>
      </c>
      <c r="C272" s="105" t="str">
        <f t="shared" ca="1" si="13"/>
        <v/>
      </c>
      <c r="D272" s="97" t="str">
        <f ca="1">IF(ISERROR(OFFSET('HARGA SATUAN'!$E$6,MATCH(C272,'HARGA SATUAN'!$C$7:$C$1922,0),0)),"",OFFSET('HARGA SATUAN'!$E$6,MATCH(C272,'HARGA SATUAN'!$C$7:$C$1922,0),0))</f>
        <v/>
      </c>
      <c r="E272" s="97">
        <f ca="1">IF(B272="+","Unit",IF(ISERROR(OFFSET('HARGA SATUAN'!$F$6,MATCH(C272,'HARGA SATUAN'!$C$7:$C$1922,0),0)),"",OFFSET('HARGA SATUAN'!$F$6,MATCH(C272,'HARGA SATUAN'!$C$7:$C$1922,0),0)))</f>
        <v>0</v>
      </c>
      <c r="F272" s="134" t="str">
        <f t="shared" ca="1" si="14"/>
        <v/>
      </c>
      <c r="G272" s="40">
        <f ca="1">IF(ISERROR(OFFSET('HARGA SATUAN'!$Q$6,MATCH(C272,'HARGA SATUAN'!$C$7:$C$1922,0),0)),"",OFFSET('HARGA SATUAN'!$Q$6,MATCH(C272,'HARGA SATUAN'!$C$7:$C$1922,0),0))</f>
        <v>0</v>
      </c>
      <c r="H272" s="132" t="str">
        <f ca="1">IF(B272="","",#REF!)</f>
        <v/>
      </c>
      <c r="I272" s="132" t="str">
        <f ca="1">IF(B272="","",#REF!)</f>
        <v/>
      </c>
      <c r="J272" s="132" t="str">
        <f ca="1">IF(B272="","",#REF!)</f>
        <v/>
      </c>
      <c r="K272" s="132" t="str">
        <f ca="1">IF(B272="","",#REF!)</f>
        <v/>
      </c>
      <c r="L272" s="132" t="str">
        <f ca="1">IF(C272="","",#REF!)</f>
        <v/>
      </c>
    </row>
    <row r="273" spans="1:12">
      <c r="A273" s="108">
        <v>262</v>
      </c>
      <c r="B273" s="130" t="str">
        <f t="shared" ca="1" si="12"/>
        <v/>
      </c>
      <c r="C273" s="105" t="str">
        <f t="shared" ca="1" si="13"/>
        <v/>
      </c>
      <c r="D273" s="97" t="str">
        <f ca="1">IF(ISERROR(OFFSET('HARGA SATUAN'!$E$6,MATCH(C273,'HARGA SATUAN'!$C$7:$C$1922,0),0)),"",OFFSET('HARGA SATUAN'!$E$6,MATCH(C273,'HARGA SATUAN'!$C$7:$C$1922,0),0))</f>
        <v/>
      </c>
      <c r="E273" s="97">
        <f ca="1">IF(B273="+","Unit",IF(ISERROR(OFFSET('HARGA SATUAN'!$F$6,MATCH(C273,'HARGA SATUAN'!$C$7:$C$1922,0),0)),"",OFFSET('HARGA SATUAN'!$F$6,MATCH(C273,'HARGA SATUAN'!$C$7:$C$1922,0),0)))</f>
        <v>0</v>
      </c>
      <c r="F273" s="134" t="str">
        <f t="shared" ca="1" si="14"/>
        <v/>
      </c>
      <c r="G273" s="40">
        <f ca="1">IF(ISERROR(OFFSET('HARGA SATUAN'!$Q$6,MATCH(C273,'HARGA SATUAN'!$C$7:$C$1922,0),0)),"",OFFSET('HARGA SATUAN'!$Q$6,MATCH(C273,'HARGA SATUAN'!$C$7:$C$1922,0),0))</f>
        <v>0</v>
      </c>
      <c r="H273" s="132" t="str">
        <f ca="1">IF(B273="","",#REF!)</f>
        <v/>
      </c>
      <c r="I273" s="132" t="str">
        <f ca="1">IF(B273="","",#REF!)</f>
        <v/>
      </c>
      <c r="J273" s="132" t="str">
        <f ca="1">IF(B273="","",#REF!)</f>
        <v/>
      </c>
      <c r="K273" s="132" t="str">
        <f ca="1">IF(B273="","",#REF!)</f>
        <v/>
      </c>
      <c r="L273" s="132" t="str">
        <f ca="1">IF(C273="","",#REF!)</f>
        <v/>
      </c>
    </row>
    <row r="274" spans="1:12">
      <c r="A274" s="108">
        <v>263</v>
      </c>
      <c r="B274" s="130" t="str">
        <f t="shared" ca="1" si="12"/>
        <v/>
      </c>
      <c r="C274" s="105" t="str">
        <f t="shared" ca="1" si="13"/>
        <v/>
      </c>
      <c r="D274" s="97" t="str">
        <f ca="1">IF(ISERROR(OFFSET('HARGA SATUAN'!$E$6,MATCH(C274,'HARGA SATUAN'!$C$7:$C$1922,0),0)),"",OFFSET('HARGA SATUAN'!$E$6,MATCH(C274,'HARGA SATUAN'!$C$7:$C$1922,0),0))</f>
        <v/>
      </c>
      <c r="E274" s="97">
        <f ca="1">IF(B274="+","Unit",IF(ISERROR(OFFSET('HARGA SATUAN'!$F$6,MATCH(C274,'HARGA SATUAN'!$C$7:$C$1922,0),0)),"",OFFSET('HARGA SATUAN'!$F$6,MATCH(C274,'HARGA SATUAN'!$C$7:$C$1922,0),0)))</f>
        <v>0</v>
      </c>
      <c r="F274" s="134" t="str">
        <f t="shared" ca="1" si="14"/>
        <v/>
      </c>
      <c r="G274" s="40">
        <f ca="1">IF(ISERROR(OFFSET('HARGA SATUAN'!$Q$6,MATCH(C274,'HARGA SATUAN'!$C$7:$C$1922,0),0)),"",OFFSET('HARGA SATUAN'!$Q$6,MATCH(C274,'HARGA SATUAN'!$C$7:$C$1922,0),0))</f>
        <v>0</v>
      </c>
      <c r="H274" s="132" t="str">
        <f ca="1">IF(B274="","",#REF!)</f>
        <v/>
      </c>
      <c r="I274" s="132" t="str">
        <f ca="1">IF(B274="","",#REF!)</f>
        <v/>
      </c>
      <c r="J274" s="132" t="str">
        <f ca="1">IF(B274="","",#REF!)</f>
        <v/>
      </c>
      <c r="K274" s="132" t="str">
        <f ca="1">IF(B274="","",#REF!)</f>
        <v/>
      </c>
      <c r="L274" s="132" t="str">
        <f ca="1">IF(C274="","",#REF!)</f>
        <v/>
      </c>
    </row>
    <row r="275" spans="1:12">
      <c r="A275" s="108">
        <v>264</v>
      </c>
      <c r="B275" s="130" t="str">
        <f t="shared" ca="1" si="12"/>
        <v/>
      </c>
      <c r="C275" s="105" t="str">
        <f t="shared" ca="1" si="13"/>
        <v/>
      </c>
      <c r="D275" s="97" t="str">
        <f ca="1">IF(ISERROR(OFFSET('HARGA SATUAN'!$E$6,MATCH(C275,'HARGA SATUAN'!$C$7:$C$1922,0),0)),"",OFFSET('HARGA SATUAN'!$E$6,MATCH(C275,'HARGA SATUAN'!$C$7:$C$1922,0),0))</f>
        <v/>
      </c>
      <c r="E275" s="97">
        <f ca="1">IF(B275="+","Unit",IF(ISERROR(OFFSET('HARGA SATUAN'!$F$6,MATCH(C275,'HARGA SATUAN'!$C$7:$C$1922,0),0)),"",OFFSET('HARGA SATUAN'!$F$6,MATCH(C275,'HARGA SATUAN'!$C$7:$C$1922,0),0)))</f>
        <v>0</v>
      </c>
      <c r="F275" s="134" t="str">
        <f t="shared" ca="1" si="14"/>
        <v/>
      </c>
      <c r="G275" s="40">
        <f ca="1">IF(ISERROR(OFFSET('HARGA SATUAN'!$Q$6,MATCH(C275,'HARGA SATUAN'!$C$7:$C$1922,0),0)),"",OFFSET('HARGA SATUAN'!$Q$6,MATCH(C275,'HARGA SATUAN'!$C$7:$C$1922,0),0))</f>
        <v>0</v>
      </c>
      <c r="H275" s="132" t="str">
        <f ca="1">IF(B275="","",#REF!)</f>
        <v/>
      </c>
      <c r="I275" s="132" t="str">
        <f ca="1">IF(B275="","",#REF!)</f>
        <v/>
      </c>
      <c r="J275" s="132" t="str">
        <f ca="1">IF(B275="","",#REF!)</f>
        <v/>
      </c>
      <c r="K275" s="132" t="str">
        <f ca="1">IF(B275="","",#REF!)</f>
        <v/>
      </c>
      <c r="L275" s="132" t="str">
        <f ca="1">IF(C275="","",#REF!)</f>
        <v/>
      </c>
    </row>
    <row r="276" spans="1:12">
      <c r="A276" s="108">
        <v>265</v>
      </c>
      <c r="B276" s="130" t="str">
        <f t="shared" ca="1" si="12"/>
        <v/>
      </c>
      <c r="C276" s="105" t="str">
        <f t="shared" ca="1" si="13"/>
        <v/>
      </c>
      <c r="D276" s="97" t="str">
        <f ca="1">IF(ISERROR(OFFSET('HARGA SATUAN'!$E$6,MATCH(C276,'HARGA SATUAN'!$C$7:$C$1922,0),0)),"",OFFSET('HARGA SATUAN'!$E$6,MATCH(C276,'HARGA SATUAN'!$C$7:$C$1922,0),0))</f>
        <v/>
      </c>
      <c r="E276" s="97">
        <f ca="1">IF(B276="+","Unit",IF(ISERROR(OFFSET('HARGA SATUAN'!$F$6,MATCH(C276,'HARGA SATUAN'!$C$7:$C$1922,0),0)),"",OFFSET('HARGA SATUAN'!$F$6,MATCH(C276,'HARGA SATUAN'!$C$7:$C$1922,0),0)))</f>
        <v>0</v>
      </c>
      <c r="F276" s="134" t="str">
        <f t="shared" ca="1" si="14"/>
        <v/>
      </c>
      <c r="G276" s="40">
        <f ca="1">IF(ISERROR(OFFSET('HARGA SATUAN'!$Q$6,MATCH(C276,'HARGA SATUAN'!$C$7:$C$1922,0),0)),"",OFFSET('HARGA SATUAN'!$Q$6,MATCH(C276,'HARGA SATUAN'!$C$7:$C$1922,0),0))</f>
        <v>0</v>
      </c>
      <c r="H276" s="132" t="str">
        <f ca="1">IF(B276="","",#REF!)</f>
        <v/>
      </c>
      <c r="I276" s="132" t="str">
        <f ca="1">IF(B276="","",#REF!)</f>
        <v/>
      </c>
      <c r="J276" s="132" t="str">
        <f ca="1">IF(B276="","",#REF!)</f>
        <v/>
      </c>
      <c r="K276" s="132" t="str">
        <f ca="1">IF(B276="","",#REF!)</f>
        <v/>
      </c>
      <c r="L276" s="132" t="str">
        <f ca="1">IF(C276="","",#REF!)</f>
        <v/>
      </c>
    </row>
    <row r="277" spans="1:12">
      <c r="A277" s="108">
        <v>266</v>
      </c>
      <c r="B277" s="130" t="str">
        <f t="shared" ca="1" si="12"/>
        <v/>
      </c>
      <c r="C277" s="105" t="str">
        <f t="shared" ca="1" si="13"/>
        <v/>
      </c>
      <c r="D277" s="97" t="str">
        <f ca="1">IF(ISERROR(OFFSET('HARGA SATUAN'!$E$6,MATCH(C277,'HARGA SATUAN'!$C$7:$C$1922,0),0)),"",OFFSET('HARGA SATUAN'!$E$6,MATCH(C277,'HARGA SATUAN'!$C$7:$C$1922,0),0))</f>
        <v/>
      </c>
      <c r="E277" s="97">
        <f ca="1">IF(B277="+","Unit",IF(ISERROR(OFFSET('HARGA SATUAN'!$F$6,MATCH(C277,'HARGA SATUAN'!$C$7:$C$1922,0),0)),"",OFFSET('HARGA SATUAN'!$F$6,MATCH(C277,'HARGA SATUAN'!$C$7:$C$1922,0),0)))</f>
        <v>0</v>
      </c>
      <c r="F277" s="134" t="str">
        <f t="shared" ca="1" si="14"/>
        <v/>
      </c>
      <c r="G277" s="40">
        <f ca="1">IF(ISERROR(OFFSET('HARGA SATUAN'!$Q$6,MATCH(C277,'HARGA SATUAN'!$C$7:$C$1922,0),0)),"",OFFSET('HARGA SATUAN'!$Q$6,MATCH(C277,'HARGA SATUAN'!$C$7:$C$1922,0),0))</f>
        <v>0</v>
      </c>
      <c r="H277" s="132" t="str">
        <f ca="1">IF(B277="","",#REF!)</f>
        <v/>
      </c>
      <c r="I277" s="132" t="str">
        <f ca="1">IF(B277="","",#REF!)</f>
        <v/>
      </c>
      <c r="J277" s="132" t="str">
        <f ca="1">IF(B277="","",#REF!)</f>
        <v/>
      </c>
      <c r="K277" s="132" t="str">
        <f ca="1">IF(B277="","",#REF!)</f>
        <v/>
      </c>
      <c r="L277" s="132" t="str">
        <f ca="1">IF(C277="","",#REF!)</f>
        <v/>
      </c>
    </row>
    <row r="278" spans="1:12">
      <c r="A278" s="108">
        <v>267</v>
      </c>
      <c r="B278" s="130" t="str">
        <f t="shared" ca="1" si="12"/>
        <v/>
      </c>
      <c r="C278" s="105" t="str">
        <f t="shared" ca="1" si="13"/>
        <v/>
      </c>
      <c r="D278" s="97" t="str">
        <f ca="1">IF(ISERROR(OFFSET('HARGA SATUAN'!$E$6,MATCH(C278,'HARGA SATUAN'!$C$7:$C$1922,0),0)),"",OFFSET('HARGA SATUAN'!$E$6,MATCH(C278,'HARGA SATUAN'!$C$7:$C$1922,0),0))</f>
        <v/>
      </c>
      <c r="E278" s="97">
        <f ca="1">IF(B278="+","Unit",IF(ISERROR(OFFSET('HARGA SATUAN'!$F$6,MATCH(C278,'HARGA SATUAN'!$C$7:$C$1922,0),0)),"",OFFSET('HARGA SATUAN'!$F$6,MATCH(C278,'HARGA SATUAN'!$C$7:$C$1922,0),0)))</f>
        <v>0</v>
      </c>
      <c r="F278" s="134" t="str">
        <f t="shared" ca="1" si="14"/>
        <v/>
      </c>
      <c r="G278" s="40">
        <f ca="1">IF(ISERROR(OFFSET('HARGA SATUAN'!$Q$6,MATCH(C278,'HARGA SATUAN'!$C$7:$C$1922,0),0)),"",OFFSET('HARGA SATUAN'!$Q$6,MATCH(C278,'HARGA SATUAN'!$C$7:$C$1922,0),0))</f>
        <v>0</v>
      </c>
      <c r="H278" s="132" t="str">
        <f ca="1">IF(B278="","",#REF!)</f>
        <v/>
      </c>
      <c r="I278" s="132" t="str">
        <f ca="1">IF(B278="","",#REF!)</f>
        <v/>
      </c>
      <c r="J278" s="132" t="str">
        <f ca="1">IF(B278="","",#REF!)</f>
        <v/>
      </c>
      <c r="K278" s="132" t="str">
        <f ca="1">IF(B278="","",#REF!)</f>
        <v/>
      </c>
      <c r="L278" s="132" t="str">
        <f ca="1">IF(C278="","",#REF!)</f>
        <v/>
      </c>
    </row>
    <row r="279" spans="1:12">
      <c r="A279" s="108">
        <v>268</v>
      </c>
      <c r="B279" s="130" t="str">
        <f t="shared" ca="1" si="12"/>
        <v/>
      </c>
      <c r="C279" s="105" t="str">
        <f t="shared" ca="1" si="13"/>
        <v/>
      </c>
      <c r="D279" s="97" t="str">
        <f ca="1">IF(ISERROR(OFFSET('HARGA SATUAN'!$E$6,MATCH(C279,'HARGA SATUAN'!$C$7:$C$1922,0),0)),"",OFFSET('HARGA SATUAN'!$E$6,MATCH(C279,'HARGA SATUAN'!$C$7:$C$1922,0),0))</f>
        <v/>
      </c>
      <c r="E279" s="97">
        <f ca="1">IF(B279="+","Unit",IF(ISERROR(OFFSET('HARGA SATUAN'!$F$6,MATCH(C279,'HARGA SATUAN'!$C$7:$C$1922,0),0)),"",OFFSET('HARGA SATUAN'!$F$6,MATCH(C279,'HARGA SATUAN'!$C$7:$C$1922,0),0)))</f>
        <v>0</v>
      </c>
      <c r="F279" s="134" t="str">
        <f t="shared" ca="1" si="14"/>
        <v/>
      </c>
      <c r="G279" s="40">
        <f ca="1">IF(ISERROR(OFFSET('HARGA SATUAN'!$Q$6,MATCH(C279,'HARGA SATUAN'!$C$7:$C$1922,0),0)),"",OFFSET('HARGA SATUAN'!$Q$6,MATCH(C279,'HARGA SATUAN'!$C$7:$C$1922,0),0))</f>
        <v>0</v>
      </c>
      <c r="H279" s="132" t="str">
        <f ca="1">IF(B279="","",#REF!)</f>
        <v/>
      </c>
      <c r="I279" s="132" t="str">
        <f ca="1">IF(B279="","",#REF!)</f>
        <v/>
      </c>
      <c r="J279" s="132" t="str">
        <f ca="1">IF(B279="","",#REF!)</f>
        <v/>
      </c>
      <c r="K279" s="132" t="str">
        <f ca="1">IF(B279="","",#REF!)</f>
        <v/>
      </c>
      <c r="L279" s="132" t="str">
        <f ca="1">IF(C279="","",#REF!)</f>
        <v/>
      </c>
    </row>
    <row r="280" spans="1:12">
      <c r="A280" s="108">
        <v>269</v>
      </c>
      <c r="B280" s="130" t="str">
        <f t="shared" ca="1" si="12"/>
        <v/>
      </c>
      <c r="C280" s="105" t="str">
        <f t="shared" ca="1" si="13"/>
        <v/>
      </c>
      <c r="D280" s="97" t="str">
        <f ca="1">IF(ISERROR(OFFSET('HARGA SATUAN'!$E$6,MATCH(C280,'HARGA SATUAN'!$C$7:$C$1922,0),0)),"",OFFSET('HARGA SATUAN'!$E$6,MATCH(C280,'HARGA SATUAN'!$C$7:$C$1922,0),0))</f>
        <v/>
      </c>
      <c r="E280" s="97">
        <f ca="1">IF(B280="+","Unit",IF(ISERROR(OFFSET('HARGA SATUAN'!$F$6,MATCH(C280,'HARGA SATUAN'!$C$7:$C$1922,0),0)),"",OFFSET('HARGA SATUAN'!$F$6,MATCH(C280,'HARGA SATUAN'!$C$7:$C$1922,0),0)))</f>
        <v>0</v>
      </c>
      <c r="F280" s="134" t="str">
        <f t="shared" ca="1" si="14"/>
        <v/>
      </c>
      <c r="G280" s="40">
        <f ca="1">IF(ISERROR(OFFSET('HARGA SATUAN'!$Q$6,MATCH(C280,'HARGA SATUAN'!$C$7:$C$1922,0),0)),"",OFFSET('HARGA SATUAN'!$Q$6,MATCH(C280,'HARGA SATUAN'!$C$7:$C$1922,0),0))</f>
        <v>0</v>
      </c>
      <c r="H280" s="132" t="str">
        <f ca="1">IF(B280="","",#REF!)</f>
        <v/>
      </c>
      <c r="I280" s="132" t="str">
        <f ca="1">IF(B280="","",#REF!)</f>
        <v/>
      </c>
      <c r="J280" s="132" t="str">
        <f ca="1">IF(B280="","",#REF!)</f>
        <v/>
      </c>
      <c r="K280" s="132" t="str">
        <f ca="1">IF(B280="","",#REF!)</f>
        <v/>
      </c>
      <c r="L280" s="132" t="str">
        <f ca="1">IF(C280="","",#REF!)</f>
        <v/>
      </c>
    </row>
    <row r="281" spans="1:12">
      <c r="A281" s="108">
        <v>270</v>
      </c>
      <c r="B281" s="130" t="str">
        <f t="shared" ca="1" si="12"/>
        <v/>
      </c>
      <c r="C281" s="105" t="str">
        <f t="shared" ca="1" si="13"/>
        <v/>
      </c>
      <c r="D281" s="97" t="str">
        <f ca="1">IF(ISERROR(OFFSET('HARGA SATUAN'!$E$6,MATCH(C281,'HARGA SATUAN'!$C$7:$C$1922,0),0)),"",OFFSET('HARGA SATUAN'!$E$6,MATCH(C281,'HARGA SATUAN'!$C$7:$C$1922,0),0))</f>
        <v/>
      </c>
      <c r="E281" s="97">
        <f ca="1">IF(B281="+","Unit",IF(ISERROR(OFFSET('HARGA SATUAN'!$F$6,MATCH(C281,'HARGA SATUAN'!$C$7:$C$1922,0),0)),"",OFFSET('HARGA SATUAN'!$F$6,MATCH(C281,'HARGA SATUAN'!$C$7:$C$1922,0),0)))</f>
        <v>0</v>
      </c>
      <c r="F281" s="134" t="str">
        <f t="shared" ca="1" si="14"/>
        <v/>
      </c>
      <c r="G281" s="40">
        <f ca="1">IF(ISERROR(OFFSET('HARGA SATUAN'!$Q$6,MATCH(C281,'HARGA SATUAN'!$C$7:$C$1922,0),0)),"",OFFSET('HARGA SATUAN'!$Q$6,MATCH(C281,'HARGA SATUAN'!$C$7:$C$1922,0),0))</f>
        <v>0</v>
      </c>
      <c r="H281" s="132" t="str">
        <f ca="1">IF(B281="","",#REF!)</f>
        <v/>
      </c>
      <c r="I281" s="132" t="str">
        <f ca="1">IF(B281="","",#REF!)</f>
        <v/>
      </c>
      <c r="J281" s="132" t="str">
        <f ca="1">IF(B281="","",#REF!)</f>
        <v/>
      </c>
      <c r="K281" s="132" t="str">
        <f ca="1">IF(B281="","",#REF!)</f>
        <v/>
      </c>
      <c r="L281" s="132" t="str">
        <f ca="1">IF(C281="","",#REF!)</f>
        <v/>
      </c>
    </row>
    <row r="282" spans="1:12">
      <c r="A282" s="108">
        <v>271</v>
      </c>
      <c r="B282" s="130" t="str">
        <f t="shared" ca="1" si="12"/>
        <v/>
      </c>
      <c r="C282" s="105" t="str">
        <f t="shared" ca="1" si="13"/>
        <v/>
      </c>
      <c r="D282" s="97" t="str">
        <f ca="1">IF(ISERROR(OFFSET('HARGA SATUAN'!$E$6,MATCH(C282,'HARGA SATUAN'!$C$7:$C$1922,0),0)),"",OFFSET('HARGA SATUAN'!$E$6,MATCH(C282,'HARGA SATUAN'!$C$7:$C$1922,0),0))</f>
        <v/>
      </c>
      <c r="E282" s="97">
        <f ca="1">IF(B282="+","Unit",IF(ISERROR(OFFSET('HARGA SATUAN'!$F$6,MATCH(C282,'HARGA SATUAN'!$C$7:$C$1922,0),0)),"",OFFSET('HARGA SATUAN'!$F$6,MATCH(C282,'HARGA SATUAN'!$C$7:$C$1922,0),0)))</f>
        <v>0</v>
      </c>
      <c r="F282" s="134" t="str">
        <f t="shared" ca="1" si="14"/>
        <v/>
      </c>
      <c r="G282" s="40">
        <f ca="1">IF(ISERROR(OFFSET('HARGA SATUAN'!$Q$6,MATCH(C282,'HARGA SATUAN'!$C$7:$C$1922,0),0)),"",OFFSET('HARGA SATUAN'!$Q$6,MATCH(C282,'HARGA SATUAN'!$C$7:$C$1922,0),0))</f>
        <v>0</v>
      </c>
      <c r="H282" s="132" t="str">
        <f ca="1">IF(B282="","",#REF!)</f>
        <v/>
      </c>
      <c r="I282" s="132" t="str">
        <f ca="1">IF(B282="","",#REF!)</f>
        <v/>
      </c>
      <c r="J282" s="132" t="str">
        <f ca="1">IF(B282="","",#REF!)</f>
        <v/>
      </c>
      <c r="K282" s="132" t="str">
        <f ca="1">IF(B282="","",#REF!)</f>
        <v/>
      </c>
      <c r="L282" s="132" t="str">
        <f ca="1">IF(C282="","",#REF!)</f>
        <v/>
      </c>
    </row>
    <row r="283" spans="1:12">
      <c r="A283" s="108">
        <v>272</v>
      </c>
      <c r="B283" s="130" t="str">
        <f t="shared" ca="1" si="12"/>
        <v/>
      </c>
      <c r="C283" s="105" t="str">
        <f t="shared" ca="1" si="13"/>
        <v/>
      </c>
      <c r="D283" s="97" t="str">
        <f ca="1">IF(ISERROR(OFFSET('HARGA SATUAN'!$E$6,MATCH(C283,'HARGA SATUAN'!$C$7:$C$1922,0),0)),"",OFFSET('HARGA SATUAN'!$E$6,MATCH(C283,'HARGA SATUAN'!$C$7:$C$1922,0),0))</f>
        <v/>
      </c>
      <c r="E283" s="97">
        <f ca="1">IF(B283="+","Unit",IF(ISERROR(OFFSET('HARGA SATUAN'!$F$6,MATCH(C283,'HARGA SATUAN'!$C$7:$C$1922,0),0)),"",OFFSET('HARGA SATUAN'!$F$6,MATCH(C283,'HARGA SATUAN'!$C$7:$C$1922,0),0)))</f>
        <v>0</v>
      </c>
      <c r="F283" s="134" t="str">
        <f t="shared" ca="1" si="14"/>
        <v/>
      </c>
      <c r="G283" s="40">
        <f ca="1">IF(ISERROR(OFFSET('HARGA SATUAN'!$Q$6,MATCH(C283,'HARGA SATUAN'!$C$7:$C$1922,0),0)),"",OFFSET('HARGA SATUAN'!$Q$6,MATCH(C283,'HARGA SATUAN'!$C$7:$C$1922,0),0))</f>
        <v>0</v>
      </c>
      <c r="H283" s="132" t="str">
        <f ca="1">IF(B283="","",#REF!)</f>
        <v/>
      </c>
      <c r="I283" s="132" t="str">
        <f ca="1">IF(B283="","",#REF!)</f>
        <v/>
      </c>
      <c r="J283" s="132" t="str">
        <f ca="1">IF(B283="","",#REF!)</f>
        <v/>
      </c>
      <c r="K283" s="132" t="str">
        <f ca="1">IF(B283="","",#REF!)</f>
        <v/>
      </c>
      <c r="L283" s="132" t="str">
        <f ca="1">IF(C283="","",#REF!)</f>
        <v/>
      </c>
    </row>
    <row r="284" spans="1:12">
      <c r="A284" s="108">
        <v>273</v>
      </c>
      <c r="B284" s="130" t="str">
        <f t="shared" ca="1" si="12"/>
        <v/>
      </c>
      <c r="C284" s="105" t="str">
        <f t="shared" ca="1" si="13"/>
        <v/>
      </c>
      <c r="D284" s="97" t="str">
        <f ca="1">IF(ISERROR(OFFSET('HARGA SATUAN'!$E$6,MATCH(C284,'HARGA SATUAN'!$C$7:$C$1922,0),0)),"",OFFSET('HARGA SATUAN'!$E$6,MATCH(C284,'HARGA SATUAN'!$C$7:$C$1922,0),0))</f>
        <v/>
      </c>
      <c r="E284" s="97">
        <f ca="1">IF(B284="+","Unit",IF(ISERROR(OFFSET('HARGA SATUAN'!$F$6,MATCH(C284,'HARGA SATUAN'!$C$7:$C$1922,0),0)),"",OFFSET('HARGA SATUAN'!$F$6,MATCH(C284,'HARGA SATUAN'!$C$7:$C$1922,0),0)))</f>
        <v>0</v>
      </c>
      <c r="F284" s="134" t="str">
        <f t="shared" ca="1" si="14"/>
        <v/>
      </c>
      <c r="G284" s="40">
        <f ca="1">IF(ISERROR(OFFSET('HARGA SATUAN'!$Q$6,MATCH(C284,'HARGA SATUAN'!$C$7:$C$1922,0),0)),"",OFFSET('HARGA SATUAN'!$Q$6,MATCH(C284,'HARGA SATUAN'!$C$7:$C$1922,0),0))</f>
        <v>0</v>
      </c>
      <c r="H284" s="132" t="str">
        <f ca="1">IF(B284="","",#REF!)</f>
        <v/>
      </c>
      <c r="I284" s="132" t="str">
        <f ca="1">IF(B284="","",#REF!)</f>
        <v/>
      </c>
      <c r="J284" s="132" t="str">
        <f ca="1">IF(B284="","",#REF!)</f>
        <v/>
      </c>
      <c r="K284" s="132" t="str">
        <f ca="1">IF(B284="","",#REF!)</f>
        <v/>
      </c>
      <c r="L284" s="132" t="str">
        <f ca="1">IF(C284="","",#REF!)</f>
        <v/>
      </c>
    </row>
    <row r="285" spans="1:12">
      <c r="A285" s="108">
        <v>274</v>
      </c>
      <c r="B285" s="130" t="str">
        <f t="shared" ca="1" si="12"/>
        <v/>
      </c>
      <c r="C285" s="105" t="str">
        <f t="shared" ca="1" si="13"/>
        <v/>
      </c>
      <c r="D285" s="97" t="str">
        <f ca="1">IF(ISERROR(OFFSET('HARGA SATUAN'!$E$6,MATCH(C285,'HARGA SATUAN'!$C$7:$C$1922,0),0)),"",OFFSET('HARGA SATUAN'!$E$6,MATCH(C285,'HARGA SATUAN'!$C$7:$C$1922,0),0))</f>
        <v/>
      </c>
      <c r="E285" s="97">
        <f ca="1">IF(B285="+","Unit",IF(ISERROR(OFFSET('HARGA SATUAN'!$F$6,MATCH(C285,'HARGA SATUAN'!$C$7:$C$1922,0),0)),"",OFFSET('HARGA SATUAN'!$F$6,MATCH(C285,'HARGA SATUAN'!$C$7:$C$1922,0),0)))</f>
        <v>0</v>
      </c>
      <c r="F285" s="134" t="str">
        <f t="shared" ca="1" si="14"/>
        <v/>
      </c>
      <c r="G285" s="40">
        <f ca="1">IF(ISERROR(OFFSET('HARGA SATUAN'!$Q$6,MATCH(C285,'HARGA SATUAN'!$C$7:$C$1922,0),0)),"",OFFSET('HARGA SATUAN'!$Q$6,MATCH(C285,'HARGA SATUAN'!$C$7:$C$1922,0),0))</f>
        <v>0</v>
      </c>
      <c r="H285" s="132" t="str">
        <f ca="1">IF(B285="","",#REF!)</f>
        <v/>
      </c>
      <c r="I285" s="132" t="str">
        <f ca="1">IF(B285="","",#REF!)</f>
        <v/>
      </c>
      <c r="J285" s="132" t="str">
        <f ca="1">IF(B285="","",#REF!)</f>
        <v/>
      </c>
      <c r="K285" s="132" t="str">
        <f ca="1">IF(B285="","",#REF!)</f>
        <v/>
      </c>
      <c r="L285" s="132" t="str">
        <f ca="1">IF(C285="","",#REF!)</f>
        <v/>
      </c>
    </row>
    <row r="286" spans="1:12">
      <c r="A286" s="108">
        <v>275</v>
      </c>
      <c r="B286" s="130" t="str">
        <f t="shared" ca="1" si="12"/>
        <v/>
      </c>
      <c r="C286" s="105" t="str">
        <f t="shared" ca="1" si="13"/>
        <v/>
      </c>
      <c r="D286" s="97" t="str">
        <f ca="1">IF(ISERROR(OFFSET('HARGA SATUAN'!$E$6,MATCH(C286,'HARGA SATUAN'!$C$7:$C$1922,0),0)),"",OFFSET('HARGA SATUAN'!$E$6,MATCH(C286,'HARGA SATUAN'!$C$7:$C$1922,0),0))</f>
        <v/>
      </c>
      <c r="E286" s="97">
        <f ca="1">IF(B286="+","Unit",IF(ISERROR(OFFSET('HARGA SATUAN'!$F$6,MATCH(C286,'HARGA SATUAN'!$C$7:$C$1922,0),0)),"",OFFSET('HARGA SATUAN'!$F$6,MATCH(C286,'HARGA SATUAN'!$C$7:$C$1922,0),0)))</f>
        <v>0</v>
      </c>
      <c r="F286" s="134" t="str">
        <f t="shared" ca="1" si="14"/>
        <v/>
      </c>
      <c r="G286" s="40">
        <f ca="1">IF(ISERROR(OFFSET('HARGA SATUAN'!$Q$6,MATCH(C286,'HARGA SATUAN'!$C$7:$C$1922,0),0)),"",OFFSET('HARGA SATUAN'!$Q$6,MATCH(C286,'HARGA SATUAN'!$C$7:$C$1922,0),0))</f>
        <v>0</v>
      </c>
      <c r="H286" s="132" t="str">
        <f ca="1">IF(B286="","",#REF!)</f>
        <v/>
      </c>
      <c r="I286" s="132" t="str">
        <f ca="1">IF(B286="","",#REF!)</f>
        <v/>
      </c>
      <c r="J286" s="132" t="str">
        <f ca="1">IF(B286="","",#REF!)</f>
        <v/>
      </c>
      <c r="K286" s="132" t="str">
        <f ca="1">IF(B286="","",#REF!)</f>
        <v/>
      </c>
      <c r="L286" s="132" t="str">
        <f ca="1">IF(C286="","",#REF!)</f>
        <v/>
      </c>
    </row>
    <row r="287" spans="1:12">
      <c r="A287" s="108">
        <v>276</v>
      </c>
      <c r="B287" s="130" t="str">
        <f t="shared" ca="1" si="12"/>
        <v/>
      </c>
      <c r="C287" s="105" t="str">
        <f t="shared" ca="1" si="13"/>
        <v/>
      </c>
      <c r="D287" s="97" t="str">
        <f ca="1">IF(ISERROR(OFFSET('HARGA SATUAN'!$E$6,MATCH(C287,'HARGA SATUAN'!$C$7:$C$1922,0),0)),"",OFFSET('HARGA SATUAN'!$E$6,MATCH(C287,'HARGA SATUAN'!$C$7:$C$1922,0),0))</f>
        <v/>
      </c>
      <c r="E287" s="97">
        <f ca="1">IF(B287="+","Unit",IF(ISERROR(OFFSET('HARGA SATUAN'!$F$6,MATCH(C287,'HARGA SATUAN'!$C$7:$C$1922,0),0)),"",OFFSET('HARGA SATUAN'!$F$6,MATCH(C287,'HARGA SATUAN'!$C$7:$C$1922,0),0)))</f>
        <v>0</v>
      </c>
      <c r="F287" s="134" t="str">
        <f t="shared" ca="1" si="14"/>
        <v/>
      </c>
      <c r="G287" s="40">
        <f ca="1">IF(ISERROR(OFFSET('HARGA SATUAN'!$Q$6,MATCH(C287,'HARGA SATUAN'!$C$7:$C$1922,0),0)),"",OFFSET('HARGA SATUAN'!$Q$6,MATCH(C287,'HARGA SATUAN'!$C$7:$C$1922,0),0))</f>
        <v>0</v>
      </c>
      <c r="H287" s="132" t="str">
        <f ca="1">IF(B287="","",#REF!)</f>
        <v/>
      </c>
      <c r="I287" s="132" t="str">
        <f ca="1">IF(B287="","",#REF!)</f>
        <v/>
      </c>
      <c r="J287" s="132" t="str">
        <f ca="1">IF(B287="","",#REF!)</f>
        <v/>
      </c>
      <c r="K287" s="132" t="str">
        <f ca="1">IF(B287="","",#REF!)</f>
        <v/>
      </c>
      <c r="L287" s="132" t="str">
        <f ca="1">IF(C287="","",#REF!)</f>
        <v/>
      </c>
    </row>
    <row r="288" spans="1:12">
      <c r="A288" s="108">
        <v>277</v>
      </c>
      <c r="B288" s="130" t="str">
        <f t="shared" ca="1" si="12"/>
        <v/>
      </c>
      <c r="C288" s="105" t="str">
        <f t="shared" ca="1" si="13"/>
        <v/>
      </c>
      <c r="D288" s="97" t="str">
        <f ca="1">IF(ISERROR(OFFSET('HARGA SATUAN'!$E$6,MATCH(C288,'HARGA SATUAN'!$C$7:$C$1922,0),0)),"",OFFSET('HARGA SATUAN'!$E$6,MATCH(C288,'HARGA SATUAN'!$C$7:$C$1922,0),0))</f>
        <v/>
      </c>
      <c r="E288" s="97">
        <f ca="1">IF(B288="+","Unit",IF(ISERROR(OFFSET('HARGA SATUAN'!$F$6,MATCH(C288,'HARGA SATUAN'!$C$7:$C$1922,0),0)),"",OFFSET('HARGA SATUAN'!$F$6,MATCH(C288,'HARGA SATUAN'!$C$7:$C$1922,0),0)))</f>
        <v>0</v>
      </c>
      <c r="F288" s="134" t="str">
        <f t="shared" ca="1" si="14"/>
        <v/>
      </c>
      <c r="G288" s="40">
        <f ca="1">IF(ISERROR(OFFSET('HARGA SATUAN'!$Q$6,MATCH(C288,'HARGA SATUAN'!$C$7:$C$1922,0),0)),"",OFFSET('HARGA SATUAN'!$Q$6,MATCH(C288,'HARGA SATUAN'!$C$7:$C$1922,0),0))</f>
        <v>0</v>
      </c>
      <c r="H288" s="132" t="str">
        <f ca="1">IF(B288="","",#REF!)</f>
        <v/>
      </c>
      <c r="I288" s="132" t="str">
        <f ca="1">IF(B288="","",#REF!)</f>
        <v/>
      </c>
      <c r="J288" s="132" t="str">
        <f ca="1">IF(B288="","",#REF!)</f>
        <v/>
      </c>
      <c r="K288" s="132" t="str">
        <f ca="1">IF(B288="","",#REF!)</f>
        <v/>
      </c>
      <c r="L288" s="132" t="str">
        <f ca="1">IF(C288="","",#REF!)</f>
        <v/>
      </c>
    </row>
    <row r="289" spans="1:12">
      <c r="A289" s="108">
        <v>278</v>
      </c>
      <c r="B289" s="130" t="str">
        <f t="shared" ca="1" si="12"/>
        <v/>
      </c>
      <c r="C289" s="105" t="str">
        <f t="shared" ca="1" si="13"/>
        <v/>
      </c>
      <c r="D289" s="97" t="str">
        <f ca="1">IF(ISERROR(OFFSET('HARGA SATUAN'!$E$6,MATCH(C289,'HARGA SATUAN'!$C$7:$C$1922,0),0)),"",OFFSET('HARGA SATUAN'!$E$6,MATCH(C289,'HARGA SATUAN'!$C$7:$C$1922,0),0))</f>
        <v/>
      </c>
      <c r="E289" s="97">
        <f ca="1">IF(B289="+","Unit",IF(ISERROR(OFFSET('HARGA SATUAN'!$F$6,MATCH(C289,'HARGA SATUAN'!$C$7:$C$1922,0),0)),"",OFFSET('HARGA SATUAN'!$F$6,MATCH(C289,'HARGA SATUAN'!$C$7:$C$1922,0),0)))</f>
        <v>0</v>
      </c>
      <c r="F289" s="134" t="str">
        <f t="shared" ca="1" si="14"/>
        <v/>
      </c>
      <c r="G289" s="40">
        <f ca="1">IF(ISERROR(OFFSET('HARGA SATUAN'!$Q$6,MATCH(C289,'HARGA SATUAN'!$C$7:$C$1922,0),0)),"",OFFSET('HARGA SATUAN'!$Q$6,MATCH(C289,'HARGA SATUAN'!$C$7:$C$1922,0),0))</f>
        <v>0</v>
      </c>
      <c r="H289" s="132" t="str">
        <f ca="1">IF(B289="","",#REF!)</f>
        <v/>
      </c>
      <c r="I289" s="132" t="str">
        <f ca="1">IF(B289="","",#REF!)</f>
        <v/>
      </c>
      <c r="J289" s="132" t="str">
        <f ca="1">IF(B289="","",#REF!)</f>
        <v/>
      </c>
      <c r="K289" s="132" t="str">
        <f ca="1">IF(B289="","",#REF!)</f>
        <v/>
      </c>
      <c r="L289" s="132" t="str">
        <f ca="1">IF(C289="","",#REF!)</f>
        <v/>
      </c>
    </row>
    <row r="290" spans="1:12">
      <c r="A290" s="108">
        <v>279</v>
      </c>
      <c r="B290" s="130" t="str">
        <f t="shared" ca="1" si="12"/>
        <v/>
      </c>
      <c r="C290" s="105" t="str">
        <f t="shared" ca="1" si="13"/>
        <v/>
      </c>
      <c r="D290" s="97" t="str">
        <f ca="1">IF(ISERROR(OFFSET('HARGA SATUAN'!$E$6,MATCH(C290,'HARGA SATUAN'!$C$7:$C$1922,0),0)),"",OFFSET('HARGA SATUAN'!$E$6,MATCH(C290,'HARGA SATUAN'!$C$7:$C$1922,0),0))</f>
        <v/>
      </c>
      <c r="E290" s="97">
        <f ca="1">IF(B290="+","Unit",IF(ISERROR(OFFSET('HARGA SATUAN'!$F$6,MATCH(C290,'HARGA SATUAN'!$C$7:$C$1922,0),0)),"",OFFSET('HARGA SATUAN'!$F$6,MATCH(C290,'HARGA SATUAN'!$C$7:$C$1922,0),0)))</f>
        <v>0</v>
      </c>
      <c r="F290" s="134" t="str">
        <f t="shared" ca="1" si="14"/>
        <v/>
      </c>
      <c r="G290" s="40">
        <f ca="1">IF(ISERROR(OFFSET('HARGA SATUAN'!$Q$6,MATCH(C290,'HARGA SATUAN'!$C$7:$C$1922,0),0)),"",OFFSET('HARGA SATUAN'!$Q$6,MATCH(C290,'HARGA SATUAN'!$C$7:$C$1922,0),0))</f>
        <v>0</v>
      </c>
      <c r="H290" s="132" t="str">
        <f ca="1">IF(B290="","",#REF!)</f>
        <v/>
      </c>
      <c r="I290" s="132" t="str">
        <f ca="1">IF(B290="","",#REF!)</f>
        <v/>
      </c>
      <c r="J290" s="132" t="str">
        <f ca="1">IF(B290="","",#REF!)</f>
        <v/>
      </c>
      <c r="K290" s="132" t="str">
        <f ca="1">IF(B290="","",#REF!)</f>
        <v/>
      </c>
      <c r="L290" s="132" t="str">
        <f ca="1">IF(C290="","",#REF!)</f>
        <v/>
      </c>
    </row>
    <row r="291" spans="1:12">
      <c r="A291" s="108">
        <v>280</v>
      </c>
      <c r="B291" s="130" t="str">
        <f t="shared" ca="1" si="12"/>
        <v/>
      </c>
      <c r="C291" s="105" t="str">
        <f t="shared" ca="1" si="13"/>
        <v/>
      </c>
      <c r="D291" s="97" t="str">
        <f ca="1">IF(ISERROR(OFFSET('HARGA SATUAN'!$E$6,MATCH(C291,'HARGA SATUAN'!$C$7:$C$1922,0),0)),"",OFFSET('HARGA SATUAN'!$E$6,MATCH(C291,'HARGA SATUAN'!$C$7:$C$1922,0),0))</f>
        <v/>
      </c>
      <c r="E291" s="97">
        <f ca="1">IF(B291="+","Unit",IF(ISERROR(OFFSET('HARGA SATUAN'!$F$6,MATCH(C291,'HARGA SATUAN'!$C$7:$C$1922,0),0)),"",OFFSET('HARGA SATUAN'!$F$6,MATCH(C291,'HARGA SATUAN'!$C$7:$C$1922,0),0)))</f>
        <v>0</v>
      </c>
      <c r="F291" s="134" t="str">
        <f t="shared" ca="1" si="14"/>
        <v/>
      </c>
      <c r="G291" s="40">
        <f ca="1">IF(ISERROR(OFFSET('HARGA SATUAN'!$Q$6,MATCH(C291,'HARGA SATUAN'!$C$7:$C$1922,0),0)),"",OFFSET('HARGA SATUAN'!$Q$6,MATCH(C291,'HARGA SATUAN'!$C$7:$C$1922,0),0))</f>
        <v>0</v>
      </c>
      <c r="H291" s="132" t="str">
        <f ca="1">IF(B291="","",#REF!)</f>
        <v/>
      </c>
      <c r="I291" s="132" t="str">
        <f ca="1">IF(B291="","",#REF!)</f>
        <v/>
      </c>
      <c r="J291" s="132" t="str">
        <f ca="1">IF(B291="","",#REF!)</f>
        <v/>
      </c>
      <c r="K291" s="132" t="str">
        <f ca="1">IF(B291="","",#REF!)</f>
        <v/>
      </c>
      <c r="L291" s="132" t="str">
        <f ca="1">IF(C291="","",#REF!)</f>
        <v/>
      </c>
    </row>
    <row r="292" spans="1:12">
      <c r="A292" s="108">
        <v>281</v>
      </c>
      <c r="B292" s="130" t="str">
        <f t="shared" ca="1" si="12"/>
        <v/>
      </c>
      <c r="C292" s="105" t="str">
        <f t="shared" ca="1" si="13"/>
        <v/>
      </c>
      <c r="D292" s="97" t="str">
        <f ca="1">IF(ISERROR(OFFSET('HARGA SATUAN'!$E$6,MATCH(C292,'HARGA SATUAN'!$C$7:$C$1922,0),0)),"",OFFSET('HARGA SATUAN'!$E$6,MATCH(C292,'HARGA SATUAN'!$C$7:$C$1922,0),0))</f>
        <v/>
      </c>
      <c r="E292" s="97">
        <f ca="1">IF(B292="+","Unit",IF(ISERROR(OFFSET('HARGA SATUAN'!$F$6,MATCH(C292,'HARGA SATUAN'!$C$7:$C$1922,0),0)),"",OFFSET('HARGA SATUAN'!$F$6,MATCH(C292,'HARGA SATUAN'!$C$7:$C$1922,0),0)))</f>
        <v>0</v>
      </c>
      <c r="F292" s="134" t="str">
        <f t="shared" ca="1" si="14"/>
        <v/>
      </c>
      <c r="G292" s="40">
        <f ca="1">IF(ISERROR(OFFSET('HARGA SATUAN'!$Q$6,MATCH(C292,'HARGA SATUAN'!$C$7:$C$1922,0),0)),"",OFFSET('HARGA SATUAN'!$Q$6,MATCH(C292,'HARGA SATUAN'!$C$7:$C$1922,0),0))</f>
        <v>0</v>
      </c>
      <c r="H292" s="132" t="str">
        <f ca="1">IF(B292="","",#REF!)</f>
        <v/>
      </c>
      <c r="I292" s="132" t="str">
        <f ca="1">IF(B292="","",#REF!)</f>
        <v/>
      </c>
      <c r="J292" s="132" t="str">
        <f ca="1">IF(B292="","",#REF!)</f>
        <v/>
      </c>
      <c r="K292" s="132" t="str">
        <f ca="1">IF(B292="","",#REF!)</f>
        <v/>
      </c>
      <c r="L292" s="132" t="str">
        <f ca="1">IF(C292="","",#REF!)</f>
        <v/>
      </c>
    </row>
    <row r="293" spans="1:12">
      <c r="A293" s="108">
        <v>282</v>
      </c>
      <c r="B293" s="130" t="str">
        <f t="shared" ca="1" si="12"/>
        <v/>
      </c>
      <c r="C293" s="105" t="str">
        <f t="shared" ca="1" si="13"/>
        <v/>
      </c>
      <c r="D293" s="97" t="str">
        <f ca="1">IF(ISERROR(OFFSET('HARGA SATUAN'!$E$6,MATCH(C293,'HARGA SATUAN'!$C$7:$C$1922,0),0)),"",OFFSET('HARGA SATUAN'!$E$6,MATCH(C293,'HARGA SATUAN'!$C$7:$C$1922,0),0))</f>
        <v/>
      </c>
      <c r="E293" s="97">
        <f ca="1">IF(B293="+","Unit",IF(ISERROR(OFFSET('HARGA SATUAN'!$F$6,MATCH(C293,'HARGA SATUAN'!$C$7:$C$1922,0),0)),"",OFFSET('HARGA SATUAN'!$F$6,MATCH(C293,'HARGA SATUAN'!$C$7:$C$1922,0),0)))</f>
        <v>0</v>
      </c>
      <c r="F293" s="134" t="str">
        <f t="shared" ca="1" si="14"/>
        <v/>
      </c>
      <c r="G293" s="40">
        <f ca="1">IF(ISERROR(OFFSET('HARGA SATUAN'!$Q$6,MATCH(C293,'HARGA SATUAN'!$C$7:$C$1922,0),0)),"",OFFSET('HARGA SATUAN'!$Q$6,MATCH(C293,'HARGA SATUAN'!$C$7:$C$1922,0),0))</f>
        <v>0</v>
      </c>
      <c r="H293" s="132" t="str">
        <f ca="1">IF(B293="","",#REF!)</f>
        <v/>
      </c>
      <c r="I293" s="132" t="str">
        <f ca="1">IF(B293="","",#REF!)</f>
        <v/>
      </c>
      <c r="J293" s="132" t="str">
        <f ca="1">IF(B293="","",#REF!)</f>
        <v/>
      </c>
      <c r="K293" s="132" t="str">
        <f ca="1">IF(B293="","",#REF!)</f>
        <v/>
      </c>
      <c r="L293" s="132" t="str">
        <f ca="1">IF(C293="","",#REF!)</f>
        <v/>
      </c>
    </row>
    <row r="294" spans="1:12">
      <c r="A294" s="108">
        <v>283</v>
      </c>
      <c r="B294" s="130" t="str">
        <f t="shared" ca="1" si="12"/>
        <v/>
      </c>
      <c r="C294" s="105" t="str">
        <f t="shared" ca="1" si="13"/>
        <v/>
      </c>
      <c r="D294" s="97" t="str">
        <f ca="1">IF(ISERROR(OFFSET('HARGA SATUAN'!$E$6,MATCH(C294,'HARGA SATUAN'!$C$7:$C$1922,0),0)),"",OFFSET('HARGA SATUAN'!$E$6,MATCH(C294,'HARGA SATUAN'!$C$7:$C$1922,0),0))</f>
        <v/>
      </c>
      <c r="E294" s="97">
        <f ca="1">IF(B294="+","Unit",IF(ISERROR(OFFSET('HARGA SATUAN'!$F$6,MATCH(C294,'HARGA SATUAN'!$C$7:$C$1922,0),0)),"",OFFSET('HARGA SATUAN'!$F$6,MATCH(C294,'HARGA SATUAN'!$C$7:$C$1922,0),0)))</f>
        <v>0</v>
      </c>
      <c r="F294" s="134" t="str">
        <f t="shared" ca="1" si="14"/>
        <v/>
      </c>
      <c r="G294" s="40">
        <f ca="1">IF(ISERROR(OFFSET('HARGA SATUAN'!$Q$6,MATCH(C294,'HARGA SATUAN'!$C$7:$C$1922,0),0)),"",OFFSET('HARGA SATUAN'!$Q$6,MATCH(C294,'HARGA SATUAN'!$C$7:$C$1922,0),0))</f>
        <v>0</v>
      </c>
      <c r="H294" s="132" t="str">
        <f ca="1">IF(B294="","",#REF!)</f>
        <v/>
      </c>
      <c r="I294" s="132" t="str">
        <f ca="1">IF(B294="","",#REF!)</f>
        <v/>
      </c>
      <c r="J294" s="132" t="str">
        <f ca="1">IF(B294="","",#REF!)</f>
        <v/>
      </c>
      <c r="K294" s="132" t="str">
        <f ca="1">IF(B294="","",#REF!)</f>
        <v/>
      </c>
      <c r="L294" s="132" t="str">
        <f ca="1">IF(C294="","",#REF!)</f>
        <v/>
      </c>
    </row>
    <row r="295" spans="1:12">
      <c r="A295" s="108">
        <v>284</v>
      </c>
      <c r="B295" s="130" t="str">
        <f t="shared" ca="1" si="12"/>
        <v/>
      </c>
      <c r="C295" s="105" t="str">
        <f t="shared" ca="1" si="13"/>
        <v/>
      </c>
      <c r="D295" s="97" t="str">
        <f ca="1">IF(ISERROR(OFFSET('HARGA SATUAN'!$E$6,MATCH(C295,'HARGA SATUAN'!$C$7:$C$1922,0),0)),"",OFFSET('HARGA SATUAN'!$E$6,MATCH(C295,'HARGA SATUAN'!$C$7:$C$1922,0),0))</f>
        <v/>
      </c>
      <c r="E295" s="97">
        <f ca="1">IF(B295="+","Unit",IF(ISERROR(OFFSET('HARGA SATUAN'!$F$6,MATCH(C295,'HARGA SATUAN'!$C$7:$C$1922,0),0)),"",OFFSET('HARGA SATUAN'!$F$6,MATCH(C295,'HARGA SATUAN'!$C$7:$C$1922,0),0)))</f>
        <v>0</v>
      </c>
      <c r="F295" s="134" t="str">
        <f t="shared" ca="1" si="14"/>
        <v/>
      </c>
      <c r="G295" s="40">
        <f ca="1">IF(ISERROR(OFFSET('HARGA SATUAN'!$Q$6,MATCH(C295,'HARGA SATUAN'!$C$7:$C$1922,0),0)),"",OFFSET('HARGA SATUAN'!$Q$6,MATCH(C295,'HARGA SATUAN'!$C$7:$C$1922,0),0))</f>
        <v>0</v>
      </c>
      <c r="H295" s="132" t="str">
        <f ca="1">IF(B295="","",#REF!)</f>
        <v/>
      </c>
      <c r="I295" s="132" t="str">
        <f ca="1">IF(B295="","",#REF!)</f>
        <v/>
      </c>
      <c r="J295" s="132" t="str">
        <f ca="1">IF(B295="","",#REF!)</f>
        <v/>
      </c>
      <c r="K295" s="132" t="str">
        <f ca="1">IF(B295="","",#REF!)</f>
        <v/>
      </c>
      <c r="L295" s="132" t="str">
        <f ca="1">IF(C295="","",#REF!)</f>
        <v/>
      </c>
    </row>
    <row r="296" spans="1:12">
      <c r="A296" s="108">
        <v>285</v>
      </c>
      <c r="B296" s="130" t="str">
        <f t="shared" ca="1" si="12"/>
        <v/>
      </c>
      <c r="C296" s="105" t="str">
        <f t="shared" ca="1" si="13"/>
        <v/>
      </c>
      <c r="D296" s="97" t="str">
        <f ca="1">IF(ISERROR(OFFSET('HARGA SATUAN'!$E$6,MATCH(C296,'HARGA SATUAN'!$C$7:$C$1922,0),0)),"",OFFSET('HARGA SATUAN'!$E$6,MATCH(C296,'HARGA SATUAN'!$C$7:$C$1922,0),0))</f>
        <v/>
      </c>
      <c r="E296" s="97">
        <f ca="1">IF(B296="+","Unit",IF(ISERROR(OFFSET('HARGA SATUAN'!$F$6,MATCH(C296,'HARGA SATUAN'!$C$7:$C$1922,0),0)),"",OFFSET('HARGA SATUAN'!$F$6,MATCH(C296,'HARGA SATUAN'!$C$7:$C$1922,0),0)))</f>
        <v>0</v>
      </c>
      <c r="F296" s="134" t="str">
        <f t="shared" ca="1" si="14"/>
        <v/>
      </c>
      <c r="G296" s="40">
        <f ca="1">IF(ISERROR(OFFSET('HARGA SATUAN'!$Q$6,MATCH(C296,'HARGA SATUAN'!$C$7:$C$1922,0),0)),"",OFFSET('HARGA SATUAN'!$Q$6,MATCH(C296,'HARGA SATUAN'!$C$7:$C$1922,0),0))</f>
        <v>0</v>
      </c>
      <c r="H296" s="132" t="str">
        <f ca="1">IF(B296="","",#REF!)</f>
        <v/>
      </c>
      <c r="I296" s="132" t="str">
        <f ca="1">IF(B296="","",#REF!)</f>
        <v/>
      </c>
      <c r="J296" s="132" t="str">
        <f ca="1">IF(B296="","",#REF!)</f>
        <v/>
      </c>
      <c r="K296" s="132" t="str">
        <f ca="1">IF(B296="","",#REF!)</f>
        <v/>
      </c>
      <c r="L296" s="132" t="str">
        <f ca="1">IF(C296="","",#REF!)</f>
        <v/>
      </c>
    </row>
    <row r="297" spans="1:12">
      <c r="A297" s="108">
        <v>286</v>
      </c>
      <c r="B297" s="130" t="str">
        <f t="shared" ca="1" si="12"/>
        <v/>
      </c>
      <c r="C297" s="105" t="str">
        <f t="shared" ca="1" si="13"/>
        <v/>
      </c>
      <c r="D297" s="97" t="str">
        <f ca="1">IF(ISERROR(OFFSET('HARGA SATUAN'!$E$6,MATCH(C297,'HARGA SATUAN'!$C$7:$C$1922,0),0)),"",OFFSET('HARGA SATUAN'!$E$6,MATCH(C297,'HARGA SATUAN'!$C$7:$C$1922,0),0))</f>
        <v/>
      </c>
      <c r="E297" s="97">
        <f ca="1">IF(B297="+","Unit",IF(ISERROR(OFFSET('HARGA SATUAN'!$F$6,MATCH(C297,'HARGA SATUAN'!$C$7:$C$1922,0),0)),"",OFFSET('HARGA SATUAN'!$F$6,MATCH(C297,'HARGA SATUAN'!$C$7:$C$1922,0),0)))</f>
        <v>0</v>
      </c>
      <c r="F297" s="134" t="str">
        <f t="shared" ca="1" si="14"/>
        <v/>
      </c>
      <c r="G297" s="40">
        <f ca="1">IF(ISERROR(OFFSET('HARGA SATUAN'!$Q$6,MATCH(C297,'HARGA SATUAN'!$C$7:$C$1922,0),0)),"",OFFSET('HARGA SATUAN'!$Q$6,MATCH(C297,'HARGA SATUAN'!$C$7:$C$1922,0),0))</f>
        <v>0</v>
      </c>
      <c r="H297" s="132" t="str">
        <f ca="1">IF(B297="","",#REF!)</f>
        <v/>
      </c>
      <c r="I297" s="132" t="str">
        <f ca="1">IF(B297="","",#REF!)</f>
        <v/>
      </c>
      <c r="J297" s="132" t="str">
        <f ca="1">IF(B297="","",#REF!)</f>
        <v/>
      </c>
      <c r="K297" s="132" t="str">
        <f ca="1">IF(B297="","",#REF!)</f>
        <v/>
      </c>
      <c r="L297" s="132" t="str">
        <f ca="1">IF(C297="","",#REF!)</f>
        <v/>
      </c>
    </row>
    <row r="298" spans="1:12">
      <c r="A298" s="108">
        <v>287</v>
      </c>
      <c r="B298" s="130" t="str">
        <f t="shared" ca="1" si="12"/>
        <v/>
      </c>
      <c r="C298" s="105" t="str">
        <f t="shared" ca="1" si="13"/>
        <v/>
      </c>
      <c r="D298" s="97" t="str">
        <f ca="1">IF(ISERROR(OFFSET('HARGA SATUAN'!$E$6,MATCH(C298,'HARGA SATUAN'!$C$7:$C$1922,0),0)),"",OFFSET('HARGA SATUAN'!$E$6,MATCH(C298,'HARGA SATUAN'!$C$7:$C$1922,0),0))</f>
        <v/>
      </c>
      <c r="E298" s="97">
        <f ca="1">IF(B298="+","Unit",IF(ISERROR(OFFSET('HARGA SATUAN'!$F$6,MATCH(C298,'HARGA SATUAN'!$C$7:$C$1922,0),0)),"",OFFSET('HARGA SATUAN'!$F$6,MATCH(C298,'HARGA SATUAN'!$C$7:$C$1922,0),0)))</f>
        <v>0</v>
      </c>
      <c r="F298" s="134" t="str">
        <f t="shared" ca="1" si="14"/>
        <v/>
      </c>
      <c r="G298" s="40">
        <f ca="1">IF(ISERROR(OFFSET('HARGA SATUAN'!$Q$6,MATCH(C298,'HARGA SATUAN'!$C$7:$C$1922,0),0)),"",OFFSET('HARGA SATUAN'!$Q$6,MATCH(C298,'HARGA SATUAN'!$C$7:$C$1922,0),0))</f>
        <v>0</v>
      </c>
      <c r="H298" s="132" t="str">
        <f ca="1">IF(B298="","",#REF!)</f>
        <v/>
      </c>
      <c r="I298" s="132" t="str">
        <f ca="1">IF(B298="","",#REF!)</f>
        <v/>
      </c>
      <c r="J298" s="132" t="str">
        <f ca="1">IF(B298="","",#REF!)</f>
        <v/>
      </c>
      <c r="K298" s="132" t="str">
        <f ca="1">IF(B298="","",#REF!)</f>
        <v/>
      </c>
      <c r="L298" s="132" t="str">
        <f ca="1">IF(C298="","",#REF!)</f>
        <v/>
      </c>
    </row>
    <row r="299" spans="1:12">
      <c r="A299" s="108">
        <v>288</v>
      </c>
      <c r="B299" s="130" t="str">
        <f t="shared" ca="1" si="12"/>
        <v/>
      </c>
      <c r="C299" s="105" t="str">
        <f t="shared" ca="1" si="13"/>
        <v/>
      </c>
      <c r="D299" s="97" t="str">
        <f ca="1">IF(ISERROR(OFFSET('HARGA SATUAN'!$E$6,MATCH(C299,'HARGA SATUAN'!$C$7:$C$1922,0),0)),"",OFFSET('HARGA SATUAN'!$E$6,MATCH(C299,'HARGA SATUAN'!$C$7:$C$1922,0),0))</f>
        <v/>
      </c>
      <c r="E299" s="97">
        <f ca="1">IF(B299="+","Unit",IF(ISERROR(OFFSET('HARGA SATUAN'!$F$6,MATCH(C299,'HARGA SATUAN'!$C$7:$C$1922,0),0)),"",OFFSET('HARGA SATUAN'!$F$6,MATCH(C299,'HARGA SATUAN'!$C$7:$C$1922,0),0)))</f>
        <v>0</v>
      </c>
      <c r="F299" s="134" t="str">
        <f t="shared" ca="1" si="14"/>
        <v/>
      </c>
      <c r="G299" s="40">
        <f ca="1">IF(ISERROR(OFFSET('HARGA SATUAN'!$Q$6,MATCH(C299,'HARGA SATUAN'!$C$7:$C$1922,0),0)),"",OFFSET('HARGA SATUAN'!$Q$6,MATCH(C299,'HARGA SATUAN'!$C$7:$C$1922,0),0))</f>
        <v>0</v>
      </c>
      <c r="H299" s="132" t="str">
        <f ca="1">IF(B299="","",#REF!)</f>
        <v/>
      </c>
      <c r="I299" s="132" t="str">
        <f ca="1">IF(B299="","",#REF!)</f>
        <v/>
      </c>
      <c r="J299" s="132" t="str">
        <f ca="1">IF(B299="","",#REF!)</f>
        <v/>
      </c>
      <c r="K299" s="132" t="str">
        <f ca="1">IF(B299="","",#REF!)</f>
        <v/>
      </c>
      <c r="L299" s="132" t="str">
        <f ca="1">IF(C299="","",#REF!)</f>
        <v/>
      </c>
    </row>
    <row r="300" spans="1:12">
      <c r="A300" s="108">
        <v>289</v>
      </c>
      <c r="B300" s="130" t="str">
        <f t="shared" ca="1" si="12"/>
        <v/>
      </c>
      <c r="C300" s="105" t="str">
        <f t="shared" ca="1" si="13"/>
        <v/>
      </c>
      <c r="D300" s="97" t="str">
        <f ca="1">IF(ISERROR(OFFSET('HARGA SATUAN'!$E$6,MATCH(C300,'HARGA SATUAN'!$C$7:$C$1922,0),0)),"",OFFSET('HARGA SATUAN'!$E$6,MATCH(C300,'HARGA SATUAN'!$C$7:$C$1922,0),0))</f>
        <v/>
      </c>
      <c r="E300" s="97">
        <f ca="1">IF(B300="+","Unit",IF(ISERROR(OFFSET('HARGA SATUAN'!$F$6,MATCH(C300,'HARGA SATUAN'!$C$7:$C$1922,0),0)),"",OFFSET('HARGA SATUAN'!$F$6,MATCH(C300,'HARGA SATUAN'!$C$7:$C$1922,0),0)))</f>
        <v>0</v>
      </c>
      <c r="F300" s="134" t="str">
        <f t="shared" ca="1" si="14"/>
        <v/>
      </c>
      <c r="G300" s="40">
        <f ca="1">IF(ISERROR(OFFSET('HARGA SATUAN'!$Q$6,MATCH(C300,'HARGA SATUAN'!$C$7:$C$1922,0),0)),"",OFFSET('HARGA SATUAN'!$Q$6,MATCH(C300,'HARGA SATUAN'!$C$7:$C$1922,0),0))</f>
        <v>0</v>
      </c>
      <c r="H300" s="132" t="str">
        <f ca="1">IF(B300="","",#REF!)</f>
        <v/>
      </c>
      <c r="I300" s="132" t="str">
        <f ca="1">IF(B300="","",#REF!)</f>
        <v/>
      </c>
      <c r="J300" s="132" t="str">
        <f ca="1">IF(B300="","",#REF!)</f>
        <v/>
      </c>
      <c r="K300" s="132" t="str">
        <f ca="1">IF(B300="","",#REF!)</f>
        <v/>
      </c>
      <c r="L300" s="132" t="str">
        <f ca="1">IF(C300="","",#REF!)</f>
        <v/>
      </c>
    </row>
    <row r="301" spans="1:12">
      <c r="A301" s="108">
        <v>290</v>
      </c>
      <c r="B301" s="130" t="str">
        <f t="shared" ca="1" si="12"/>
        <v/>
      </c>
      <c r="C301" s="105" t="str">
        <f t="shared" ca="1" si="13"/>
        <v/>
      </c>
      <c r="D301" s="97" t="str">
        <f ca="1">IF(ISERROR(OFFSET('HARGA SATUAN'!$E$6,MATCH(C301,'HARGA SATUAN'!$C$7:$C$1922,0),0)),"",OFFSET('HARGA SATUAN'!$E$6,MATCH(C301,'HARGA SATUAN'!$C$7:$C$1922,0),0))</f>
        <v/>
      </c>
      <c r="E301" s="97">
        <f ca="1">IF(B301="+","Unit",IF(ISERROR(OFFSET('HARGA SATUAN'!$F$6,MATCH(C301,'HARGA SATUAN'!$C$7:$C$1922,0),0)),"",OFFSET('HARGA SATUAN'!$F$6,MATCH(C301,'HARGA SATUAN'!$C$7:$C$1922,0),0)))</f>
        <v>0</v>
      </c>
      <c r="F301" s="134" t="str">
        <f t="shared" ca="1" si="14"/>
        <v/>
      </c>
      <c r="G301" s="40">
        <f ca="1">IF(ISERROR(OFFSET('HARGA SATUAN'!$Q$6,MATCH(C301,'HARGA SATUAN'!$C$7:$C$1922,0),0)),"",OFFSET('HARGA SATUAN'!$Q$6,MATCH(C301,'HARGA SATUAN'!$C$7:$C$1922,0),0))</f>
        <v>0</v>
      </c>
      <c r="H301" s="132" t="str">
        <f ca="1">IF(B301="","",#REF!)</f>
        <v/>
      </c>
      <c r="I301" s="132" t="str">
        <f ca="1">IF(B301="","",#REF!)</f>
        <v/>
      </c>
      <c r="J301" s="132" t="str">
        <f ca="1">IF(B301="","",#REF!)</f>
        <v/>
      </c>
      <c r="K301" s="132" t="str">
        <f ca="1">IF(B301="","",#REF!)</f>
        <v/>
      </c>
      <c r="L301" s="132" t="str">
        <f ca="1">IF(C301="","",#REF!)</f>
        <v/>
      </c>
    </row>
    <row r="302" spans="1:12">
      <c r="A302" s="108">
        <v>291</v>
      </c>
      <c r="B302" s="130" t="str">
        <f t="shared" ca="1" si="12"/>
        <v/>
      </c>
      <c r="C302" s="105" t="str">
        <f t="shared" ca="1" si="13"/>
        <v/>
      </c>
      <c r="D302" s="97" t="str">
        <f ca="1">IF(ISERROR(OFFSET('HARGA SATUAN'!$E$6,MATCH(C302,'HARGA SATUAN'!$C$7:$C$1922,0),0)),"",OFFSET('HARGA SATUAN'!$E$6,MATCH(C302,'HARGA SATUAN'!$C$7:$C$1922,0),0))</f>
        <v/>
      </c>
      <c r="E302" s="97">
        <f ca="1">IF(B302="+","Unit",IF(ISERROR(OFFSET('HARGA SATUAN'!$F$6,MATCH(C302,'HARGA SATUAN'!$C$7:$C$1922,0),0)),"",OFFSET('HARGA SATUAN'!$F$6,MATCH(C302,'HARGA SATUAN'!$C$7:$C$1922,0),0)))</f>
        <v>0</v>
      </c>
      <c r="F302" s="134" t="str">
        <f t="shared" ca="1" si="14"/>
        <v/>
      </c>
      <c r="G302" s="40">
        <f ca="1">IF(ISERROR(OFFSET('HARGA SATUAN'!$Q$6,MATCH(C302,'HARGA SATUAN'!$C$7:$C$1922,0),0)),"",OFFSET('HARGA SATUAN'!$Q$6,MATCH(C302,'HARGA SATUAN'!$C$7:$C$1922,0),0))</f>
        <v>0</v>
      </c>
      <c r="H302" s="132" t="str">
        <f ca="1">IF(B302="","",#REF!)</f>
        <v/>
      </c>
      <c r="I302" s="132" t="str">
        <f ca="1">IF(B302="","",#REF!)</f>
        <v/>
      </c>
      <c r="J302" s="132" t="str">
        <f ca="1">IF(B302="","",#REF!)</f>
        <v/>
      </c>
      <c r="K302" s="132" t="str">
        <f ca="1">IF(B302="","",#REF!)</f>
        <v/>
      </c>
      <c r="L302" s="132" t="str">
        <f ca="1">IF(C302="","",#REF!)</f>
        <v/>
      </c>
    </row>
    <row r="303" spans="1:12">
      <c r="A303" s="108">
        <v>292</v>
      </c>
      <c r="B303" s="130" t="str">
        <f t="shared" ca="1" si="12"/>
        <v/>
      </c>
      <c r="C303" s="105" t="str">
        <f t="shared" ca="1" si="13"/>
        <v/>
      </c>
      <c r="D303" s="97" t="str">
        <f ca="1">IF(ISERROR(OFFSET('HARGA SATUAN'!$E$6,MATCH(C303,'HARGA SATUAN'!$C$7:$C$1922,0),0)),"",OFFSET('HARGA SATUAN'!$E$6,MATCH(C303,'HARGA SATUAN'!$C$7:$C$1922,0),0))</f>
        <v/>
      </c>
      <c r="E303" s="97">
        <f ca="1">IF(B303="+","Unit",IF(ISERROR(OFFSET('HARGA SATUAN'!$F$6,MATCH(C303,'HARGA SATUAN'!$C$7:$C$1922,0),0)),"",OFFSET('HARGA SATUAN'!$F$6,MATCH(C303,'HARGA SATUAN'!$C$7:$C$1922,0),0)))</f>
        <v>0</v>
      </c>
      <c r="F303" s="134" t="str">
        <f t="shared" ca="1" si="14"/>
        <v/>
      </c>
      <c r="G303" s="40">
        <f ca="1">IF(ISERROR(OFFSET('HARGA SATUAN'!$Q$6,MATCH(C303,'HARGA SATUAN'!$C$7:$C$1922,0),0)),"",OFFSET('HARGA SATUAN'!$Q$6,MATCH(C303,'HARGA SATUAN'!$C$7:$C$1922,0),0))</f>
        <v>0</v>
      </c>
      <c r="H303" s="132" t="str">
        <f ca="1">IF(B303="","",#REF!)</f>
        <v/>
      </c>
      <c r="I303" s="132" t="str">
        <f ca="1">IF(B303="","",#REF!)</f>
        <v/>
      </c>
      <c r="J303" s="132" t="str">
        <f ca="1">IF(B303="","",#REF!)</f>
        <v/>
      </c>
      <c r="K303" s="132" t="str">
        <f ca="1">IF(B303="","",#REF!)</f>
        <v/>
      </c>
      <c r="L303" s="132" t="str">
        <f ca="1">IF(C303="","",#REF!)</f>
        <v/>
      </c>
    </row>
    <row r="304" spans="1:12">
      <c r="A304" s="108">
        <v>293</v>
      </c>
      <c r="B304" s="130" t="str">
        <f t="shared" ca="1" si="12"/>
        <v/>
      </c>
      <c r="C304" s="105" t="str">
        <f t="shared" ca="1" si="13"/>
        <v/>
      </c>
      <c r="D304" s="97" t="str">
        <f ca="1">IF(ISERROR(OFFSET('HARGA SATUAN'!$E$6,MATCH(C304,'HARGA SATUAN'!$C$7:$C$1922,0),0)),"",OFFSET('HARGA SATUAN'!$E$6,MATCH(C304,'HARGA SATUAN'!$C$7:$C$1922,0),0))</f>
        <v/>
      </c>
      <c r="E304" s="97">
        <f ca="1">IF(B304="+","Unit",IF(ISERROR(OFFSET('HARGA SATUAN'!$F$6,MATCH(C304,'HARGA SATUAN'!$C$7:$C$1922,0),0)),"",OFFSET('HARGA SATUAN'!$F$6,MATCH(C304,'HARGA SATUAN'!$C$7:$C$1922,0),0)))</f>
        <v>0</v>
      </c>
      <c r="F304" s="134" t="str">
        <f t="shared" ca="1" si="14"/>
        <v/>
      </c>
      <c r="G304" s="40">
        <f ca="1">IF(ISERROR(OFFSET('HARGA SATUAN'!$Q$6,MATCH(C304,'HARGA SATUAN'!$C$7:$C$1922,0),0)),"",OFFSET('HARGA SATUAN'!$Q$6,MATCH(C304,'HARGA SATUAN'!$C$7:$C$1922,0),0))</f>
        <v>0</v>
      </c>
      <c r="H304" s="132" t="str">
        <f ca="1">IF(B304="","",#REF!)</f>
        <v/>
      </c>
      <c r="I304" s="132" t="str">
        <f ca="1">IF(B304="","",#REF!)</f>
        <v/>
      </c>
      <c r="J304" s="132" t="str">
        <f ca="1">IF(B304="","",#REF!)</f>
        <v/>
      </c>
      <c r="K304" s="132" t="str">
        <f ca="1">IF(B304="","",#REF!)</f>
        <v/>
      </c>
      <c r="L304" s="132" t="str">
        <f ca="1">IF(C304="","",#REF!)</f>
        <v/>
      </c>
    </row>
    <row r="305" spans="1:12">
      <c r="A305" s="108">
        <v>294</v>
      </c>
      <c r="B305" s="130" t="str">
        <f t="shared" ca="1" si="12"/>
        <v/>
      </c>
      <c r="C305" s="105" t="str">
        <f t="shared" ca="1" si="13"/>
        <v/>
      </c>
      <c r="D305" s="97" t="str">
        <f ca="1">IF(ISERROR(OFFSET('HARGA SATUAN'!$E$6,MATCH(C305,'HARGA SATUAN'!$C$7:$C$1922,0),0)),"",OFFSET('HARGA SATUAN'!$E$6,MATCH(C305,'HARGA SATUAN'!$C$7:$C$1922,0),0))</f>
        <v/>
      </c>
      <c r="E305" s="97">
        <f ca="1">IF(B305="+","Unit",IF(ISERROR(OFFSET('HARGA SATUAN'!$F$6,MATCH(C305,'HARGA SATUAN'!$C$7:$C$1922,0),0)),"",OFFSET('HARGA SATUAN'!$F$6,MATCH(C305,'HARGA SATUAN'!$C$7:$C$1922,0),0)))</f>
        <v>0</v>
      </c>
      <c r="F305" s="134" t="str">
        <f t="shared" ca="1" si="14"/>
        <v/>
      </c>
      <c r="G305" s="40">
        <f ca="1">IF(ISERROR(OFFSET('HARGA SATUAN'!$Q$6,MATCH(C305,'HARGA SATUAN'!$C$7:$C$1922,0),0)),"",OFFSET('HARGA SATUAN'!$Q$6,MATCH(C305,'HARGA SATUAN'!$C$7:$C$1922,0),0))</f>
        <v>0</v>
      </c>
      <c r="H305" s="132" t="str">
        <f ca="1">IF(B305="","",#REF!)</f>
        <v/>
      </c>
      <c r="I305" s="132" t="str">
        <f ca="1">IF(B305="","",#REF!)</f>
        <v/>
      </c>
      <c r="J305" s="132" t="str">
        <f ca="1">IF(B305="","",#REF!)</f>
        <v/>
      </c>
      <c r="K305" s="132" t="str">
        <f ca="1">IF(B305="","",#REF!)</f>
        <v/>
      </c>
      <c r="L305" s="132" t="str">
        <f ca="1">IF(C305="","",#REF!)</f>
        <v/>
      </c>
    </row>
    <row r="306" spans="1:12">
      <c r="A306" s="108">
        <v>295</v>
      </c>
      <c r="B306" s="130" t="str">
        <f t="shared" ca="1" si="12"/>
        <v/>
      </c>
      <c r="C306" s="105" t="str">
        <f t="shared" ca="1" si="13"/>
        <v/>
      </c>
      <c r="D306" s="97" t="str">
        <f ca="1">IF(ISERROR(OFFSET('HARGA SATUAN'!$E$6,MATCH(C306,'HARGA SATUAN'!$C$7:$C$1922,0),0)),"",OFFSET('HARGA SATUAN'!$E$6,MATCH(C306,'HARGA SATUAN'!$C$7:$C$1922,0),0))</f>
        <v/>
      </c>
      <c r="E306" s="97">
        <f ca="1">IF(B306="+","Unit",IF(ISERROR(OFFSET('HARGA SATUAN'!$F$6,MATCH(C306,'HARGA SATUAN'!$C$7:$C$1922,0),0)),"",OFFSET('HARGA SATUAN'!$F$6,MATCH(C306,'HARGA SATUAN'!$C$7:$C$1922,0),0)))</f>
        <v>0</v>
      </c>
      <c r="F306" s="134" t="str">
        <f t="shared" ca="1" si="14"/>
        <v/>
      </c>
      <c r="G306" s="40">
        <f ca="1">IF(ISERROR(OFFSET('HARGA SATUAN'!$Q$6,MATCH(C306,'HARGA SATUAN'!$C$7:$C$1922,0),0)),"",OFFSET('HARGA SATUAN'!$Q$6,MATCH(C306,'HARGA SATUAN'!$C$7:$C$1922,0),0))</f>
        <v>0</v>
      </c>
      <c r="H306" s="132" t="str">
        <f ca="1">IF(B306="","",#REF!)</f>
        <v/>
      </c>
      <c r="I306" s="132" t="str">
        <f ca="1">IF(B306="","",#REF!)</f>
        <v/>
      </c>
      <c r="J306" s="132" t="str">
        <f ca="1">IF(B306="","",#REF!)</f>
        <v/>
      </c>
      <c r="K306" s="132" t="str">
        <f ca="1">IF(B306="","",#REF!)</f>
        <v/>
      </c>
      <c r="L306" s="132" t="str">
        <f ca="1">IF(C306="","",#REF!)</f>
        <v/>
      </c>
    </row>
    <row r="307" spans="1:12">
      <c r="A307" s="108">
        <v>296</v>
      </c>
      <c r="B307" s="130" t="str">
        <f t="shared" ca="1" si="12"/>
        <v/>
      </c>
      <c r="C307" s="105" t="str">
        <f t="shared" ca="1" si="13"/>
        <v/>
      </c>
      <c r="D307" s="97" t="str">
        <f ca="1">IF(ISERROR(OFFSET('HARGA SATUAN'!$E$6,MATCH(C307,'HARGA SATUAN'!$C$7:$C$1922,0),0)),"",OFFSET('HARGA SATUAN'!$E$6,MATCH(C307,'HARGA SATUAN'!$C$7:$C$1922,0),0))</f>
        <v/>
      </c>
      <c r="E307" s="97">
        <f ca="1">IF(B307="+","Unit",IF(ISERROR(OFFSET('HARGA SATUAN'!$F$6,MATCH(C307,'HARGA SATUAN'!$C$7:$C$1922,0),0)),"",OFFSET('HARGA SATUAN'!$F$6,MATCH(C307,'HARGA SATUAN'!$C$7:$C$1922,0),0)))</f>
        <v>0</v>
      </c>
      <c r="F307" s="134" t="str">
        <f t="shared" ca="1" si="14"/>
        <v/>
      </c>
      <c r="G307" s="40">
        <f ca="1">IF(ISERROR(OFFSET('HARGA SATUAN'!$Q$6,MATCH(C307,'HARGA SATUAN'!$C$7:$C$1922,0),0)),"",OFFSET('HARGA SATUAN'!$Q$6,MATCH(C307,'HARGA SATUAN'!$C$7:$C$1922,0),0))</f>
        <v>0</v>
      </c>
      <c r="H307" s="132" t="str">
        <f ca="1">IF(B307="","",#REF!)</f>
        <v/>
      </c>
      <c r="I307" s="132" t="str">
        <f ca="1">IF(B307="","",#REF!)</f>
        <v/>
      </c>
      <c r="J307" s="132" t="str">
        <f ca="1">IF(B307="","",#REF!)</f>
        <v/>
      </c>
      <c r="K307" s="132" t="str">
        <f ca="1">IF(B307="","",#REF!)</f>
        <v/>
      </c>
      <c r="L307" s="132" t="str">
        <f ca="1">IF(C307="","",#REF!)</f>
        <v/>
      </c>
    </row>
    <row r="308" spans="1:12">
      <c r="A308" s="108">
        <v>297</v>
      </c>
      <c r="B308" s="130" t="str">
        <f t="shared" ca="1" si="12"/>
        <v/>
      </c>
      <c r="C308" s="105" t="str">
        <f t="shared" ca="1" si="13"/>
        <v/>
      </c>
      <c r="D308" s="97" t="str">
        <f ca="1">IF(ISERROR(OFFSET('HARGA SATUAN'!$E$6,MATCH(C308,'HARGA SATUAN'!$C$7:$C$1922,0),0)),"",OFFSET('HARGA SATUAN'!$E$6,MATCH(C308,'HARGA SATUAN'!$C$7:$C$1922,0),0))</f>
        <v/>
      </c>
      <c r="E308" s="97">
        <f ca="1">IF(B308="+","Unit",IF(ISERROR(OFFSET('HARGA SATUAN'!$F$6,MATCH(C308,'HARGA SATUAN'!$C$7:$C$1922,0),0)),"",OFFSET('HARGA SATUAN'!$F$6,MATCH(C308,'HARGA SATUAN'!$C$7:$C$1922,0),0)))</f>
        <v>0</v>
      </c>
      <c r="F308" s="134" t="str">
        <f t="shared" ca="1" si="14"/>
        <v/>
      </c>
      <c r="G308" s="40">
        <f ca="1">IF(ISERROR(OFFSET('HARGA SATUAN'!$Q$6,MATCH(C308,'HARGA SATUAN'!$C$7:$C$1922,0),0)),"",OFFSET('HARGA SATUAN'!$Q$6,MATCH(C308,'HARGA SATUAN'!$C$7:$C$1922,0),0))</f>
        <v>0</v>
      </c>
      <c r="H308" s="132" t="str">
        <f ca="1">IF(B308="","",#REF!)</f>
        <v/>
      </c>
      <c r="I308" s="132" t="str">
        <f ca="1">IF(B308="","",#REF!)</f>
        <v/>
      </c>
      <c r="J308" s="132" t="str">
        <f ca="1">IF(B308="","",#REF!)</f>
        <v/>
      </c>
      <c r="K308" s="132" t="str">
        <f ca="1">IF(B308="","",#REF!)</f>
        <v/>
      </c>
      <c r="L308" s="132" t="str">
        <f ca="1">IF(C308="","",#REF!)</f>
        <v/>
      </c>
    </row>
    <row r="309" spans="1:12">
      <c r="A309" s="108">
        <v>298</v>
      </c>
      <c r="B309" s="130" t="str">
        <f t="shared" ca="1" si="12"/>
        <v/>
      </c>
      <c r="C309" s="105" t="str">
        <f t="shared" ca="1" si="13"/>
        <v/>
      </c>
      <c r="D309" s="97" t="str">
        <f ca="1">IF(ISERROR(OFFSET('HARGA SATUAN'!$E$6,MATCH(C309,'HARGA SATUAN'!$C$7:$C$1922,0),0)),"",OFFSET('HARGA SATUAN'!$E$6,MATCH(C309,'HARGA SATUAN'!$C$7:$C$1922,0),0))</f>
        <v/>
      </c>
      <c r="E309" s="97">
        <f ca="1">IF(B309="+","Unit",IF(ISERROR(OFFSET('HARGA SATUAN'!$F$6,MATCH(C309,'HARGA SATUAN'!$C$7:$C$1922,0),0)),"",OFFSET('HARGA SATUAN'!$F$6,MATCH(C309,'HARGA SATUAN'!$C$7:$C$1922,0),0)))</f>
        <v>0</v>
      </c>
      <c r="F309" s="134" t="str">
        <f t="shared" ca="1" si="14"/>
        <v/>
      </c>
      <c r="G309" s="40">
        <f ca="1">IF(ISERROR(OFFSET('HARGA SATUAN'!$Q$6,MATCH(C309,'HARGA SATUAN'!$C$7:$C$1922,0),0)),"",OFFSET('HARGA SATUAN'!$Q$6,MATCH(C309,'HARGA SATUAN'!$C$7:$C$1922,0),0))</f>
        <v>0</v>
      </c>
      <c r="H309" s="132" t="str">
        <f ca="1">IF(B309="","",#REF!)</f>
        <v/>
      </c>
      <c r="I309" s="132" t="str">
        <f ca="1">IF(B309="","",#REF!)</f>
        <v/>
      </c>
      <c r="J309" s="132" t="str">
        <f ca="1">IF(B309="","",#REF!)</f>
        <v/>
      </c>
      <c r="K309" s="132" t="str">
        <f ca="1">IF(B309="","",#REF!)</f>
        <v/>
      </c>
      <c r="L309" s="132" t="str">
        <f ca="1">IF(C309="","",#REF!)</f>
        <v/>
      </c>
    </row>
    <row r="310" spans="1:12">
      <c r="A310" s="108">
        <v>299</v>
      </c>
      <c r="B310" s="130" t="str">
        <f t="shared" ca="1" si="12"/>
        <v/>
      </c>
      <c r="C310" s="105" t="str">
        <f t="shared" ca="1" si="13"/>
        <v/>
      </c>
      <c r="D310" s="97" t="str">
        <f ca="1">IF(ISERROR(OFFSET('HARGA SATUAN'!$E$6,MATCH(C310,'HARGA SATUAN'!$C$7:$C$1922,0),0)),"",OFFSET('HARGA SATUAN'!$E$6,MATCH(C310,'HARGA SATUAN'!$C$7:$C$1922,0),0))</f>
        <v/>
      </c>
      <c r="E310" s="97">
        <f ca="1">IF(B310="+","Unit",IF(ISERROR(OFFSET('HARGA SATUAN'!$F$6,MATCH(C310,'HARGA SATUAN'!$C$7:$C$1922,0),0)),"",OFFSET('HARGA SATUAN'!$F$6,MATCH(C310,'HARGA SATUAN'!$C$7:$C$1922,0),0)))</f>
        <v>0</v>
      </c>
      <c r="F310" s="134" t="str">
        <f t="shared" ca="1" si="14"/>
        <v/>
      </c>
      <c r="G310" s="40">
        <f ca="1">IF(ISERROR(OFFSET('HARGA SATUAN'!$Q$6,MATCH(C310,'HARGA SATUAN'!$C$7:$C$1922,0),0)),"",OFFSET('HARGA SATUAN'!$Q$6,MATCH(C310,'HARGA SATUAN'!$C$7:$C$1922,0),0))</f>
        <v>0</v>
      </c>
      <c r="H310" s="132" t="str">
        <f ca="1">IF(B310="","",#REF!)</f>
        <v/>
      </c>
      <c r="I310" s="132" t="str">
        <f ca="1">IF(B310="","",#REF!)</f>
        <v/>
      </c>
      <c r="J310" s="132" t="str">
        <f ca="1">IF(B310="","",#REF!)</f>
        <v/>
      </c>
      <c r="K310" s="132" t="str">
        <f ca="1">IF(B310="","",#REF!)</f>
        <v/>
      </c>
      <c r="L310" s="132" t="str">
        <f ca="1">IF(C310="","",#REF!)</f>
        <v/>
      </c>
    </row>
    <row r="311" spans="1:12">
      <c r="A311" s="108">
        <v>300</v>
      </c>
      <c r="B311" s="130" t="str">
        <f t="shared" ca="1" si="12"/>
        <v/>
      </c>
      <c r="C311" s="105" t="str">
        <f t="shared" ca="1" si="13"/>
        <v/>
      </c>
      <c r="D311" s="97" t="str">
        <f ca="1">IF(ISERROR(OFFSET('HARGA SATUAN'!$E$6,MATCH(C311,'HARGA SATUAN'!$C$7:$C$1922,0),0)),"",OFFSET('HARGA SATUAN'!$E$6,MATCH(C311,'HARGA SATUAN'!$C$7:$C$1922,0),0))</f>
        <v/>
      </c>
      <c r="E311" s="97">
        <f ca="1">IF(B311="+","Unit",IF(ISERROR(OFFSET('HARGA SATUAN'!$F$6,MATCH(C311,'HARGA SATUAN'!$C$7:$C$1922,0),0)),"",OFFSET('HARGA SATUAN'!$F$6,MATCH(C311,'HARGA SATUAN'!$C$7:$C$1922,0),0)))</f>
        <v>0</v>
      </c>
      <c r="F311" s="134" t="str">
        <f t="shared" ca="1" si="14"/>
        <v/>
      </c>
      <c r="G311" s="40">
        <f ca="1">IF(ISERROR(OFFSET('HARGA SATUAN'!$Q$6,MATCH(C311,'HARGA SATUAN'!$C$7:$C$1922,0),0)),"",OFFSET('HARGA SATUAN'!$Q$6,MATCH(C311,'HARGA SATUAN'!$C$7:$C$1922,0),0))</f>
        <v>0</v>
      </c>
      <c r="H311" s="132" t="str">
        <f ca="1">IF(B311="","",#REF!)</f>
        <v/>
      </c>
      <c r="I311" s="132" t="str">
        <f ca="1">IF(B311="","",#REF!)</f>
        <v/>
      </c>
      <c r="J311" s="132" t="str">
        <f ca="1">IF(B311="","",#REF!)</f>
        <v/>
      </c>
      <c r="K311" s="132" t="str">
        <f ca="1">IF(B311="","",#REF!)</f>
        <v/>
      </c>
      <c r="L311" s="132" t="str">
        <f ca="1">IF(C311="","",#REF!)</f>
        <v/>
      </c>
    </row>
    <row r="312" spans="1:12">
      <c r="A312" s="108">
        <v>301</v>
      </c>
      <c r="B312" s="130" t="str">
        <f t="shared" ca="1" si="12"/>
        <v/>
      </c>
      <c r="C312" s="105" t="str">
        <f t="shared" ca="1" si="13"/>
        <v/>
      </c>
      <c r="D312" s="97" t="str">
        <f ca="1">IF(ISERROR(OFFSET('HARGA SATUAN'!$E$6,MATCH(C312,'HARGA SATUAN'!$C$7:$C$1922,0),0)),"",OFFSET('HARGA SATUAN'!$E$6,MATCH(C312,'HARGA SATUAN'!$C$7:$C$1922,0),0))</f>
        <v/>
      </c>
      <c r="E312" s="97">
        <f ca="1">IF(B312="+","Unit",IF(ISERROR(OFFSET('HARGA SATUAN'!$F$6,MATCH(C312,'HARGA SATUAN'!$C$7:$C$1922,0),0)),"",OFFSET('HARGA SATUAN'!$F$6,MATCH(C312,'HARGA SATUAN'!$C$7:$C$1922,0),0)))</f>
        <v>0</v>
      </c>
      <c r="F312" s="134" t="str">
        <f t="shared" ca="1" si="14"/>
        <v/>
      </c>
      <c r="G312" s="40">
        <f ca="1">IF(ISERROR(OFFSET('HARGA SATUAN'!$Q$6,MATCH(C312,'HARGA SATUAN'!$C$7:$C$1922,0),0)),"",OFFSET('HARGA SATUAN'!$Q$6,MATCH(C312,'HARGA SATUAN'!$C$7:$C$1922,0),0))</f>
        <v>0</v>
      </c>
      <c r="H312" s="132" t="str">
        <f ca="1">IF(B312="","",#REF!)</f>
        <v/>
      </c>
      <c r="I312" s="132" t="str">
        <f ca="1">IF(B312="","",#REF!)</f>
        <v/>
      </c>
      <c r="J312" s="132" t="str">
        <f ca="1">IF(B312="","",#REF!)</f>
        <v/>
      </c>
      <c r="K312" s="132" t="str">
        <f ca="1">IF(B312="","",#REF!)</f>
        <v/>
      </c>
      <c r="L312" s="132" t="str">
        <f ca="1">IF(C312="","",#REF!)</f>
        <v/>
      </c>
    </row>
    <row r="313" spans="1:12">
      <c r="A313" s="108">
        <v>302</v>
      </c>
      <c r="B313" s="130" t="str">
        <f t="shared" ca="1" si="12"/>
        <v/>
      </c>
      <c r="C313" s="105" t="str">
        <f t="shared" ca="1" si="13"/>
        <v/>
      </c>
      <c r="D313" s="97" t="str">
        <f ca="1">IF(ISERROR(OFFSET('HARGA SATUAN'!$E$6,MATCH(C313,'HARGA SATUAN'!$C$7:$C$1922,0),0)),"",OFFSET('HARGA SATUAN'!$E$6,MATCH(C313,'HARGA SATUAN'!$C$7:$C$1922,0),0))</f>
        <v/>
      </c>
      <c r="E313" s="97">
        <f ca="1">IF(B313="+","Unit",IF(ISERROR(OFFSET('HARGA SATUAN'!$F$6,MATCH(C313,'HARGA SATUAN'!$C$7:$C$1922,0),0)),"",OFFSET('HARGA SATUAN'!$F$6,MATCH(C313,'HARGA SATUAN'!$C$7:$C$1922,0),0)))</f>
        <v>0</v>
      </c>
      <c r="F313" s="134" t="str">
        <f t="shared" ca="1" si="14"/>
        <v/>
      </c>
      <c r="G313" s="40">
        <f ca="1">IF(ISERROR(OFFSET('HARGA SATUAN'!$Q$6,MATCH(C313,'HARGA SATUAN'!$C$7:$C$1922,0),0)),"",OFFSET('HARGA SATUAN'!$Q$6,MATCH(C313,'HARGA SATUAN'!$C$7:$C$1922,0),0))</f>
        <v>0</v>
      </c>
      <c r="H313" s="132" t="str">
        <f ca="1">IF(B313="","",#REF!)</f>
        <v/>
      </c>
      <c r="I313" s="132" t="str">
        <f ca="1">IF(B313="","",#REF!)</f>
        <v/>
      </c>
      <c r="J313" s="132" t="str">
        <f ca="1">IF(B313="","",#REF!)</f>
        <v/>
      </c>
      <c r="K313" s="132" t="str">
        <f ca="1">IF(B313="","",#REF!)</f>
        <v/>
      </c>
      <c r="L313" s="132" t="str">
        <f ca="1">IF(C313="","",#REF!)</f>
        <v/>
      </c>
    </row>
    <row r="314" spans="1:12">
      <c r="A314" s="108">
        <v>303</v>
      </c>
      <c r="B314" s="130" t="str">
        <f t="shared" ca="1" si="12"/>
        <v/>
      </c>
      <c r="C314" s="105" t="str">
        <f t="shared" ca="1" si="13"/>
        <v/>
      </c>
      <c r="D314" s="97" t="str">
        <f ca="1">IF(ISERROR(OFFSET('HARGA SATUAN'!$E$6,MATCH(C314,'HARGA SATUAN'!$C$7:$C$1922,0),0)),"",OFFSET('HARGA SATUAN'!$E$6,MATCH(C314,'HARGA SATUAN'!$C$7:$C$1922,0),0))</f>
        <v/>
      </c>
      <c r="E314" s="97">
        <f ca="1">IF(B314="+","Unit",IF(ISERROR(OFFSET('HARGA SATUAN'!$F$6,MATCH(C314,'HARGA SATUAN'!$C$7:$C$1922,0),0)),"",OFFSET('HARGA SATUAN'!$F$6,MATCH(C314,'HARGA SATUAN'!$C$7:$C$1922,0),0)))</f>
        <v>0</v>
      </c>
      <c r="F314" s="134" t="str">
        <f t="shared" ca="1" si="14"/>
        <v/>
      </c>
      <c r="G314" s="40">
        <f ca="1">IF(ISERROR(OFFSET('HARGA SATUAN'!$Q$6,MATCH(C314,'HARGA SATUAN'!$C$7:$C$1922,0),0)),"",OFFSET('HARGA SATUAN'!$Q$6,MATCH(C314,'HARGA SATUAN'!$C$7:$C$1922,0),0))</f>
        <v>0</v>
      </c>
      <c r="H314" s="132" t="str">
        <f ca="1">IF(B314="","",#REF!)</f>
        <v/>
      </c>
      <c r="I314" s="132" t="str">
        <f ca="1">IF(B314="","",#REF!)</f>
        <v/>
      </c>
      <c r="J314" s="132" t="str">
        <f ca="1">IF(B314="","",#REF!)</f>
        <v/>
      </c>
      <c r="K314" s="132" t="str">
        <f ca="1">IF(B314="","",#REF!)</f>
        <v/>
      </c>
      <c r="L314" s="132" t="str">
        <f ca="1">IF(C314="","",#REF!)</f>
        <v/>
      </c>
    </row>
    <row r="315" spans="1:12">
      <c r="A315" s="108">
        <v>304</v>
      </c>
      <c r="B315" s="130" t="str">
        <f t="shared" ca="1" si="12"/>
        <v/>
      </c>
      <c r="C315" s="105" t="str">
        <f t="shared" ca="1" si="13"/>
        <v/>
      </c>
      <c r="D315" s="97" t="str">
        <f ca="1">IF(ISERROR(OFFSET('HARGA SATUAN'!$E$6,MATCH(C315,'HARGA SATUAN'!$C$7:$C$1922,0),0)),"",OFFSET('HARGA SATUAN'!$E$6,MATCH(C315,'HARGA SATUAN'!$C$7:$C$1922,0),0))</f>
        <v/>
      </c>
      <c r="E315" s="97">
        <f ca="1">IF(B315="+","Unit",IF(ISERROR(OFFSET('HARGA SATUAN'!$F$6,MATCH(C315,'HARGA SATUAN'!$C$7:$C$1922,0),0)),"",OFFSET('HARGA SATUAN'!$F$6,MATCH(C315,'HARGA SATUAN'!$C$7:$C$1922,0),0)))</f>
        <v>0</v>
      </c>
      <c r="F315" s="134" t="str">
        <f t="shared" ca="1" si="14"/>
        <v/>
      </c>
      <c r="G315" s="40">
        <f ca="1">IF(ISERROR(OFFSET('HARGA SATUAN'!$Q$6,MATCH(C315,'HARGA SATUAN'!$C$7:$C$1922,0),0)),"",OFFSET('HARGA SATUAN'!$Q$6,MATCH(C315,'HARGA SATUAN'!$C$7:$C$1922,0),0))</f>
        <v>0</v>
      </c>
      <c r="H315" s="132" t="str">
        <f ca="1">IF(B315="","",#REF!)</f>
        <v/>
      </c>
      <c r="I315" s="132" t="str">
        <f ca="1">IF(B315="","",#REF!)</f>
        <v/>
      </c>
      <c r="J315" s="132" t="str">
        <f ca="1">IF(B315="","",#REF!)</f>
        <v/>
      </c>
      <c r="K315" s="132" t="str">
        <f ca="1">IF(B315="","",#REF!)</f>
        <v/>
      </c>
      <c r="L315" s="132" t="str">
        <f ca="1">IF(C315="","",#REF!)</f>
        <v/>
      </c>
    </row>
    <row r="316" spans="1:12">
      <c r="A316" s="108">
        <v>305</v>
      </c>
      <c r="B316" s="130" t="str">
        <f t="shared" ca="1" si="12"/>
        <v/>
      </c>
      <c r="C316" s="105" t="str">
        <f t="shared" ca="1" si="13"/>
        <v/>
      </c>
      <c r="D316" s="97" t="str">
        <f ca="1">IF(ISERROR(OFFSET('HARGA SATUAN'!$E$6,MATCH(C316,'HARGA SATUAN'!$C$7:$C$1922,0),0)),"",OFFSET('HARGA SATUAN'!$E$6,MATCH(C316,'HARGA SATUAN'!$C$7:$C$1922,0),0))</f>
        <v/>
      </c>
      <c r="E316" s="97">
        <f ca="1">IF(B316="+","Unit",IF(ISERROR(OFFSET('HARGA SATUAN'!$F$6,MATCH(C316,'HARGA SATUAN'!$C$7:$C$1922,0),0)),"",OFFSET('HARGA SATUAN'!$F$6,MATCH(C316,'HARGA SATUAN'!$C$7:$C$1922,0),0)))</f>
        <v>0</v>
      </c>
      <c r="F316" s="134" t="str">
        <f t="shared" ca="1" si="14"/>
        <v/>
      </c>
      <c r="G316" s="40">
        <f ca="1">IF(ISERROR(OFFSET('HARGA SATUAN'!$Q$6,MATCH(C316,'HARGA SATUAN'!$C$7:$C$1922,0),0)),"",OFFSET('HARGA SATUAN'!$Q$6,MATCH(C316,'HARGA SATUAN'!$C$7:$C$1922,0),0))</f>
        <v>0</v>
      </c>
      <c r="H316" s="132" t="str">
        <f ca="1">IF(B316="","",#REF!)</f>
        <v/>
      </c>
      <c r="I316" s="132" t="str">
        <f ca="1">IF(B316="","",#REF!)</f>
        <v/>
      </c>
      <c r="J316" s="132" t="str">
        <f ca="1">IF(B316="","",#REF!)</f>
        <v/>
      </c>
      <c r="K316" s="132" t="str">
        <f ca="1">IF(B316="","",#REF!)</f>
        <v/>
      </c>
      <c r="L316" s="132" t="str">
        <f ca="1">IF(C316="","",#REF!)</f>
        <v/>
      </c>
    </row>
    <row r="317" spans="1:12">
      <c r="A317" s="108">
        <v>306</v>
      </c>
      <c r="B317" s="130" t="str">
        <f t="shared" ca="1" si="12"/>
        <v/>
      </c>
      <c r="C317" s="105" t="str">
        <f t="shared" ca="1" si="13"/>
        <v/>
      </c>
      <c r="D317" s="97" t="str">
        <f ca="1">IF(ISERROR(OFFSET('HARGA SATUAN'!$E$6,MATCH(C317,'HARGA SATUAN'!$C$7:$C$1922,0),0)),"",OFFSET('HARGA SATUAN'!$E$6,MATCH(C317,'HARGA SATUAN'!$C$7:$C$1922,0),0))</f>
        <v/>
      </c>
      <c r="E317" s="97">
        <f ca="1">IF(B317="+","Unit",IF(ISERROR(OFFSET('HARGA SATUAN'!$F$6,MATCH(C317,'HARGA SATUAN'!$C$7:$C$1922,0),0)),"",OFFSET('HARGA SATUAN'!$F$6,MATCH(C317,'HARGA SATUAN'!$C$7:$C$1922,0),0)))</f>
        <v>0</v>
      </c>
      <c r="F317" s="134" t="str">
        <f t="shared" ca="1" si="14"/>
        <v/>
      </c>
      <c r="G317" s="40">
        <f ca="1">IF(ISERROR(OFFSET('HARGA SATUAN'!$Q$6,MATCH(C317,'HARGA SATUAN'!$C$7:$C$1922,0),0)),"",OFFSET('HARGA SATUAN'!$Q$6,MATCH(C317,'HARGA SATUAN'!$C$7:$C$1922,0),0))</f>
        <v>0</v>
      </c>
      <c r="H317" s="132" t="str">
        <f ca="1">IF(B317="","",#REF!)</f>
        <v/>
      </c>
      <c r="I317" s="132" t="str">
        <f ca="1">IF(B317="","",#REF!)</f>
        <v/>
      </c>
      <c r="J317" s="132" t="str">
        <f ca="1">IF(B317="","",#REF!)</f>
        <v/>
      </c>
      <c r="K317" s="132" t="str">
        <f ca="1">IF(B317="","",#REF!)</f>
        <v/>
      </c>
      <c r="L317" s="132" t="str">
        <f ca="1">IF(C317="","",#REF!)</f>
        <v/>
      </c>
    </row>
    <row r="318" spans="1:12">
      <c r="A318" s="108">
        <v>307</v>
      </c>
      <c r="B318" s="130" t="str">
        <f t="shared" ca="1" si="12"/>
        <v/>
      </c>
      <c r="C318" s="105" t="str">
        <f t="shared" ca="1" si="13"/>
        <v/>
      </c>
      <c r="D318" s="97" t="str">
        <f ca="1">IF(ISERROR(OFFSET('HARGA SATUAN'!$E$6,MATCH(C318,'HARGA SATUAN'!$C$7:$C$1922,0),0)),"",OFFSET('HARGA SATUAN'!$E$6,MATCH(C318,'HARGA SATUAN'!$C$7:$C$1922,0),0))</f>
        <v/>
      </c>
      <c r="E318" s="97">
        <f ca="1">IF(B318="+","Unit",IF(ISERROR(OFFSET('HARGA SATUAN'!$F$6,MATCH(C318,'HARGA SATUAN'!$C$7:$C$1922,0),0)),"",OFFSET('HARGA SATUAN'!$F$6,MATCH(C318,'HARGA SATUAN'!$C$7:$C$1922,0),0)))</f>
        <v>0</v>
      </c>
      <c r="F318" s="134" t="str">
        <f t="shared" ca="1" si="14"/>
        <v/>
      </c>
      <c r="G318" s="40">
        <f ca="1">IF(ISERROR(OFFSET('HARGA SATUAN'!$Q$6,MATCH(C318,'HARGA SATUAN'!$C$7:$C$1922,0),0)),"",OFFSET('HARGA SATUAN'!$Q$6,MATCH(C318,'HARGA SATUAN'!$C$7:$C$1922,0),0))</f>
        <v>0</v>
      </c>
      <c r="H318" s="132" t="str">
        <f ca="1">IF(B318="","",#REF!)</f>
        <v/>
      </c>
      <c r="I318" s="132" t="str">
        <f ca="1">IF(B318="","",#REF!)</f>
        <v/>
      </c>
      <c r="J318" s="132" t="str">
        <f ca="1">IF(B318="","",#REF!)</f>
        <v/>
      </c>
      <c r="K318" s="132" t="str">
        <f ca="1">IF(B318="","",#REF!)</f>
        <v/>
      </c>
      <c r="L318" s="132" t="str">
        <f ca="1">IF(C318="","",#REF!)</f>
        <v/>
      </c>
    </row>
    <row r="319" spans="1:12">
      <c r="A319" s="108">
        <v>308</v>
      </c>
      <c r="B319" s="130" t="str">
        <f t="shared" ca="1" si="12"/>
        <v/>
      </c>
      <c r="C319" s="105" t="str">
        <f t="shared" ca="1" si="13"/>
        <v/>
      </c>
      <c r="D319" s="97" t="str">
        <f ca="1">IF(ISERROR(OFFSET('HARGA SATUAN'!$E$6,MATCH(C319,'HARGA SATUAN'!$C$7:$C$1922,0),0)),"",OFFSET('HARGA SATUAN'!$E$6,MATCH(C319,'HARGA SATUAN'!$C$7:$C$1922,0),0))</f>
        <v/>
      </c>
      <c r="E319" s="97">
        <f ca="1">IF(B319="+","Unit",IF(ISERROR(OFFSET('HARGA SATUAN'!$F$6,MATCH(C319,'HARGA SATUAN'!$C$7:$C$1922,0),0)),"",OFFSET('HARGA SATUAN'!$F$6,MATCH(C319,'HARGA SATUAN'!$C$7:$C$1922,0),0)))</f>
        <v>0</v>
      </c>
      <c r="F319" s="134" t="str">
        <f t="shared" ca="1" si="14"/>
        <v/>
      </c>
      <c r="G319" s="40">
        <f ca="1">IF(ISERROR(OFFSET('HARGA SATUAN'!$Q$6,MATCH(C319,'HARGA SATUAN'!$C$7:$C$1922,0),0)),"",OFFSET('HARGA SATUAN'!$Q$6,MATCH(C319,'HARGA SATUAN'!$C$7:$C$1922,0),0))</f>
        <v>0</v>
      </c>
      <c r="H319" s="132" t="str">
        <f ca="1">IF(B319="","",#REF!)</f>
        <v/>
      </c>
      <c r="I319" s="132" t="str">
        <f ca="1">IF(B319="","",#REF!)</f>
        <v/>
      </c>
      <c r="J319" s="132" t="str">
        <f ca="1">IF(B319="","",#REF!)</f>
        <v/>
      </c>
      <c r="K319" s="132" t="str">
        <f ca="1">IF(B319="","",#REF!)</f>
        <v/>
      </c>
      <c r="L319" s="132" t="str">
        <f ca="1">IF(C319="","",#REF!)</f>
        <v/>
      </c>
    </row>
    <row r="320" spans="1:12">
      <c r="A320" s="108">
        <v>309</v>
      </c>
      <c r="B320" s="130" t="str">
        <f t="shared" ca="1" si="12"/>
        <v/>
      </c>
      <c r="C320" s="105" t="str">
        <f t="shared" ca="1" si="13"/>
        <v/>
      </c>
      <c r="D320" s="97" t="str">
        <f ca="1">IF(ISERROR(OFFSET('HARGA SATUAN'!$E$6,MATCH(C320,'HARGA SATUAN'!$C$7:$C$1922,0),0)),"",OFFSET('HARGA SATUAN'!$E$6,MATCH(C320,'HARGA SATUAN'!$C$7:$C$1922,0),0))</f>
        <v/>
      </c>
      <c r="E320" s="97">
        <f ca="1">IF(B320="+","Unit",IF(ISERROR(OFFSET('HARGA SATUAN'!$F$6,MATCH(C320,'HARGA SATUAN'!$C$7:$C$1922,0),0)),"",OFFSET('HARGA SATUAN'!$F$6,MATCH(C320,'HARGA SATUAN'!$C$7:$C$1922,0),0)))</f>
        <v>0</v>
      </c>
      <c r="F320" s="134" t="str">
        <f t="shared" ca="1" si="14"/>
        <v/>
      </c>
      <c r="G320" s="40">
        <f ca="1">IF(ISERROR(OFFSET('HARGA SATUAN'!$Q$6,MATCH(C320,'HARGA SATUAN'!$C$7:$C$1922,0),0)),"",OFFSET('HARGA SATUAN'!$Q$6,MATCH(C320,'HARGA SATUAN'!$C$7:$C$1922,0),0))</f>
        <v>0</v>
      </c>
      <c r="H320" s="132" t="str">
        <f ca="1">IF(B320="","",#REF!)</f>
        <v/>
      </c>
      <c r="I320" s="132" t="str">
        <f ca="1">IF(B320="","",#REF!)</f>
        <v/>
      </c>
      <c r="J320" s="132" t="str">
        <f ca="1">IF(B320="","",#REF!)</f>
        <v/>
      </c>
      <c r="K320" s="132" t="str">
        <f ca="1">IF(B320="","",#REF!)</f>
        <v/>
      </c>
      <c r="L320" s="132" t="str">
        <f ca="1">IF(C320="","",#REF!)</f>
        <v/>
      </c>
    </row>
    <row r="321" spans="1:12">
      <c r="A321" s="108">
        <v>310</v>
      </c>
      <c r="B321" s="130" t="str">
        <f t="shared" ca="1" si="12"/>
        <v/>
      </c>
      <c r="C321" s="105" t="str">
        <f t="shared" ca="1" si="13"/>
        <v/>
      </c>
      <c r="D321" s="97" t="str">
        <f ca="1">IF(ISERROR(OFFSET('HARGA SATUAN'!$E$6,MATCH(C321,'HARGA SATUAN'!$C$7:$C$1922,0),0)),"",OFFSET('HARGA SATUAN'!$E$6,MATCH(C321,'HARGA SATUAN'!$C$7:$C$1922,0),0))</f>
        <v/>
      </c>
      <c r="E321" s="97">
        <f ca="1">IF(B321="+","Unit",IF(ISERROR(OFFSET('HARGA SATUAN'!$F$6,MATCH(C321,'HARGA SATUAN'!$C$7:$C$1922,0),0)),"",OFFSET('HARGA SATUAN'!$F$6,MATCH(C321,'HARGA SATUAN'!$C$7:$C$1922,0),0)))</f>
        <v>0</v>
      </c>
      <c r="F321" s="134" t="str">
        <f t="shared" ca="1" si="14"/>
        <v/>
      </c>
      <c r="G321" s="40">
        <f ca="1">IF(ISERROR(OFFSET('HARGA SATUAN'!$Q$6,MATCH(C321,'HARGA SATUAN'!$C$7:$C$1922,0),0)),"",OFFSET('HARGA SATUAN'!$Q$6,MATCH(C321,'HARGA SATUAN'!$C$7:$C$1922,0),0))</f>
        <v>0</v>
      </c>
      <c r="H321" s="132" t="str">
        <f ca="1">IF(B321="","",#REF!)</f>
        <v/>
      </c>
      <c r="I321" s="132" t="str">
        <f ca="1">IF(B321="","",#REF!)</f>
        <v/>
      </c>
      <c r="J321" s="132" t="str">
        <f ca="1">IF(B321="","",#REF!)</f>
        <v/>
      </c>
      <c r="K321" s="132" t="str">
        <f ca="1">IF(B321="","",#REF!)</f>
        <v/>
      </c>
      <c r="L321" s="132" t="str">
        <f ca="1">IF(C321="","",#REF!)</f>
        <v/>
      </c>
    </row>
    <row r="322" spans="1:12">
      <c r="A322" s="108">
        <v>311</v>
      </c>
      <c r="B322" s="130" t="str">
        <f t="shared" ca="1" si="12"/>
        <v/>
      </c>
      <c r="C322" s="105" t="str">
        <f t="shared" ca="1" si="13"/>
        <v/>
      </c>
      <c r="D322" s="97" t="str">
        <f ca="1">IF(ISERROR(OFFSET('HARGA SATUAN'!$E$6,MATCH(C322,'HARGA SATUAN'!$C$7:$C$1922,0),0)),"",OFFSET('HARGA SATUAN'!$E$6,MATCH(C322,'HARGA SATUAN'!$C$7:$C$1922,0),0))</f>
        <v/>
      </c>
      <c r="E322" s="97">
        <f ca="1">IF(B322="+","Unit",IF(ISERROR(OFFSET('HARGA SATUAN'!$F$6,MATCH(C322,'HARGA SATUAN'!$C$7:$C$1922,0),0)),"",OFFSET('HARGA SATUAN'!$F$6,MATCH(C322,'HARGA SATUAN'!$C$7:$C$1922,0),0)))</f>
        <v>0</v>
      </c>
      <c r="F322" s="134" t="str">
        <f t="shared" ca="1" si="14"/>
        <v/>
      </c>
      <c r="G322" s="40">
        <f ca="1">IF(ISERROR(OFFSET('HARGA SATUAN'!$Q$6,MATCH(C322,'HARGA SATUAN'!$C$7:$C$1922,0),0)),"",OFFSET('HARGA SATUAN'!$Q$6,MATCH(C322,'HARGA SATUAN'!$C$7:$C$1922,0),0))</f>
        <v>0</v>
      </c>
      <c r="H322" s="132" t="str">
        <f ca="1">IF(B322="","",#REF!)</f>
        <v/>
      </c>
      <c r="I322" s="132" t="str">
        <f ca="1">IF(B322="","",#REF!)</f>
        <v/>
      </c>
      <c r="J322" s="132" t="str">
        <f ca="1">IF(B322="","",#REF!)</f>
        <v/>
      </c>
      <c r="K322" s="132" t="str">
        <f ca="1">IF(B322="","",#REF!)</f>
        <v/>
      </c>
      <c r="L322" s="132" t="str">
        <f ca="1">IF(C322="","",#REF!)</f>
        <v/>
      </c>
    </row>
    <row r="323" spans="1:12">
      <c r="A323" s="108">
        <v>312</v>
      </c>
      <c r="B323" s="130" t="str">
        <f t="shared" ca="1" si="12"/>
        <v/>
      </c>
      <c r="C323" s="105" t="str">
        <f t="shared" ca="1" si="13"/>
        <v/>
      </c>
      <c r="D323" s="97" t="str">
        <f ca="1">IF(ISERROR(OFFSET('HARGA SATUAN'!$E$6,MATCH(C323,'HARGA SATUAN'!$C$7:$C$1922,0),0)),"",OFFSET('HARGA SATUAN'!$E$6,MATCH(C323,'HARGA SATUAN'!$C$7:$C$1922,0),0))</f>
        <v/>
      </c>
      <c r="E323" s="97">
        <f ca="1">IF(B323="+","Unit",IF(ISERROR(OFFSET('HARGA SATUAN'!$F$6,MATCH(C323,'HARGA SATUAN'!$C$7:$C$1922,0),0)),"",OFFSET('HARGA SATUAN'!$F$6,MATCH(C323,'HARGA SATUAN'!$C$7:$C$1922,0),0)))</f>
        <v>0</v>
      </c>
      <c r="F323" s="134" t="str">
        <f t="shared" ca="1" si="14"/>
        <v/>
      </c>
      <c r="G323" s="40">
        <f ca="1">IF(ISERROR(OFFSET('HARGA SATUAN'!$Q$6,MATCH(C323,'HARGA SATUAN'!$C$7:$C$1922,0),0)),"",OFFSET('HARGA SATUAN'!$Q$6,MATCH(C323,'HARGA SATUAN'!$C$7:$C$1922,0),0))</f>
        <v>0</v>
      </c>
      <c r="H323" s="132" t="str">
        <f ca="1">IF(B323="","",#REF!)</f>
        <v/>
      </c>
      <c r="I323" s="132" t="str">
        <f ca="1">IF(B323="","",#REF!)</f>
        <v/>
      </c>
      <c r="J323" s="132" t="str">
        <f ca="1">IF(B323="","",#REF!)</f>
        <v/>
      </c>
      <c r="K323" s="132" t="str">
        <f ca="1">IF(B323="","",#REF!)</f>
        <v/>
      </c>
      <c r="L323" s="132" t="str">
        <f ca="1">IF(C323="","",#REF!)</f>
        <v/>
      </c>
    </row>
    <row r="324" spans="1:12">
      <c r="A324" s="108">
        <v>313</v>
      </c>
      <c r="B324" s="130" t="str">
        <f t="shared" ca="1" si="12"/>
        <v/>
      </c>
      <c r="C324" s="105" t="str">
        <f t="shared" ca="1" si="13"/>
        <v/>
      </c>
      <c r="D324" s="97" t="str">
        <f ca="1">IF(ISERROR(OFFSET('HARGA SATUAN'!$E$6,MATCH(C324,'HARGA SATUAN'!$C$7:$C$1922,0),0)),"",OFFSET('HARGA SATUAN'!$E$6,MATCH(C324,'HARGA SATUAN'!$C$7:$C$1922,0),0))</f>
        <v/>
      </c>
      <c r="E324" s="97">
        <f ca="1">IF(B324="+","Unit",IF(ISERROR(OFFSET('HARGA SATUAN'!$F$6,MATCH(C324,'HARGA SATUAN'!$C$7:$C$1922,0),0)),"",OFFSET('HARGA SATUAN'!$F$6,MATCH(C324,'HARGA SATUAN'!$C$7:$C$1922,0),0)))</f>
        <v>0</v>
      </c>
      <c r="F324" s="134" t="str">
        <f t="shared" ca="1" si="14"/>
        <v/>
      </c>
      <c r="G324" s="40">
        <f ca="1">IF(ISERROR(OFFSET('HARGA SATUAN'!$Q$6,MATCH(C324,'HARGA SATUAN'!$C$7:$C$1922,0),0)),"",OFFSET('HARGA SATUAN'!$Q$6,MATCH(C324,'HARGA SATUAN'!$C$7:$C$1922,0),0))</f>
        <v>0</v>
      </c>
      <c r="H324" s="132" t="str">
        <f ca="1">IF(B324="","",#REF!)</f>
        <v/>
      </c>
      <c r="I324" s="132" t="str">
        <f ca="1">IF(B324="","",#REF!)</f>
        <v/>
      </c>
      <c r="J324" s="132" t="str">
        <f ca="1">IF(B324="","",#REF!)</f>
        <v/>
      </c>
      <c r="K324" s="132" t="str">
        <f ca="1">IF(B324="","",#REF!)</f>
        <v/>
      </c>
      <c r="L324" s="132" t="str">
        <f ca="1">IF(C324="","",#REF!)</f>
        <v/>
      </c>
    </row>
    <row r="325" spans="1:12">
      <c r="A325" s="108">
        <v>314</v>
      </c>
      <c r="B325" s="130" t="str">
        <f t="shared" ca="1" si="12"/>
        <v/>
      </c>
      <c r="C325" s="105" t="str">
        <f t="shared" ca="1" si="13"/>
        <v/>
      </c>
      <c r="D325" s="97" t="str">
        <f ca="1">IF(ISERROR(OFFSET('HARGA SATUAN'!$E$6,MATCH(C325,'HARGA SATUAN'!$C$7:$C$1922,0),0)),"",OFFSET('HARGA SATUAN'!$E$6,MATCH(C325,'HARGA SATUAN'!$C$7:$C$1922,0),0))</f>
        <v/>
      </c>
      <c r="E325" s="97">
        <f ca="1">IF(B325="+","Unit",IF(ISERROR(OFFSET('HARGA SATUAN'!$F$6,MATCH(C325,'HARGA SATUAN'!$C$7:$C$1922,0),0)),"",OFFSET('HARGA SATUAN'!$F$6,MATCH(C325,'HARGA SATUAN'!$C$7:$C$1922,0),0)))</f>
        <v>0</v>
      </c>
      <c r="F325" s="134" t="str">
        <f t="shared" ca="1" si="14"/>
        <v/>
      </c>
      <c r="G325" s="40">
        <f ca="1">IF(ISERROR(OFFSET('HARGA SATUAN'!$Q$6,MATCH(C325,'HARGA SATUAN'!$C$7:$C$1922,0),0)),"",OFFSET('HARGA SATUAN'!$Q$6,MATCH(C325,'HARGA SATUAN'!$C$7:$C$1922,0),0))</f>
        <v>0</v>
      </c>
      <c r="H325" s="132" t="str">
        <f ca="1">IF(B325="","",#REF!)</f>
        <v/>
      </c>
      <c r="I325" s="132" t="str">
        <f ca="1">IF(B325="","",#REF!)</f>
        <v/>
      </c>
      <c r="J325" s="132" t="str">
        <f ca="1">IF(B325="","",#REF!)</f>
        <v/>
      </c>
      <c r="K325" s="132" t="str">
        <f ca="1">IF(B325="","",#REF!)</f>
        <v/>
      </c>
      <c r="L325" s="132" t="str">
        <f ca="1">IF(C325="","",#REF!)</f>
        <v/>
      </c>
    </row>
    <row r="326" spans="1:12">
      <c r="A326" s="108">
        <v>315</v>
      </c>
      <c r="B326" s="130" t="str">
        <f t="shared" ca="1" si="12"/>
        <v/>
      </c>
      <c r="C326" s="105" t="str">
        <f t="shared" ca="1" si="13"/>
        <v/>
      </c>
      <c r="D326" s="97" t="str">
        <f ca="1">IF(ISERROR(OFFSET('HARGA SATUAN'!$E$6,MATCH(C326,'HARGA SATUAN'!$C$7:$C$1922,0),0)),"",OFFSET('HARGA SATUAN'!$E$6,MATCH(C326,'HARGA SATUAN'!$C$7:$C$1922,0),0))</f>
        <v/>
      </c>
      <c r="E326" s="97">
        <f ca="1">IF(B326="+","Unit",IF(ISERROR(OFFSET('HARGA SATUAN'!$F$6,MATCH(C326,'HARGA SATUAN'!$C$7:$C$1922,0),0)),"",OFFSET('HARGA SATUAN'!$F$6,MATCH(C326,'HARGA SATUAN'!$C$7:$C$1922,0),0)))</f>
        <v>0</v>
      </c>
      <c r="F326" s="134" t="str">
        <f t="shared" ca="1" si="14"/>
        <v/>
      </c>
      <c r="G326" s="40">
        <f ca="1">IF(ISERROR(OFFSET('HARGA SATUAN'!$Q$6,MATCH(C326,'HARGA SATUAN'!$C$7:$C$1922,0),0)),"",OFFSET('HARGA SATUAN'!$Q$6,MATCH(C326,'HARGA SATUAN'!$C$7:$C$1922,0),0))</f>
        <v>0</v>
      </c>
      <c r="H326" s="132" t="str">
        <f ca="1">IF(B326="","",#REF!)</f>
        <v/>
      </c>
      <c r="I326" s="132" t="str">
        <f ca="1">IF(B326="","",#REF!)</f>
        <v/>
      </c>
      <c r="J326" s="132" t="str">
        <f ca="1">IF(B326="","",#REF!)</f>
        <v/>
      </c>
      <c r="K326" s="132" t="str">
        <f ca="1">IF(B326="","",#REF!)</f>
        <v/>
      </c>
      <c r="L326" s="132" t="str">
        <f ca="1">IF(C326="","",#REF!)</f>
        <v/>
      </c>
    </row>
    <row r="327" spans="1:12">
      <c r="A327" s="108">
        <v>316</v>
      </c>
      <c r="B327" s="130" t="str">
        <f t="shared" ca="1" si="12"/>
        <v/>
      </c>
      <c r="C327" s="105" t="str">
        <f t="shared" ca="1" si="13"/>
        <v/>
      </c>
      <c r="D327" s="97" t="str">
        <f ca="1">IF(ISERROR(OFFSET('HARGA SATUAN'!$E$6,MATCH(C327,'HARGA SATUAN'!$C$7:$C$1922,0),0)),"",OFFSET('HARGA SATUAN'!$E$6,MATCH(C327,'HARGA SATUAN'!$C$7:$C$1922,0),0))</f>
        <v/>
      </c>
      <c r="E327" s="97">
        <f ca="1">IF(B327="+","Unit",IF(ISERROR(OFFSET('HARGA SATUAN'!$F$6,MATCH(C327,'HARGA SATUAN'!$C$7:$C$1922,0),0)),"",OFFSET('HARGA SATUAN'!$F$6,MATCH(C327,'HARGA SATUAN'!$C$7:$C$1922,0),0)))</f>
        <v>0</v>
      </c>
      <c r="F327" s="134" t="str">
        <f t="shared" ca="1" si="14"/>
        <v/>
      </c>
      <c r="G327" s="40">
        <f ca="1">IF(ISERROR(OFFSET('HARGA SATUAN'!$Q$6,MATCH(C327,'HARGA SATUAN'!$C$7:$C$1922,0),0)),"",OFFSET('HARGA SATUAN'!$Q$6,MATCH(C327,'HARGA SATUAN'!$C$7:$C$1922,0),0))</f>
        <v>0</v>
      </c>
      <c r="H327" s="132" t="str">
        <f ca="1">IF(B327="","",#REF!)</f>
        <v/>
      </c>
      <c r="I327" s="132" t="str">
        <f ca="1">IF(B327="","",#REF!)</f>
        <v/>
      </c>
      <c r="J327" s="132" t="str">
        <f ca="1">IF(B327="","",#REF!)</f>
        <v/>
      </c>
      <c r="K327" s="132" t="str">
        <f ca="1">IF(B327="","",#REF!)</f>
        <v/>
      </c>
      <c r="L327" s="132" t="str">
        <f ca="1">IF(C327="","",#REF!)</f>
        <v/>
      </c>
    </row>
    <row r="328" spans="1:12">
      <c r="A328" s="108">
        <v>317</v>
      </c>
      <c r="B328" s="130" t="str">
        <f t="shared" ca="1" si="12"/>
        <v/>
      </c>
      <c r="C328" s="105" t="str">
        <f t="shared" ca="1" si="13"/>
        <v/>
      </c>
      <c r="D328" s="97" t="str">
        <f ca="1">IF(ISERROR(OFFSET('HARGA SATUAN'!$E$6,MATCH(C328,'HARGA SATUAN'!$C$7:$C$1922,0),0)),"",OFFSET('HARGA SATUAN'!$E$6,MATCH(C328,'HARGA SATUAN'!$C$7:$C$1922,0),0))</f>
        <v/>
      </c>
      <c r="E328" s="97">
        <f ca="1">IF(B328="+","Unit",IF(ISERROR(OFFSET('HARGA SATUAN'!$F$6,MATCH(C328,'HARGA SATUAN'!$C$7:$C$1922,0),0)),"",OFFSET('HARGA SATUAN'!$F$6,MATCH(C328,'HARGA SATUAN'!$C$7:$C$1922,0),0)))</f>
        <v>0</v>
      </c>
      <c r="F328" s="134" t="str">
        <f t="shared" ca="1" si="14"/>
        <v/>
      </c>
      <c r="G328" s="40">
        <f ca="1">IF(ISERROR(OFFSET('HARGA SATUAN'!$Q$6,MATCH(C328,'HARGA SATUAN'!$C$7:$C$1922,0),0)),"",OFFSET('HARGA SATUAN'!$Q$6,MATCH(C328,'HARGA SATUAN'!$C$7:$C$1922,0),0))</f>
        <v>0</v>
      </c>
      <c r="H328" s="132" t="str">
        <f ca="1">IF(B328="","",#REF!)</f>
        <v/>
      </c>
      <c r="I328" s="132" t="str">
        <f ca="1">IF(B328="","",#REF!)</f>
        <v/>
      </c>
      <c r="J328" s="132" t="str">
        <f ca="1">IF(B328="","",#REF!)</f>
        <v/>
      </c>
      <c r="K328" s="132" t="str">
        <f ca="1">IF(B328="","",#REF!)</f>
        <v/>
      </c>
      <c r="L328" s="132" t="str">
        <f ca="1">IF(C328="","",#REF!)</f>
        <v/>
      </c>
    </row>
    <row r="329" spans="1:12">
      <c r="A329" s="108">
        <v>318</v>
      </c>
      <c r="B329" s="130" t="str">
        <f t="shared" ca="1" si="12"/>
        <v/>
      </c>
      <c r="C329" s="105" t="str">
        <f t="shared" ca="1" si="13"/>
        <v/>
      </c>
      <c r="D329" s="97" t="str">
        <f ca="1">IF(ISERROR(OFFSET('HARGA SATUAN'!$E$6,MATCH(C329,'HARGA SATUAN'!$C$7:$C$1922,0),0)),"",OFFSET('HARGA SATUAN'!$E$6,MATCH(C329,'HARGA SATUAN'!$C$7:$C$1922,0),0))</f>
        <v/>
      </c>
      <c r="E329" s="97">
        <f ca="1">IF(B329="+","Unit",IF(ISERROR(OFFSET('HARGA SATUAN'!$F$6,MATCH(C329,'HARGA SATUAN'!$C$7:$C$1922,0),0)),"",OFFSET('HARGA SATUAN'!$F$6,MATCH(C329,'HARGA SATUAN'!$C$7:$C$1922,0),0)))</f>
        <v>0</v>
      </c>
      <c r="F329" s="134" t="str">
        <f t="shared" ca="1" si="14"/>
        <v/>
      </c>
      <c r="G329" s="40">
        <f ca="1">IF(ISERROR(OFFSET('HARGA SATUAN'!$Q$6,MATCH(C329,'HARGA SATUAN'!$C$7:$C$1922,0),0)),"",OFFSET('HARGA SATUAN'!$Q$6,MATCH(C329,'HARGA SATUAN'!$C$7:$C$1922,0),0))</f>
        <v>0</v>
      </c>
      <c r="H329" s="132" t="str">
        <f ca="1">IF(B329="","",#REF!)</f>
        <v/>
      </c>
      <c r="I329" s="132" t="str">
        <f ca="1">IF(B329="","",#REF!)</f>
        <v/>
      </c>
      <c r="J329" s="132" t="str">
        <f ca="1">IF(B329="","",#REF!)</f>
        <v/>
      </c>
      <c r="K329" s="132" t="str">
        <f ca="1">IF(B329="","",#REF!)</f>
        <v/>
      </c>
      <c r="L329" s="132" t="str">
        <f ca="1">IF(C329="","",#REF!)</f>
        <v/>
      </c>
    </row>
    <row r="330" spans="1:12">
      <c r="A330" s="108">
        <v>319</v>
      </c>
      <c r="B330" s="130" t="str">
        <f t="shared" ca="1" si="12"/>
        <v/>
      </c>
      <c r="C330" s="105" t="str">
        <f t="shared" ca="1" si="13"/>
        <v/>
      </c>
      <c r="D330" s="97" t="str">
        <f ca="1">IF(ISERROR(OFFSET('HARGA SATUAN'!$E$6,MATCH(C330,'HARGA SATUAN'!$C$7:$C$1922,0),0)),"",OFFSET('HARGA SATUAN'!$E$6,MATCH(C330,'HARGA SATUAN'!$C$7:$C$1922,0),0))</f>
        <v/>
      </c>
      <c r="E330" s="97">
        <f ca="1">IF(B330="+","Unit",IF(ISERROR(OFFSET('HARGA SATUAN'!$F$6,MATCH(C330,'HARGA SATUAN'!$C$7:$C$1922,0),0)),"",OFFSET('HARGA SATUAN'!$F$6,MATCH(C330,'HARGA SATUAN'!$C$7:$C$1922,0),0)))</f>
        <v>0</v>
      </c>
      <c r="F330" s="134" t="str">
        <f t="shared" ca="1" si="14"/>
        <v/>
      </c>
      <c r="G330" s="40">
        <f ca="1">IF(ISERROR(OFFSET('HARGA SATUAN'!$Q$6,MATCH(C330,'HARGA SATUAN'!$C$7:$C$1922,0),0)),"",OFFSET('HARGA SATUAN'!$Q$6,MATCH(C330,'HARGA SATUAN'!$C$7:$C$1922,0),0))</f>
        <v>0</v>
      </c>
      <c r="H330" s="132" t="str">
        <f ca="1">IF(B330="","",#REF!)</f>
        <v/>
      </c>
      <c r="I330" s="132" t="str">
        <f ca="1">IF(B330="","",#REF!)</f>
        <v/>
      </c>
      <c r="J330" s="132" t="str">
        <f ca="1">IF(B330="","",#REF!)</f>
        <v/>
      </c>
      <c r="K330" s="132" t="str">
        <f ca="1">IF(B330="","",#REF!)</f>
        <v/>
      </c>
      <c r="L330" s="132" t="str">
        <f ca="1">IF(C330="","",#REF!)</f>
        <v/>
      </c>
    </row>
    <row r="331" spans="1:12">
      <c r="A331" s="108">
        <v>320</v>
      </c>
      <c r="B331" s="130" t="str">
        <f t="shared" ca="1" si="12"/>
        <v/>
      </c>
      <c r="C331" s="105" t="str">
        <f t="shared" ca="1" si="13"/>
        <v/>
      </c>
      <c r="D331" s="97" t="str">
        <f ca="1">IF(ISERROR(OFFSET('HARGA SATUAN'!$E$6,MATCH(C331,'HARGA SATUAN'!$C$7:$C$1922,0),0)),"",OFFSET('HARGA SATUAN'!$E$6,MATCH(C331,'HARGA SATUAN'!$C$7:$C$1922,0),0))</f>
        <v/>
      </c>
      <c r="E331" s="97">
        <f ca="1">IF(B331="+","Unit",IF(ISERROR(OFFSET('HARGA SATUAN'!$F$6,MATCH(C331,'HARGA SATUAN'!$C$7:$C$1922,0),0)),"",OFFSET('HARGA SATUAN'!$F$6,MATCH(C331,'HARGA SATUAN'!$C$7:$C$1922,0),0)))</f>
        <v>0</v>
      </c>
      <c r="F331" s="134" t="str">
        <f t="shared" ca="1" si="14"/>
        <v/>
      </c>
      <c r="G331" s="40">
        <f ca="1">IF(ISERROR(OFFSET('HARGA SATUAN'!$Q$6,MATCH(C331,'HARGA SATUAN'!$C$7:$C$1922,0),0)),"",OFFSET('HARGA SATUAN'!$Q$6,MATCH(C331,'HARGA SATUAN'!$C$7:$C$1922,0),0))</f>
        <v>0</v>
      </c>
      <c r="H331" s="132" t="str">
        <f ca="1">IF(B331="","",#REF!)</f>
        <v/>
      </c>
      <c r="I331" s="132" t="str">
        <f ca="1">IF(B331="","",#REF!)</f>
        <v/>
      </c>
      <c r="J331" s="132" t="str">
        <f ca="1">IF(B331="","",#REF!)</f>
        <v/>
      </c>
      <c r="K331" s="132" t="str">
        <f ca="1">IF(B331="","",#REF!)</f>
        <v/>
      </c>
      <c r="L331" s="132" t="str">
        <f ca="1">IF(C331="","",#REF!)</f>
        <v/>
      </c>
    </row>
    <row r="332" spans="1:12">
      <c r="A332" s="108">
        <v>321</v>
      </c>
      <c r="B332" s="130" t="str">
        <f t="shared" ca="1" si="12"/>
        <v/>
      </c>
      <c r="C332" s="105" t="str">
        <f t="shared" ca="1" si="13"/>
        <v/>
      </c>
      <c r="D332" s="97" t="str">
        <f ca="1">IF(ISERROR(OFFSET('HARGA SATUAN'!$E$6,MATCH(C332,'HARGA SATUAN'!$C$7:$C$1922,0),0)),"",OFFSET('HARGA SATUAN'!$E$6,MATCH(C332,'HARGA SATUAN'!$C$7:$C$1922,0),0))</f>
        <v/>
      </c>
      <c r="E332" s="97">
        <f ca="1">IF(B332="+","Unit",IF(ISERROR(OFFSET('HARGA SATUAN'!$F$6,MATCH(C332,'HARGA SATUAN'!$C$7:$C$1922,0),0)),"",OFFSET('HARGA SATUAN'!$F$6,MATCH(C332,'HARGA SATUAN'!$C$7:$C$1922,0),0)))</f>
        <v>0</v>
      </c>
      <c r="F332" s="134" t="str">
        <f t="shared" ca="1" si="14"/>
        <v/>
      </c>
      <c r="G332" s="40">
        <f ca="1">IF(ISERROR(OFFSET('HARGA SATUAN'!$Q$6,MATCH(C332,'HARGA SATUAN'!$C$7:$C$1922,0),0)),"",OFFSET('HARGA SATUAN'!$Q$6,MATCH(C332,'HARGA SATUAN'!$C$7:$C$1922,0),0))</f>
        <v>0</v>
      </c>
      <c r="H332" s="132" t="str">
        <f ca="1">IF(B332="","",#REF!)</f>
        <v/>
      </c>
      <c r="I332" s="132" t="str">
        <f ca="1">IF(B332="","",#REF!)</f>
        <v/>
      </c>
      <c r="J332" s="132" t="str">
        <f ca="1">IF(B332="","",#REF!)</f>
        <v/>
      </c>
      <c r="K332" s="132" t="str">
        <f ca="1">IF(B332="","",#REF!)</f>
        <v/>
      </c>
      <c r="L332" s="132" t="str">
        <f ca="1">IF(C332="","",#REF!)</f>
        <v/>
      </c>
    </row>
    <row r="333" spans="1:12">
      <c r="A333" s="108">
        <v>322</v>
      </c>
      <c r="B333" s="130" t="str">
        <f t="shared" ref="B333:B396" ca="1" si="15">IF(C333="","",A333)</f>
        <v/>
      </c>
      <c r="C333" s="105" t="str">
        <f t="shared" ref="C333:C396" ca="1" si="16">IF(ISERROR(OFFSET($C$713,MATCH(A333,$F$714:$F$1320,0),0)),"",OFFSET($C$713,MATCH(A333,$F$714:$F$1320,0),0))</f>
        <v/>
      </c>
      <c r="D333" s="97" t="str">
        <f ca="1">IF(ISERROR(OFFSET('HARGA SATUAN'!$E$6,MATCH(C333,'HARGA SATUAN'!$C$7:$C$1922,0),0)),"",OFFSET('HARGA SATUAN'!$E$6,MATCH(C333,'HARGA SATUAN'!$C$7:$C$1922,0),0))</f>
        <v/>
      </c>
      <c r="E333" s="97">
        <f ca="1">IF(B333="+","Unit",IF(ISERROR(OFFSET('HARGA SATUAN'!$F$6,MATCH(C333,'HARGA SATUAN'!$C$7:$C$1922,0),0)),"",OFFSET('HARGA SATUAN'!$F$6,MATCH(C333,'HARGA SATUAN'!$C$7:$C$1922,0),0)))</f>
        <v>0</v>
      </c>
      <c r="F333" s="134" t="str">
        <f t="shared" ref="F333:F396" ca="1" si="17">IF(ISERROR(OFFSET($D$713,MATCH(A333,$F$714:$F$1320,0),0)),"",OFFSET($D$713,MATCH(A333,$F$714:$F$1320,0),0))</f>
        <v/>
      </c>
      <c r="G333" s="40">
        <f ca="1">IF(ISERROR(OFFSET('HARGA SATUAN'!$Q$6,MATCH(C333,'HARGA SATUAN'!$C$7:$C$1922,0),0)),"",OFFSET('HARGA SATUAN'!$Q$6,MATCH(C333,'HARGA SATUAN'!$C$7:$C$1922,0),0))</f>
        <v>0</v>
      </c>
      <c r="H333" s="132" t="str">
        <f ca="1">IF(B333="","",#REF!)</f>
        <v/>
      </c>
      <c r="I333" s="132" t="str">
        <f ca="1">IF(B333="","",#REF!)</f>
        <v/>
      </c>
      <c r="J333" s="132" t="str">
        <f ca="1">IF(B333="","",#REF!)</f>
        <v/>
      </c>
      <c r="K333" s="132" t="str">
        <f ca="1">IF(B333="","",#REF!)</f>
        <v/>
      </c>
      <c r="L333" s="132" t="str">
        <f ca="1">IF(C333="","",#REF!)</f>
        <v/>
      </c>
    </row>
    <row r="334" spans="1:12">
      <c r="A334" s="108">
        <v>323</v>
      </c>
      <c r="B334" s="130" t="str">
        <f t="shared" ca="1" si="15"/>
        <v/>
      </c>
      <c r="C334" s="105" t="str">
        <f t="shared" ca="1" si="16"/>
        <v/>
      </c>
      <c r="D334" s="97" t="str">
        <f ca="1">IF(ISERROR(OFFSET('HARGA SATUAN'!$E$6,MATCH(C334,'HARGA SATUAN'!$C$7:$C$1922,0),0)),"",OFFSET('HARGA SATUAN'!$E$6,MATCH(C334,'HARGA SATUAN'!$C$7:$C$1922,0),0))</f>
        <v/>
      </c>
      <c r="E334" s="97">
        <f ca="1">IF(B334="+","Unit",IF(ISERROR(OFFSET('HARGA SATUAN'!$F$6,MATCH(C334,'HARGA SATUAN'!$C$7:$C$1922,0),0)),"",OFFSET('HARGA SATUAN'!$F$6,MATCH(C334,'HARGA SATUAN'!$C$7:$C$1922,0),0)))</f>
        <v>0</v>
      </c>
      <c r="F334" s="134" t="str">
        <f t="shared" ca="1" si="17"/>
        <v/>
      </c>
      <c r="G334" s="40">
        <f ca="1">IF(ISERROR(OFFSET('HARGA SATUAN'!$Q$6,MATCH(C334,'HARGA SATUAN'!$C$7:$C$1922,0),0)),"",OFFSET('HARGA SATUAN'!$Q$6,MATCH(C334,'HARGA SATUAN'!$C$7:$C$1922,0),0))</f>
        <v>0</v>
      </c>
      <c r="H334" s="132" t="str">
        <f ca="1">IF(B334="","",#REF!)</f>
        <v/>
      </c>
      <c r="I334" s="132" t="str">
        <f ca="1">IF(B334="","",#REF!)</f>
        <v/>
      </c>
      <c r="J334" s="132" t="str">
        <f ca="1">IF(B334="","",#REF!)</f>
        <v/>
      </c>
      <c r="K334" s="132" t="str">
        <f ca="1">IF(B334="","",#REF!)</f>
        <v/>
      </c>
      <c r="L334" s="132" t="str">
        <f ca="1">IF(C334="","",#REF!)</f>
        <v/>
      </c>
    </row>
    <row r="335" spans="1:12">
      <c r="A335" s="108">
        <v>324</v>
      </c>
      <c r="B335" s="130" t="str">
        <f t="shared" ca="1" si="15"/>
        <v/>
      </c>
      <c r="C335" s="105" t="str">
        <f t="shared" ca="1" si="16"/>
        <v/>
      </c>
      <c r="D335" s="97" t="str">
        <f ca="1">IF(ISERROR(OFFSET('HARGA SATUAN'!$E$6,MATCH(C335,'HARGA SATUAN'!$C$7:$C$1922,0),0)),"",OFFSET('HARGA SATUAN'!$E$6,MATCH(C335,'HARGA SATUAN'!$C$7:$C$1922,0),0))</f>
        <v/>
      </c>
      <c r="E335" s="97">
        <f ca="1">IF(B335="+","Unit",IF(ISERROR(OFFSET('HARGA SATUAN'!$F$6,MATCH(C335,'HARGA SATUAN'!$C$7:$C$1922,0),0)),"",OFFSET('HARGA SATUAN'!$F$6,MATCH(C335,'HARGA SATUAN'!$C$7:$C$1922,0),0)))</f>
        <v>0</v>
      </c>
      <c r="F335" s="134" t="str">
        <f t="shared" ca="1" si="17"/>
        <v/>
      </c>
      <c r="G335" s="40">
        <f ca="1">IF(ISERROR(OFFSET('HARGA SATUAN'!$Q$6,MATCH(C335,'HARGA SATUAN'!$C$7:$C$1922,0),0)),"",OFFSET('HARGA SATUAN'!$Q$6,MATCH(C335,'HARGA SATUAN'!$C$7:$C$1922,0),0))</f>
        <v>0</v>
      </c>
      <c r="H335" s="132" t="str">
        <f ca="1">IF(B335="","",#REF!)</f>
        <v/>
      </c>
      <c r="I335" s="132" t="str">
        <f ca="1">IF(B335="","",#REF!)</f>
        <v/>
      </c>
      <c r="J335" s="132" t="str">
        <f ca="1">IF(B335="","",#REF!)</f>
        <v/>
      </c>
      <c r="K335" s="132" t="str">
        <f ca="1">IF(B335="","",#REF!)</f>
        <v/>
      </c>
      <c r="L335" s="132" t="str">
        <f ca="1">IF(C335="","",#REF!)</f>
        <v/>
      </c>
    </row>
    <row r="336" spans="1:12">
      <c r="A336" s="108">
        <v>325</v>
      </c>
      <c r="B336" s="130" t="str">
        <f t="shared" ca="1" si="15"/>
        <v/>
      </c>
      <c r="C336" s="105" t="str">
        <f t="shared" ca="1" si="16"/>
        <v/>
      </c>
      <c r="D336" s="97" t="str">
        <f ca="1">IF(ISERROR(OFFSET('HARGA SATUAN'!$E$6,MATCH(C336,'HARGA SATUAN'!$C$7:$C$1922,0),0)),"",OFFSET('HARGA SATUAN'!$E$6,MATCH(C336,'HARGA SATUAN'!$C$7:$C$1922,0),0))</f>
        <v/>
      </c>
      <c r="E336" s="97">
        <f ca="1">IF(B336="+","Unit",IF(ISERROR(OFFSET('HARGA SATUAN'!$F$6,MATCH(C336,'HARGA SATUAN'!$C$7:$C$1922,0),0)),"",OFFSET('HARGA SATUAN'!$F$6,MATCH(C336,'HARGA SATUAN'!$C$7:$C$1922,0),0)))</f>
        <v>0</v>
      </c>
      <c r="F336" s="134" t="str">
        <f t="shared" ca="1" si="17"/>
        <v/>
      </c>
      <c r="G336" s="40">
        <f ca="1">IF(ISERROR(OFFSET('HARGA SATUAN'!$Q$6,MATCH(C336,'HARGA SATUAN'!$C$7:$C$1922,0),0)),"",OFFSET('HARGA SATUAN'!$Q$6,MATCH(C336,'HARGA SATUAN'!$C$7:$C$1922,0),0))</f>
        <v>0</v>
      </c>
      <c r="H336" s="132" t="str">
        <f ca="1">IF(B336="","",#REF!)</f>
        <v/>
      </c>
      <c r="I336" s="132" t="str">
        <f ca="1">IF(B336="","",#REF!)</f>
        <v/>
      </c>
      <c r="J336" s="132" t="str">
        <f ca="1">IF(B336="","",#REF!)</f>
        <v/>
      </c>
      <c r="K336" s="132" t="str">
        <f ca="1">IF(B336="","",#REF!)</f>
        <v/>
      </c>
      <c r="L336" s="132" t="str">
        <f ca="1">IF(C336="","",#REF!)</f>
        <v/>
      </c>
    </row>
    <row r="337" spans="1:12">
      <c r="A337" s="108">
        <v>326</v>
      </c>
      <c r="B337" s="130" t="str">
        <f t="shared" ca="1" si="15"/>
        <v/>
      </c>
      <c r="C337" s="105" t="str">
        <f t="shared" ca="1" si="16"/>
        <v/>
      </c>
      <c r="D337" s="97" t="str">
        <f ca="1">IF(ISERROR(OFFSET('HARGA SATUAN'!$E$6,MATCH(C337,'HARGA SATUAN'!$C$7:$C$1922,0),0)),"",OFFSET('HARGA SATUAN'!$E$6,MATCH(C337,'HARGA SATUAN'!$C$7:$C$1922,0),0))</f>
        <v/>
      </c>
      <c r="E337" s="97">
        <f ca="1">IF(B337="+","Unit",IF(ISERROR(OFFSET('HARGA SATUAN'!$F$6,MATCH(C337,'HARGA SATUAN'!$C$7:$C$1922,0),0)),"",OFFSET('HARGA SATUAN'!$F$6,MATCH(C337,'HARGA SATUAN'!$C$7:$C$1922,0),0)))</f>
        <v>0</v>
      </c>
      <c r="F337" s="134" t="str">
        <f t="shared" ca="1" si="17"/>
        <v/>
      </c>
      <c r="G337" s="40">
        <f ca="1">IF(ISERROR(OFFSET('HARGA SATUAN'!$Q$6,MATCH(C337,'HARGA SATUAN'!$C$7:$C$1922,0),0)),"",OFFSET('HARGA SATUAN'!$Q$6,MATCH(C337,'HARGA SATUAN'!$C$7:$C$1922,0),0))</f>
        <v>0</v>
      </c>
      <c r="H337" s="132" t="str">
        <f ca="1">IF(B337="","",#REF!)</f>
        <v/>
      </c>
      <c r="I337" s="132" t="str">
        <f ca="1">IF(B337="","",#REF!)</f>
        <v/>
      </c>
      <c r="J337" s="132" t="str">
        <f ca="1">IF(B337="","",#REF!)</f>
        <v/>
      </c>
      <c r="K337" s="132" t="str">
        <f ca="1">IF(B337="","",#REF!)</f>
        <v/>
      </c>
      <c r="L337" s="132" t="str">
        <f ca="1">IF(C337="","",#REF!)</f>
        <v/>
      </c>
    </row>
    <row r="338" spans="1:12">
      <c r="A338" s="108">
        <v>327</v>
      </c>
      <c r="B338" s="130" t="str">
        <f t="shared" ca="1" si="15"/>
        <v/>
      </c>
      <c r="C338" s="105" t="str">
        <f t="shared" ca="1" si="16"/>
        <v/>
      </c>
      <c r="D338" s="97" t="str">
        <f ca="1">IF(ISERROR(OFFSET('HARGA SATUAN'!$E$6,MATCH(C338,'HARGA SATUAN'!$C$7:$C$1922,0),0)),"",OFFSET('HARGA SATUAN'!$E$6,MATCH(C338,'HARGA SATUAN'!$C$7:$C$1922,0),0))</f>
        <v/>
      </c>
      <c r="E338" s="97">
        <f ca="1">IF(B338="+","Unit",IF(ISERROR(OFFSET('HARGA SATUAN'!$F$6,MATCH(C338,'HARGA SATUAN'!$C$7:$C$1922,0),0)),"",OFFSET('HARGA SATUAN'!$F$6,MATCH(C338,'HARGA SATUAN'!$C$7:$C$1922,0),0)))</f>
        <v>0</v>
      </c>
      <c r="F338" s="134" t="str">
        <f t="shared" ca="1" si="17"/>
        <v/>
      </c>
      <c r="G338" s="40">
        <f ca="1">IF(ISERROR(OFFSET('HARGA SATUAN'!$Q$6,MATCH(C338,'HARGA SATUAN'!$C$7:$C$1922,0),0)),"",OFFSET('HARGA SATUAN'!$Q$6,MATCH(C338,'HARGA SATUAN'!$C$7:$C$1922,0),0))</f>
        <v>0</v>
      </c>
      <c r="H338" s="132" t="str">
        <f ca="1">IF(B338="","",#REF!)</f>
        <v/>
      </c>
      <c r="I338" s="132" t="str">
        <f ca="1">IF(B338="","",#REF!)</f>
        <v/>
      </c>
      <c r="J338" s="132" t="str">
        <f ca="1">IF(B338="","",#REF!)</f>
        <v/>
      </c>
      <c r="K338" s="132" t="str">
        <f ca="1">IF(B338="","",#REF!)</f>
        <v/>
      </c>
      <c r="L338" s="132" t="str">
        <f ca="1">IF(C338="","",#REF!)</f>
        <v/>
      </c>
    </row>
    <row r="339" spans="1:12">
      <c r="A339" s="108">
        <v>328</v>
      </c>
      <c r="B339" s="130" t="str">
        <f t="shared" ca="1" si="15"/>
        <v/>
      </c>
      <c r="C339" s="105" t="str">
        <f t="shared" ca="1" si="16"/>
        <v/>
      </c>
      <c r="D339" s="97" t="str">
        <f ca="1">IF(ISERROR(OFFSET('HARGA SATUAN'!$E$6,MATCH(C339,'HARGA SATUAN'!$C$7:$C$1922,0),0)),"",OFFSET('HARGA SATUAN'!$E$6,MATCH(C339,'HARGA SATUAN'!$C$7:$C$1922,0),0))</f>
        <v/>
      </c>
      <c r="E339" s="97">
        <f ca="1">IF(B339="+","Unit",IF(ISERROR(OFFSET('HARGA SATUAN'!$F$6,MATCH(C339,'HARGA SATUAN'!$C$7:$C$1922,0),0)),"",OFFSET('HARGA SATUAN'!$F$6,MATCH(C339,'HARGA SATUAN'!$C$7:$C$1922,0),0)))</f>
        <v>0</v>
      </c>
      <c r="F339" s="134" t="str">
        <f t="shared" ca="1" si="17"/>
        <v/>
      </c>
      <c r="G339" s="40">
        <f ca="1">IF(ISERROR(OFFSET('HARGA SATUAN'!$Q$6,MATCH(C339,'HARGA SATUAN'!$C$7:$C$1922,0),0)),"",OFFSET('HARGA SATUAN'!$Q$6,MATCH(C339,'HARGA SATUAN'!$C$7:$C$1922,0),0))</f>
        <v>0</v>
      </c>
      <c r="H339" s="132" t="str">
        <f ca="1">IF(B339="","",#REF!)</f>
        <v/>
      </c>
      <c r="I339" s="132" t="str">
        <f ca="1">IF(B339="","",#REF!)</f>
        <v/>
      </c>
      <c r="J339" s="132" t="str">
        <f ca="1">IF(B339="","",#REF!)</f>
        <v/>
      </c>
      <c r="K339" s="132" t="str">
        <f ca="1">IF(B339="","",#REF!)</f>
        <v/>
      </c>
      <c r="L339" s="132" t="str">
        <f ca="1">IF(C339="","",#REF!)</f>
        <v/>
      </c>
    </row>
    <row r="340" spans="1:12">
      <c r="A340" s="108">
        <v>329</v>
      </c>
      <c r="B340" s="130" t="str">
        <f t="shared" ca="1" si="15"/>
        <v/>
      </c>
      <c r="C340" s="105" t="str">
        <f t="shared" ca="1" si="16"/>
        <v/>
      </c>
      <c r="D340" s="97" t="str">
        <f ca="1">IF(ISERROR(OFFSET('HARGA SATUAN'!$E$6,MATCH(C340,'HARGA SATUAN'!$C$7:$C$1922,0),0)),"",OFFSET('HARGA SATUAN'!$E$6,MATCH(C340,'HARGA SATUAN'!$C$7:$C$1922,0),0))</f>
        <v/>
      </c>
      <c r="E340" s="97">
        <f ca="1">IF(B340="+","Unit",IF(ISERROR(OFFSET('HARGA SATUAN'!$F$6,MATCH(C340,'HARGA SATUAN'!$C$7:$C$1922,0),0)),"",OFFSET('HARGA SATUAN'!$F$6,MATCH(C340,'HARGA SATUAN'!$C$7:$C$1922,0),0)))</f>
        <v>0</v>
      </c>
      <c r="F340" s="134" t="str">
        <f t="shared" ca="1" si="17"/>
        <v/>
      </c>
      <c r="G340" s="40">
        <f ca="1">IF(ISERROR(OFFSET('HARGA SATUAN'!$Q$6,MATCH(C340,'HARGA SATUAN'!$C$7:$C$1922,0),0)),"",OFFSET('HARGA SATUAN'!$Q$6,MATCH(C340,'HARGA SATUAN'!$C$7:$C$1922,0),0))</f>
        <v>0</v>
      </c>
      <c r="H340" s="132" t="str">
        <f ca="1">IF(B340="","",#REF!)</f>
        <v/>
      </c>
      <c r="I340" s="132" t="str">
        <f ca="1">IF(B340="","",#REF!)</f>
        <v/>
      </c>
      <c r="J340" s="132" t="str">
        <f ca="1">IF(B340="","",#REF!)</f>
        <v/>
      </c>
      <c r="K340" s="132" t="str">
        <f ca="1">IF(B340="","",#REF!)</f>
        <v/>
      </c>
      <c r="L340" s="132" t="str">
        <f ca="1">IF(C340="","",#REF!)</f>
        <v/>
      </c>
    </row>
    <row r="341" spans="1:12">
      <c r="A341" s="108">
        <v>330</v>
      </c>
      <c r="B341" s="130" t="str">
        <f t="shared" ca="1" si="15"/>
        <v/>
      </c>
      <c r="C341" s="105" t="str">
        <f t="shared" ca="1" si="16"/>
        <v/>
      </c>
      <c r="D341" s="97" t="str">
        <f ca="1">IF(ISERROR(OFFSET('HARGA SATUAN'!$E$6,MATCH(C341,'HARGA SATUAN'!$C$7:$C$1922,0),0)),"",OFFSET('HARGA SATUAN'!$E$6,MATCH(C341,'HARGA SATUAN'!$C$7:$C$1922,0),0))</f>
        <v/>
      </c>
      <c r="E341" s="97">
        <f ca="1">IF(B341="+","Unit",IF(ISERROR(OFFSET('HARGA SATUAN'!$F$6,MATCH(C341,'HARGA SATUAN'!$C$7:$C$1922,0),0)),"",OFFSET('HARGA SATUAN'!$F$6,MATCH(C341,'HARGA SATUAN'!$C$7:$C$1922,0),0)))</f>
        <v>0</v>
      </c>
      <c r="F341" s="134" t="str">
        <f t="shared" ca="1" si="17"/>
        <v/>
      </c>
      <c r="G341" s="40">
        <f ca="1">IF(ISERROR(OFFSET('HARGA SATUAN'!$Q$6,MATCH(C341,'HARGA SATUAN'!$C$7:$C$1922,0),0)),"",OFFSET('HARGA SATUAN'!$Q$6,MATCH(C341,'HARGA SATUAN'!$C$7:$C$1922,0),0))</f>
        <v>0</v>
      </c>
      <c r="H341" s="132" t="str">
        <f ca="1">IF(B341="","",#REF!)</f>
        <v/>
      </c>
      <c r="I341" s="132" t="str">
        <f ca="1">IF(B341="","",#REF!)</f>
        <v/>
      </c>
      <c r="J341" s="132" t="str">
        <f ca="1">IF(B341="","",#REF!)</f>
        <v/>
      </c>
      <c r="K341" s="132" t="str">
        <f ca="1">IF(B341="","",#REF!)</f>
        <v/>
      </c>
      <c r="L341" s="132" t="str">
        <f ca="1">IF(C341="","",#REF!)</f>
        <v/>
      </c>
    </row>
    <row r="342" spans="1:12">
      <c r="A342" s="108">
        <v>331</v>
      </c>
      <c r="B342" s="130" t="str">
        <f t="shared" ca="1" si="15"/>
        <v/>
      </c>
      <c r="C342" s="105" t="str">
        <f t="shared" ca="1" si="16"/>
        <v/>
      </c>
      <c r="D342" s="97" t="str">
        <f ca="1">IF(ISERROR(OFFSET('HARGA SATUAN'!$E$6,MATCH(C342,'HARGA SATUAN'!$C$7:$C$1922,0),0)),"",OFFSET('HARGA SATUAN'!$E$6,MATCH(C342,'HARGA SATUAN'!$C$7:$C$1922,0),0))</f>
        <v/>
      </c>
      <c r="E342" s="97">
        <f ca="1">IF(B342="+","Unit",IF(ISERROR(OFFSET('HARGA SATUAN'!$F$6,MATCH(C342,'HARGA SATUAN'!$C$7:$C$1922,0),0)),"",OFFSET('HARGA SATUAN'!$F$6,MATCH(C342,'HARGA SATUAN'!$C$7:$C$1922,0),0)))</f>
        <v>0</v>
      </c>
      <c r="F342" s="134" t="str">
        <f t="shared" ca="1" si="17"/>
        <v/>
      </c>
      <c r="G342" s="40">
        <f ca="1">IF(ISERROR(OFFSET('HARGA SATUAN'!$Q$6,MATCH(C342,'HARGA SATUAN'!$C$7:$C$1922,0),0)),"",OFFSET('HARGA SATUAN'!$Q$6,MATCH(C342,'HARGA SATUAN'!$C$7:$C$1922,0),0))</f>
        <v>0</v>
      </c>
      <c r="H342" s="132" t="str">
        <f ca="1">IF(B342="","",#REF!)</f>
        <v/>
      </c>
      <c r="I342" s="132" t="str">
        <f ca="1">IF(B342="","",#REF!)</f>
        <v/>
      </c>
      <c r="J342" s="132" t="str">
        <f ca="1">IF(B342="","",#REF!)</f>
        <v/>
      </c>
      <c r="K342" s="132" t="str">
        <f ca="1">IF(B342="","",#REF!)</f>
        <v/>
      </c>
      <c r="L342" s="132" t="str">
        <f ca="1">IF(C342="","",#REF!)</f>
        <v/>
      </c>
    </row>
    <row r="343" spans="1:12">
      <c r="A343" s="108">
        <v>332</v>
      </c>
      <c r="B343" s="130" t="str">
        <f t="shared" ca="1" si="15"/>
        <v/>
      </c>
      <c r="C343" s="105" t="str">
        <f t="shared" ca="1" si="16"/>
        <v/>
      </c>
      <c r="D343" s="97" t="str">
        <f ca="1">IF(ISERROR(OFFSET('HARGA SATUAN'!$E$6,MATCH(C343,'HARGA SATUAN'!$C$7:$C$1922,0),0)),"",OFFSET('HARGA SATUAN'!$E$6,MATCH(C343,'HARGA SATUAN'!$C$7:$C$1922,0),0))</f>
        <v/>
      </c>
      <c r="E343" s="97">
        <f ca="1">IF(B343="+","Unit",IF(ISERROR(OFFSET('HARGA SATUAN'!$F$6,MATCH(C343,'HARGA SATUAN'!$C$7:$C$1922,0),0)),"",OFFSET('HARGA SATUAN'!$F$6,MATCH(C343,'HARGA SATUAN'!$C$7:$C$1922,0),0)))</f>
        <v>0</v>
      </c>
      <c r="F343" s="134" t="str">
        <f t="shared" ca="1" si="17"/>
        <v/>
      </c>
      <c r="G343" s="40">
        <f ca="1">IF(ISERROR(OFFSET('HARGA SATUAN'!$Q$6,MATCH(C343,'HARGA SATUAN'!$C$7:$C$1922,0),0)),"",OFFSET('HARGA SATUAN'!$Q$6,MATCH(C343,'HARGA SATUAN'!$C$7:$C$1922,0),0))</f>
        <v>0</v>
      </c>
      <c r="H343" s="132" t="str">
        <f ca="1">IF(B343="","",#REF!)</f>
        <v/>
      </c>
      <c r="I343" s="132" t="str">
        <f ca="1">IF(B343="","",#REF!)</f>
        <v/>
      </c>
      <c r="J343" s="132" t="str">
        <f ca="1">IF(B343="","",#REF!)</f>
        <v/>
      </c>
      <c r="K343" s="132" t="str">
        <f ca="1">IF(B343="","",#REF!)</f>
        <v/>
      </c>
      <c r="L343" s="132" t="str">
        <f ca="1">IF(C343="","",#REF!)</f>
        <v/>
      </c>
    </row>
    <row r="344" spans="1:12">
      <c r="A344" s="108">
        <v>333</v>
      </c>
      <c r="B344" s="130" t="str">
        <f t="shared" ca="1" si="15"/>
        <v/>
      </c>
      <c r="C344" s="105" t="str">
        <f t="shared" ca="1" si="16"/>
        <v/>
      </c>
      <c r="D344" s="97" t="str">
        <f ca="1">IF(ISERROR(OFFSET('HARGA SATUAN'!$E$6,MATCH(C344,'HARGA SATUAN'!$C$7:$C$1922,0),0)),"",OFFSET('HARGA SATUAN'!$E$6,MATCH(C344,'HARGA SATUAN'!$C$7:$C$1922,0),0))</f>
        <v/>
      </c>
      <c r="E344" s="97">
        <f ca="1">IF(B344="+","Unit",IF(ISERROR(OFFSET('HARGA SATUAN'!$F$6,MATCH(C344,'HARGA SATUAN'!$C$7:$C$1922,0),0)),"",OFFSET('HARGA SATUAN'!$F$6,MATCH(C344,'HARGA SATUAN'!$C$7:$C$1922,0),0)))</f>
        <v>0</v>
      </c>
      <c r="F344" s="134" t="str">
        <f t="shared" ca="1" si="17"/>
        <v/>
      </c>
      <c r="G344" s="40">
        <f ca="1">IF(ISERROR(OFFSET('HARGA SATUAN'!$Q$6,MATCH(C344,'HARGA SATUAN'!$C$7:$C$1922,0),0)),"",OFFSET('HARGA SATUAN'!$Q$6,MATCH(C344,'HARGA SATUAN'!$C$7:$C$1922,0),0))</f>
        <v>0</v>
      </c>
      <c r="H344" s="132" t="str">
        <f ca="1">IF(B344="","",#REF!)</f>
        <v/>
      </c>
      <c r="I344" s="132" t="str">
        <f ca="1">IF(B344="","",#REF!)</f>
        <v/>
      </c>
      <c r="J344" s="132" t="str">
        <f ca="1">IF(B344="","",#REF!)</f>
        <v/>
      </c>
      <c r="K344" s="132" t="str">
        <f ca="1">IF(B344="","",#REF!)</f>
        <v/>
      </c>
      <c r="L344" s="132" t="str">
        <f ca="1">IF(C344="","",#REF!)</f>
        <v/>
      </c>
    </row>
    <row r="345" spans="1:12">
      <c r="A345" s="108">
        <v>334</v>
      </c>
      <c r="B345" s="130" t="str">
        <f t="shared" ca="1" si="15"/>
        <v/>
      </c>
      <c r="C345" s="105" t="str">
        <f t="shared" ca="1" si="16"/>
        <v/>
      </c>
      <c r="D345" s="97" t="str">
        <f ca="1">IF(ISERROR(OFFSET('HARGA SATUAN'!$E$6,MATCH(C345,'HARGA SATUAN'!$C$7:$C$1922,0),0)),"",OFFSET('HARGA SATUAN'!$E$6,MATCH(C345,'HARGA SATUAN'!$C$7:$C$1922,0),0))</f>
        <v/>
      </c>
      <c r="E345" s="97">
        <f ca="1">IF(B345="+","Unit",IF(ISERROR(OFFSET('HARGA SATUAN'!$F$6,MATCH(C345,'HARGA SATUAN'!$C$7:$C$1922,0),0)),"",OFFSET('HARGA SATUAN'!$F$6,MATCH(C345,'HARGA SATUAN'!$C$7:$C$1922,0),0)))</f>
        <v>0</v>
      </c>
      <c r="F345" s="134" t="str">
        <f t="shared" ca="1" si="17"/>
        <v/>
      </c>
      <c r="G345" s="40">
        <f ca="1">IF(ISERROR(OFFSET('HARGA SATUAN'!$Q$6,MATCH(C345,'HARGA SATUAN'!$C$7:$C$1922,0),0)),"",OFFSET('HARGA SATUAN'!$Q$6,MATCH(C345,'HARGA SATUAN'!$C$7:$C$1922,0),0))</f>
        <v>0</v>
      </c>
      <c r="H345" s="132" t="str">
        <f ca="1">IF(B345="","",#REF!)</f>
        <v/>
      </c>
      <c r="I345" s="132" t="str">
        <f ca="1">IF(B345="","",#REF!)</f>
        <v/>
      </c>
      <c r="J345" s="132" t="str">
        <f ca="1">IF(B345="","",#REF!)</f>
        <v/>
      </c>
      <c r="K345" s="132" t="str">
        <f ca="1">IF(B345="","",#REF!)</f>
        <v/>
      </c>
      <c r="L345" s="132" t="str">
        <f ca="1">IF(C345="","",#REF!)</f>
        <v/>
      </c>
    </row>
    <row r="346" spans="1:12">
      <c r="A346" s="108">
        <v>335</v>
      </c>
      <c r="B346" s="130" t="str">
        <f t="shared" ca="1" si="15"/>
        <v/>
      </c>
      <c r="C346" s="105" t="str">
        <f t="shared" ca="1" si="16"/>
        <v/>
      </c>
      <c r="D346" s="97" t="str">
        <f ca="1">IF(ISERROR(OFFSET('HARGA SATUAN'!$E$6,MATCH(C346,'HARGA SATUAN'!$C$7:$C$1922,0),0)),"",OFFSET('HARGA SATUAN'!$E$6,MATCH(C346,'HARGA SATUAN'!$C$7:$C$1922,0),0))</f>
        <v/>
      </c>
      <c r="E346" s="97">
        <f ca="1">IF(B346="+","Unit",IF(ISERROR(OFFSET('HARGA SATUAN'!$F$6,MATCH(C346,'HARGA SATUAN'!$C$7:$C$1922,0),0)),"",OFFSET('HARGA SATUAN'!$F$6,MATCH(C346,'HARGA SATUAN'!$C$7:$C$1922,0),0)))</f>
        <v>0</v>
      </c>
      <c r="F346" s="134" t="str">
        <f t="shared" ca="1" si="17"/>
        <v/>
      </c>
      <c r="G346" s="40">
        <f ca="1">IF(ISERROR(OFFSET('HARGA SATUAN'!$Q$6,MATCH(C346,'HARGA SATUAN'!$C$7:$C$1922,0),0)),"",OFFSET('HARGA SATUAN'!$Q$6,MATCH(C346,'HARGA SATUAN'!$C$7:$C$1922,0),0))</f>
        <v>0</v>
      </c>
      <c r="H346" s="132" t="str">
        <f ca="1">IF(B346="","",#REF!)</f>
        <v/>
      </c>
      <c r="I346" s="132" t="str">
        <f ca="1">IF(B346="","",#REF!)</f>
        <v/>
      </c>
      <c r="J346" s="132" t="str">
        <f ca="1">IF(B346="","",#REF!)</f>
        <v/>
      </c>
      <c r="K346" s="132" t="str">
        <f ca="1">IF(B346="","",#REF!)</f>
        <v/>
      </c>
      <c r="L346" s="132" t="str">
        <f ca="1">IF(C346="","",#REF!)</f>
        <v/>
      </c>
    </row>
    <row r="347" spans="1:12">
      <c r="A347" s="108">
        <v>336</v>
      </c>
      <c r="B347" s="130" t="str">
        <f t="shared" ca="1" si="15"/>
        <v/>
      </c>
      <c r="C347" s="105" t="str">
        <f t="shared" ca="1" si="16"/>
        <v/>
      </c>
      <c r="D347" s="97" t="str">
        <f ca="1">IF(ISERROR(OFFSET('HARGA SATUAN'!$E$6,MATCH(C347,'HARGA SATUAN'!$C$7:$C$1922,0),0)),"",OFFSET('HARGA SATUAN'!$E$6,MATCH(C347,'HARGA SATUAN'!$C$7:$C$1922,0),0))</f>
        <v/>
      </c>
      <c r="E347" s="97">
        <f ca="1">IF(B347="+","Unit",IF(ISERROR(OFFSET('HARGA SATUAN'!$F$6,MATCH(C347,'HARGA SATUAN'!$C$7:$C$1922,0),0)),"",OFFSET('HARGA SATUAN'!$F$6,MATCH(C347,'HARGA SATUAN'!$C$7:$C$1922,0),0)))</f>
        <v>0</v>
      </c>
      <c r="F347" s="134" t="str">
        <f t="shared" ca="1" si="17"/>
        <v/>
      </c>
      <c r="G347" s="40">
        <f ca="1">IF(ISERROR(OFFSET('HARGA SATUAN'!$Q$6,MATCH(C347,'HARGA SATUAN'!$C$7:$C$1922,0),0)),"",OFFSET('HARGA SATUAN'!$Q$6,MATCH(C347,'HARGA SATUAN'!$C$7:$C$1922,0),0))</f>
        <v>0</v>
      </c>
      <c r="H347" s="132" t="str">
        <f ca="1">IF(B347="","",#REF!)</f>
        <v/>
      </c>
      <c r="I347" s="132" t="str">
        <f ca="1">IF(B347="","",#REF!)</f>
        <v/>
      </c>
      <c r="J347" s="132" t="str">
        <f ca="1">IF(B347="","",#REF!)</f>
        <v/>
      </c>
      <c r="K347" s="132" t="str">
        <f ca="1">IF(B347="","",#REF!)</f>
        <v/>
      </c>
      <c r="L347" s="132" t="str">
        <f ca="1">IF(C347="","",#REF!)</f>
        <v/>
      </c>
    </row>
    <row r="348" spans="1:12">
      <c r="A348" s="108">
        <v>337</v>
      </c>
      <c r="B348" s="130" t="str">
        <f t="shared" ca="1" si="15"/>
        <v/>
      </c>
      <c r="C348" s="105" t="str">
        <f t="shared" ca="1" si="16"/>
        <v/>
      </c>
      <c r="D348" s="97" t="str">
        <f ca="1">IF(ISERROR(OFFSET('HARGA SATUAN'!$E$6,MATCH(C348,'HARGA SATUAN'!$C$7:$C$1922,0),0)),"",OFFSET('HARGA SATUAN'!$E$6,MATCH(C348,'HARGA SATUAN'!$C$7:$C$1922,0),0))</f>
        <v/>
      </c>
      <c r="E348" s="97">
        <f ca="1">IF(B348="+","Unit",IF(ISERROR(OFFSET('HARGA SATUAN'!$F$6,MATCH(C348,'HARGA SATUAN'!$C$7:$C$1922,0),0)),"",OFFSET('HARGA SATUAN'!$F$6,MATCH(C348,'HARGA SATUAN'!$C$7:$C$1922,0),0)))</f>
        <v>0</v>
      </c>
      <c r="F348" s="134" t="str">
        <f t="shared" ca="1" si="17"/>
        <v/>
      </c>
      <c r="G348" s="40">
        <f ca="1">IF(ISERROR(OFFSET('HARGA SATUAN'!$Q$6,MATCH(C348,'HARGA SATUAN'!$C$7:$C$1922,0),0)),"",OFFSET('HARGA SATUAN'!$Q$6,MATCH(C348,'HARGA SATUAN'!$C$7:$C$1922,0),0))</f>
        <v>0</v>
      </c>
      <c r="H348" s="132" t="str">
        <f ca="1">IF(B348="","",#REF!)</f>
        <v/>
      </c>
      <c r="I348" s="132" t="str">
        <f ca="1">IF(B348="","",#REF!)</f>
        <v/>
      </c>
      <c r="J348" s="132" t="str">
        <f ca="1">IF(B348="","",#REF!)</f>
        <v/>
      </c>
      <c r="K348" s="132" t="str">
        <f ca="1">IF(B348="","",#REF!)</f>
        <v/>
      </c>
      <c r="L348" s="132" t="str">
        <f ca="1">IF(C348="","",#REF!)</f>
        <v/>
      </c>
    </row>
    <row r="349" spans="1:12">
      <c r="A349" s="108">
        <v>338</v>
      </c>
      <c r="B349" s="130" t="str">
        <f t="shared" ca="1" si="15"/>
        <v/>
      </c>
      <c r="C349" s="105" t="str">
        <f t="shared" ca="1" si="16"/>
        <v/>
      </c>
      <c r="D349" s="97" t="str">
        <f ca="1">IF(ISERROR(OFFSET('HARGA SATUAN'!$E$6,MATCH(C349,'HARGA SATUAN'!$C$7:$C$1922,0),0)),"",OFFSET('HARGA SATUAN'!$E$6,MATCH(C349,'HARGA SATUAN'!$C$7:$C$1922,0),0))</f>
        <v/>
      </c>
      <c r="E349" s="97">
        <f ca="1">IF(B349="+","Unit",IF(ISERROR(OFFSET('HARGA SATUAN'!$F$6,MATCH(C349,'HARGA SATUAN'!$C$7:$C$1922,0),0)),"",OFFSET('HARGA SATUAN'!$F$6,MATCH(C349,'HARGA SATUAN'!$C$7:$C$1922,0),0)))</f>
        <v>0</v>
      </c>
      <c r="F349" s="134" t="str">
        <f t="shared" ca="1" si="17"/>
        <v/>
      </c>
      <c r="G349" s="40">
        <f ca="1">IF(ISERROR(OFFSET('HARGA SATUAN'!$Q$6,MATCH(C349,'HARGA SATUAN'!$C$7:$C$1922,0),0)),"",OFFSET('HARGA SATUAN'!$Q$6,MATCH(C349,'HARGA SATUAN'!$C$7:$C$1922,0),0))</f>
        <v>0</v>
      </c>
      <c r="H349" s="132" t="str">
        <f ca="1">IF(B349="","",#REF!)</f>
        <v/>
      </c>
      <c r="I349" s="132" t="str">
        <f ca="1">IF(B349="","",#REF!)</f>
        <v/>
      </c>
      <c r="J349" s="132" t="str">
        <f ca="1">IF(B349="","",#REF!)</f>
        <v/>
      </c>
      <c r="K349" s="132" t="str">
        <f ca="1">IF(B349="","",#REF!)</f>
        <v/>
      </c>
      <c r="L349" s="132" t="str">
        <f ca="1">IF(C349="","",#REF!)</f>
        <v/>
      </c>
    </row>
    <row r="350" spans="1:12">
      <c r="A350" s="108">
        <v>339</v>
      </c>
      <c r="B350" s="130" t="str">
        <f t="shared" ca="1" si="15"/>
        <v/>
      </c>
      <c r="C350" s="105" t="str">
        <f t="shared" ca="1" si="16"/>
        <v/>
      </c>
      <c r="D350" s="97" t="str">
        <f ca="1">IF(ISERROR(OFFSET('HARGA SATUAN'!$E$6,MATCH(C350,'HARGA SATUAN'!$C$7:$C$1922,0),0)),"",OFFSET('HARGA SATUAN'!$E$6,MATCH(C350,'HARGA SATUAN'!$C$7:$C$1922,0),0))</f>
        <v/>
      </c>
      <c r="E350" s="97">
        <f ca="1">IF(B350="+","Unit",IF(ISERROR(OFFSET('HARGA SATUAN'!$F$6,MATCH(C350,'HARGA SATUAN'!$C$7:$C$1922,0),0)),"",OFFSET('HARGA SATUAN'!$F$6,MATCH(C350,'HARGA SATUAN'!$C$7:$C$1922,0),0)))</f>
        <v>0</v>
      </c>
      <c r="F350" s="134" t="str">
        <f t="shared" ca="1" si="17"/>
        <v/>
      </c>
      <c r="G350" s="40">
        <f ca="1">IF(ISERROR(OFFSET('HARGA SATUAN'!$Q$6,MATCH(C350,'HARGA SATUAN'!$C$7:$C$1922,0),0)),"",OFFSET('HARGA SATUAN'!$Q$6,MATCH(C350,'HARGA SATUAN'!$C$7:$C$1922,0),0))</f>
        <v>0</v>
      </c>
      <c r="H350" s="132" t="str">
        <f ca="1">IF(B350="","",#REF!)</f>
        <v/>
      </c>
      <c r="I350" s="132" t="str">
        <f ca="1">IF(B350="","",#REF!)</f>
        <v/>
      </c>
      <c r="J350" s="132" t="str">
        <f ca="1">IF(B350="","",#REF!)</f>
        <v/>
      </c>
      <c r="K350" s="132" t="str">
        <f ca="1">IF(B350="","",#REF!)</f>
        <v/>
      </c>
      <c r="L350" s="132" t="str">
        <f ca="1">IF(C350="","",#REF!)</f>
        <v/>
      </c>
    </row>
    <row r="351" spans="1:12">
      <c r="A351" s="108">
        <v>340</v>
      </c>
      <c r="B351" s="130" t="str">
        <f t="shared" ca="1" si="15"/>
        <v/>
      </c>
      <c r="C351" s="105" t="str">
        <f t="shared" ca="1" si="16"/>
        <v/>
      </c>
      <c r="D351" s="97" t="str">
        <f ca="1">IF(ISERROR(OFFSET('HARGA SATUAN'!$E$6,MATCH(C351,'HARGA SATUAN'!$C$7:$C$1922,0),0)),"",OFFSET('HARGA SATUAN'!$E$6,MATCH(C351,'HARGA SATUAN'!$C$7:$C$1922,0),0))</f>
        <v/>
      </c>
      <c r="E351" s="97">
        <f ca="1">IF(B351="+","Unit",IF(ISERROR(OFFSET('HARGA SATUAN'!$F$6,MATCH(C351,'HARGA SATUAN'!$C$7:$C$1922,0),0)),"",OFFSET('HARGA SATUAN'!$F$6,MATCH(C351,'HARGA SATUAN'!$C$7:$C$1922,0),0)))</f>
        <v>0</v>
      </c>
      <c r="F351" s="134" t="str">
        <f t="shared" ca="1" si="17"/>
        <v/>
      </c>
      <c r="G351" s="40">
        <f ca="1">IF(ISERROR(OFFSET('HARGA SATUAN'!$Q$6,MATCH(C351,'HARGA SATUAN'!$C$7:$C$1922,0),0)),"",OFFSET('HARGA SATUAN'!$Q$6,MATCH(C351,'HARGA SATUAN'!$C$7:$C$1922,0),0))</f>
        <v>0</v>
      </c>
      <c r="H351" s="132" t="str">
        <f ca="1">IF(B351="","",#REF!)</f>
        <v/>
      </c>
      <c r="I351" s="132" t="str">
        <f ca="1">IF(B351="","",#REF!)</f>
        <v/>
      </c>
      <c r="J351" s="132" t="str">
        <f ca="1">IF(B351="","",#REF!)</f>
        <v/>
      </c>
      <c r="K351" s="132" t="str">
        <f ca="1">IF(B351="","",#REF!)</f>
        <v/>
      </c>
      <c r="L351" s="132" t="str">
        <f ca="1">IF(C351="","",#REF!)</f>
        <v/>
      </c>
    </row>
    <row r="352" spans="1:12">
      <c r="A352" s="108">
        <v>341</v>
      </c>
      <c r="B352" s="130" t="str">
        <f t="shared" ca="1" si="15"/>
        <v/>
      </c>
      <c r="C352" s="105" t="str">
        <f t="shared" ca="1" si="16"/>
        <v/>
      </c>
      <c r="D352" s="97" t="str">
        <f ca="1">IF(ISERROR(OFFSET('HARGA SATUAN'!$E$6,MATCH(C352,'HARGA SATUAN'!$C$7:$C$1922,0),0)),"",OFFSET('HARGA SATUAN'!$E$6,MATCH(C352,'HARGA SATUAN'!$C$7:$C$1922,0),0))</f>
        <v/>
      </c>
      <c r="E352" s="97">
        <f ca="1">IF(B352="+","Unit",IF(ISERROR(OFFSET('HARGA SATUAN'!$F$6,MATCH(C352,'HARGA SATUAN'!$C$7:$C$1922,0),0)),"",OFFSET('HARGA SATUAN'!$F$6,MATCH(C352,'HARGA SATUAN'!$C$7:$C$1922,0),0)))</f>
        <v>0</v>
      </c>
      <c r="F352" s="134" t="str">
        <f t="shared" ca="1" si="17"/>
        <v/>
      </c>
      <c r="G352" s="40">
        <f ca="1">IF(ISERROR(OFFSET('HARGA SATUAN'!$Q$6,MATCH(C352,'HARGA SATUAN'!$C$7:$C$1922,0),0)),"",OFFSET('HARGA SATUAN'!$Q$6,MATCH(C352,'HARGA SATUAN'!$C$7:$C$1922,0),0))</f>
        <v>0</v>
      </c>
      <c r="H352" s="132" t="str">
        <f ca="1">IF(B352="","",#REF!)</f>
        <v/>
      </c>
      <c r="I352" s="132" t="str">
        <f ca="1">IF(B352="","",#REF!)</f>
        <v/>
      </c>
      <c r="J352" s="132" t="str">
        <f ca="1">IF(B352="","",#REF!)</f>
        <v/>
      </c>
      <c r="K352" s="132" t="str">
        <f ca="1">IF(B352="","",#REF!)</f>
        <v/>
      </c>
      <c r="L352" s="132" t="str">
        <f ca="1">IF(C352="","",#REF!)</f>
        <v/>
      </c>
    </row>
    <row r="353" spans="1:12">
      <c r="A353" s="108">
        <v>342</v>
      </c>
      <c r="B353" s="130" t="str">
        <f t="shared" ca="1" si="15"/>
        <v/>
      </c>
      <c r="C353" s="105" t="str">
        <f t="shared" ca="1" si="16"/>
        <v/>
      </c>
      <c r="D353" s="97" t="str">
        <f ca="1">IF(ISERROR(OFFSET('HARGA SATUAN'!$E$6,MATCH(C353,'HARGA SATUAN'!$C$7:$C$1922,0),0)),"",OFFSET('HARGA SATUAN'!$E$6,MATCH(C353,'HARGA SATUAN'!$C$7:$C$1922,0),0))</f>
        <v/>
      </c>
      <c r="E353" s="97">
        <f ca="1">IF(B353="+","Unit",IF(ISERROR(OFFSET('HARGA SATUAN'!$F$6,MATCH(C353,'HARGA SATUAN'!$C$7:$C$1922,0),0)),"",OFFSET('HARGA SATUAN'!$F$6,MATCH(C353,'HARGA SATUAN'!$C$7:$C$1922,0),0)))</f>
        <v>0</v>
      </c>
      <c r="F353" s="134" t="str">
        <f t="shared" ca="1" si="17"/>
        <v/>
      </c>
      <c r="G353" s="40">
        <f ca="1">IF(ISERROR(OFFSET('HARGA SATUAN'!$Q$6,MATCH(C353,'HARGA SATUAN'!$C$7:$C$1922,0),0)),"",OFFSET('HARGA SATUAN'!$Q$6,MATCH(C353,'HARGA SATUAN'!$C$7:$C$1922,0),0))</f>
        <v>0</v>
      </c>
      <c r="H353" s="132" t="str">
        <f ca="1">IF(B353="","",#REF!)</f>
        <v/>
      </c>
      <c r="I353" s="132" t="str">
        <f ca="1">IF(B353="","",#REF!)</f>
        <v/>
      </c>
      <c r="J353" s="132" t="str">
        <f ca="1">IF(B353="","",#REF!)</f>
        <v/>
      </c>
      <c r="K353" s="132" t="str">
        <f ca="1">IF(B353="","",#REF!)</f>
        <v/>
      </c>
      <c r="L353" s="132" t="str">
        <f ca="1">IF(C353="","",#REF!)</f>
        <v/>
      </c>
    </row>
    <row r="354" spans="1:12">
      <c r="A354" s="108">
        <v>343</v>
      </c>
      <c r="B354" s="130" t="str">
        <f t="shared" ca="1" si="15"/>
        <v/>
      </c>
      <c r="C354" s="105" t="str">
        <f t="shared" ca="1" si="16"/>
        <v/>
      </c>
      <c r="D354" s="97" t="str">
        <f ca="1">IF(ISERROR(OFFSET('HARGA SATUAN'!$E$6,MATCH(C354,'HARGA SATUAN'!$C$7:$C$1922,0),0)),"",OFFSET('HARGA SATUAN'!$E$6,MATCH(C354,'HARGA SATUAN'!$C$7:$C$1922,0),0))</f>
        <v/>
      </c>
      <c r="E354" s="97">
        <f ca="1">IF(B354="+","Unit",IF(ISERROR(OFFSET('HARGA SATUAN'!$F$6,MATCH(C354,'HARGA SATUAN'!$C$7:$C$1922,0),0)),"",OFFSET('HARGA SATUAN'!$F$6,MATCH(C354,'HARGA SATUAN'!$C$7:$C$1922,0),0)))</f>
        <v>0</v>
      </c>
      <c r="F354" s="134" t="str">
        <f t="shared" ca="1" si="17"/>
        <v/>
      </c>
      <c r="G354" s="40">
        <f ca="1">IF(ISERROR(OFFSET('HARGA SATUAN'!$Q$6,MATCH(C354,'HARGA SATUAN'!$C$7:$C$1922,0),0)),"",OFFSET('HARGA SATUAN'!$Q$6,MATCH(C354,'HARGA SATUAN'!$C$7:$C$1922,0),0))</f>
        <v>0</v>
      </c>
      <c r="H354" s="132" t="str">
        <f ca="1">IF(B354="","",#REF!)</f>
        <v/>
      </c>
      <c r="I354" s="132" t="str">
        <f ca="1">IF(B354="","",#REF!)</f>
        <v/>
      </c>
      <c r="J354" s="132" t="str">
        <f ca="1">IF(B354="","",#REF!)</f>
        <v/>
      </c>
      <c r="K354" s="132" t="str">
        <f ca="1">IF(B354="","",#REF!)</f>
        <v/>
      </c>
      <c r="L354" s="132" t="str">
        <f ca="1">IF(C354="","",#REF!)</f>
        <v/>
      </c>
    </row>
    <row r="355" spans="1:12">
      <c r="A355" s="108">
        <v>344</v>
      </c>
      <c r="B355" s="130" t="str">
        <f t="shared" ca="1" si="15"/>
        <v/>
      </c>
      <c r="C355" s="105" t="str">
        <f t="shared" ca="1" si="16"/>
        <v/>
      </c>
      <c r="D355" s="97" t="str">
        <f ca="1">IF(ISERROR(OFFSET('HARGA SATUAN'!$E$6,MATCH(C355,'HARGA SATUAN'!$C$7:$C$1922,0),0)),"",OFFSET('HARGA SATUAN'!$E$6,MATCH(C355,'HARGA SATUAN'!$C$7:$C$1922,0),0))</f>
        <v/>
      </c>
      <c r="E355" s="97">
        <f ca="1">IF(B355="+","Unit",IF(ISERROR(OFFSET('HARGA SATUAN'!$F$6,MATCH(C355,'HARGA SATUAN'!$C$7:$C$1922,0),0)),"",OFFSET('HARGA SATUAN'!$F$6,MATCH(C355,'HARGA SATUAN'!$C$7:$C$1922,0),0)))</f>
        <v>0</v>
      </c>
      <c r="F355" s="134" t="str">
        <f t="shared" ca="1" si="17"/>
        <v/>
      </c>
      <c r="G355" s="40">
        <f ca="1">IF(ISERROR(OFFSET('HARGA SATUAN'!$Q$6,MATCH(C355,'HARGA SATUAN'!$C$7:$C$1922,0),0)),"",OFFSET('HARGA SATUAN'!$Q$6,MATCH(C355,'HARGA SATUAN'!$C$7:$C$1922,0),0))</f>
        <v>0</v>
      </c>
      <c r="H355" s="132" t="str">
        <f ca="1">IF(B355="","",#REF!)</f>
        <v/>
      </c>
      <c r="I355" s="132" t="str">
        <f ca="1">IF(B355="","",#REF!)</f>
        <v/>
      </c>
      <c r="J355" s="132" t="str">
        <f ca="1">IF(B355="","",#REF!)</f>
        <v/>
      </c>
      <c r="K355" s="132" t="str">
        <f ca="1">IF(B355="","",#REF!)</f>
        <v/>
      </c>
      <c r="L355" s="132" t="str">
        <f ca="1">IF(C355="","",#REF!)</f>
        <v/>
      </c>
    </row>
    <row r="356" spans="1:12">
      <c r="A356" s="108">
        <v>345</v>
      </c>
      <c r="B356" s="130" t="str">
        <f t="shared" ca="1" si="15"/>
        <v/>
      </c>
      <c r="C356" s="105" t="str">
        <f t="shared" ca="1" si="16"/>
        <v/>
      </c>
      <c r="D356" s="97" t="str">
        <f ca="1">IF(ISERROR(OFFSET('HARGA SATUAN'!$E$6,MATCH(C356,'HARGA SATUAN'!$C$7:$C$1922,0),0)),"",OFFSET('HARGA SATUAN'!$E$6,MATCH(C356,'HARGA SATUAN'!$C$7:$C$1922,0),0))</f>
        <v/>
      </c>
      <c r="E356" s="97">
        <f ca="1">IF(B356="+","Unit",IF(ISERROR(OFFSET('HARGA SATUAN'!$F$6,MATCH(C356,'HARGA SATUAN'!$C$7:$C$1922,0),0)),"",OFFSET('HARGA SATUAN'!$F$6,MATCH(C356,'HARGA SATUAN'!$C$7:$C$1922,0),0)))</f>
        <v>0</v>
      </c>
      <c r="F356" s="134" t="str">
        <f t="shared" ca="1" si="17"/>
        <v/>
      </c>
      <c r="G356" s="40">
        <f ca="1">IF(ISERROR(OFFSET('HARGA SATUAN'!$Q$6,MATCH(C356,'HARGA SATUAN'!$C$7:$C$1922,0),0)),"",OFFSET('HARGA SATUAN'!$Q$6,MATCH(C356,'HARGA SATUAN'!$C$7:$C$1922,0),0))</f>
        <v>0</v>
      </c>
      <c r="H356" s="132" t="str">
        <f ca="1">IF(B356="","",#REF!)</f>
        <v/>
      </c>
      <c r="I356" s="132" t="str">
        <f ca="1">IF(B356="","",#REF!)</f>
        <v/>
      </c>
      <c r="J356" s="132" t="str">
        <f ca="1">IF(B356="","",#REF!)</f>
        <v/>
      </c>
      <c r="K356" s="132" t="str">
        <f ca="1">IF(B356="","",#REF!)</f>
        <v/>
      </c>
      <c r="L356" s="132" t="str">
        <f ca="1">IF(C356="","",#REF!)</f>
        <v/>
      </c>
    </row>
    <row r="357" spans="1:12">
      <c r="A357" s="108">
        <v>346</v>
      </c>
      <c r="B357" s="130" t="str">
        <f t="shared" ca="1" si="15"/>
        <v/>
      </c>
      <c r="C357" s="105" t="str">
        <f t="shared" ca="1" si="16"/>
        <v/>
      </c>
      <c r="D357" s="97" t="str">
        <f ca="1">IF(ISERROR(OFFSET('HARGA SATUAN'!$E$6,MATCH(C357,'HARGA SATUAN'!$C$7:$C$1922,0),0)),"",OFFSET('HARGA SATUAN'!$E$6,MATCH(C357,'HARGA SATUAN'!$C$7:$C$1922,0),0))</f>
        <v/>
      </c>
      <c r="E357" s="97">
        <f ca="1">IF(B357="+","Unit",IF(ISERROR(OFFSET('HARGA SATUAN'!$F$6,MATCH(C357,'HARGA SATUAN'!$C$7:$C$1922,0),0)),"",OFFSET('HARGA SATUAN'!$F$6,MATCH(C357,'HARGA SATUAN'!$C$7:$C$1922,0),0)))</f>
        <v>0</v>
      </c>
      <c r="F357" s="134" t="str">
        <f t="shared" ca="1" si="17"/>
        <v/>
      </c>
      <c r="G357" s="40">
        <f ca="1">IF(ISERROR(OFFSET('HARGA SATUAN'!$Q$6,MATCH(C357,'HARGA SATUAN'!$C$7:$C$1922,0),0)),"",OFFSET('HARGA SATUAN'!$Q$6,MATCH(C357,'HARGA SATUAN'!$C$7:$C$1922,0),0))</f>
        <v>0</v>
      </c>
      <c r="H357" s="132" t="str">
        <f ca="1">IF(B357="","",#REF!)</f>
        <v/>
      </c>
      <c r="I357" s="132" t="str">
        <f ca="1">IF(B357="","",#REF!)</f>
        <v/>
      </c>
      <c r="J357" s="132" t="str">
        <f ca="1">IF(B357="","",#REF!)</f>
        <v/>
      </c>
      <c r="K357" s="132" t="str">
        <f ca="1">IF(B357="","",#REF!)</f>
        <v/>
      </c>
      <c r="L357" s="132" t="str">
        <f ca="1">IF(C357="","",#REF!)</f>
        <v/>
      </c>
    </row>
    <row r="358" spans="1:12">
      <c r="A358" s="108">
        <v>347</v>
      </c>
      <c r="B358" s="130" t="str">
        <f t="shared" ca="1" si="15"/>
        <v/>
      </c>
      <c r="C358" s="105" t="str">
        <f t="shared" ca="1" si="16"/>
        <v/>
      </c>
      <c r="D358" s="97" t="str">
        <f ca="1">IF(ISERROR(OFFSET('HARGA SATUAN'!$E$6,MATCH(C358,'HARGA SATUAN'!$C$7:$C$1922,0),0)),"",OFFSET('HARGA SATUAN'!$E$6,MATCH(C358,'HARGA SATUAN'!$C$7:$C$1922,0),0))</f>
        <v/>
      </c>
      <c r="E358" s="97">
        <f ca="1">IF(B358="+","Unit",IF(ISERROR(OFFSET('HARGA SATUAN'!$F$6,MATCH(C358,'HARGA SATUAN'!$C$7:$C$1922,0),0)),"",OFFSET('HARGA SATUAN'!$F$6,MATCH(C358,'HARGA SATUAN'!$C$7:$C$1922,0),0)))</f>
        <v>0</v>
      </c>
      <c r="F358" s="134" t="str">
        <f t="shared" ca="1" si="17"/>
        <v/>
      </c>
      <c r="G358" s="40">
        <f ca="1">IF(ISERROR(OFFSET('HARGA SATUAN'!$Q$6,MATCH(C358,'HARGA SATUAN'!$C$7:$C$1922,0),0)),"",OFFSET('HARGA SATUAN'!$Q$6,MATCH(C358,'HARGA SATUAN'!$C$7:$C$1922,0),0))</f>
        <v>0</v>
      </c>
      <c r="H358" s="132" t="str">
        <f ca="1">IF(B358="","",#REF!)</f>
        <v/>
      </c>
      <c r="I358" s="132" t="str">
        <f ca="1">IF(B358="","",#REF!)</f>
        <v/>
      </c>
      <c r="J358" s="132" t="str">
        <f ca="1">IF(B358="","",#REF!)</f>
        <v/>
      </c>
      <c r="K358" s="132" t="str">
        <f ca="1">IF(B358="","",#REF!)</f>
        <v/>
      </c>
      <c r="L358" s="132" t="str">
        <f ca="1">IF(C358="","",#REF!)</f>
        <v/>
      </c>
    </row>
    <row r="359" spans="1:12">
      <c r="A359" s="108">
        <v>348</v>
      </c>
      <c r="B359" s="130" t="str">
        <f t="shared" ca="1" si="15"/>
        <v/>
      </c>
      <c r="C359" s="105" t="str">
        <f t="shared" ca="1" si="16"/>
        <v/>
      </c>
      <c r="D359" s="97" t="str">
        <f ca="1">IF(ISERROR(OFFSET('HARGA SATUAN'!$E$6,MATCH(C359,'HARGA SATUAN'!$C$7:$C$1922,0),0)),"",OFFSET('HARGA SATUAN'!$E$6,MATCH(C359,'HARGA SATUAN'!$C$7:$C$1922,0),0))</f>
        <v/>
      </c>
      <c r="E359" s="97">
        <f ca="1">IF(B359="+","Unit",IF(ISERROR(OFFSET('HARGA SATUAN'!$F$6,MATCH(C359,'HARGA SATUAN'!$C$7:$C$1922,0),0)),"",OFFSET('HARGA SATUAN'!$F$6,MATCH(C359,'HARGA SATUAN'!$C$7:$C$1922,0),0)))</f>
        <v>0</v>
      </c>
      <c r="F359" s="134" t="str">
        <f t="shared" ca="1" si="17"/>
        <v/>
      </c>
      <c r="G359" s="40">
        <f ca="1">IF(ISERROR(OFFSET('HARGA SATUAN'!$Q$6,MATCH(C359,'HARGA SATUAN'!$C$7:$C$1922,0),0)),"",OFFSET('HARGA SATUAN'!$Q$6,MATCH(C359,'HARGA SATUAN'!$C$7:$C$1922,0),0))</f>
        <v>0</v>
      </c>
      <c r="H359" s="132" t="str">
        <f ca="1">IF(B359="","",#REF!)</f>
        <v/>
      </c>
      <c r="I359" s="132" t="str">
        <f ca="1">IF(B359="","",#REF!)</f>
        <v/>
      </c>
      <c r="J359" s="132" t="str">
        <f ca="1">IF(B359="","",#REF!)</f>
        <v/>
      </c>
      <c r="K359" s="132" t="str">
        <f ca="1">IF(B359="","",#REF!)</f>
        <v/>
      </c>
      <c r="L359" s="132" t="str">
        <f ca="1">IF(C359="","",#REF!)</f>
        <v/>
      </c>
    </row>
    <row r="360" spans="1:12">
      <c r="A360" s="108">
        <v>349</v>
      </c>
      <c r="B360" s="130" t="str">
        <f t="shared" ca="1" si="15"/>
        <v/>
      </c>
      <c r="C360" s="105" t="str">
        <f t="shared" ca="1" si="16"/>
        <v/>
      </c>
      <c r="D360" s="97" t="str">
        <f ca="1">IF(ISERROR(OFFSET('HARGA SATUAN'!$E$6,MATCH(C360,'HARGA SATUAN'!$C$7:$C$1922,0),0)),"",OFFSET('HARGA SATUAN'!$E$6,MATCH(C360,'HARGA SATUAN'!$C$7:$C$1922,0),0))</f>
        <v/>
      </c>
      <c r="E360" s="97">
        <f ca="1">IF(B360="+","Unit",IF(ISERROR(OFFSET('HARGA SATUAN'!$F$6,MATCH(C360,'HARGA SATUAN'!$C$7:$C$1922,0),0)),"",OFFSET('HARGA SATUAN'!$F$6,MATCH(C360,'HARGA SATUAN'!$C$7:$C$1922,0),0)))</f>
        <v>0</v>
      </c>
      <c r="F360" s="134" t="str">
        <f t="shared" ca="1" si="17"/>
        <v/>
      </c>
      <c r="G360" s="40">
        <f ca="1">IF(ISERROR(OFFSET('HARGA SATUAN'!$Q$6,MATCH(C360,'HARGA SATUAN'!$C$7:$C$1922,0),0)),"",OFFSET('HARGA SATUAN'!$Q$6,MATCH(C360,'HARGA SATUAN'!$C$7:$C$1922,0),0))</f>
        <v>0</v>
      </c>
      <c r="H360" s="132" t="str">
        <f ca="1">IF(B360="","",#REF!)</f>
        <v/>
      </c>
      <c r="I360" s="132" t="str">
        <f ca="1">IF(B360="","",#REF!)</f>
        <v/>
      </c>
      <c r="J360" s="132" t="str">
        <f ca="1">IF(B360="","",#REF!)</f>
        <v/>
      </c>
      <c r="K360" s="132" t="str">
        <f ca="1">IF(B360="","",#REF!)</f>
        <v/>
      </c>
      <c r="L360" s="132" t="str">
        <f ca="1">IF(C360="","",#REF!)</f>
        <v/>
      </c>
    </row>
    <row r="361" spans="1:12">
      <c r="A361" s="108">
        <v>350</v>
      </c>
      <c r="B361" s="130" t="str">
        <f t="shared" ca="1" si="15"/>
        <v/>
      </c>
      <c r="C361" s="105" t="str">
        <f t="shared" ca="1" si="16"/>
        <v/>
      </c>
      <c r="D361" s="97" t="str">
        <f ca="1">IF(ISERROR(OFFSET('HARGA SATUAN'!$E$6,MATCH(C361,'HARGA SATUAN'!$C$7:$C$1922,0),0)),"",OFFSET('HARGA SATUAN'!$E$6,MATCH(C361,'HARGA SATUAN'!$C$7:$C$1922,0),0))</f>
        <v/>
      </c>
      <c r="E361" s="97">
        <f ca="1">IF(B361="+","Unit",IF(ISERROR(OFFSET('HARGA SATUAN'!$F$6,MATCH(C361,'HARGA SATUAN'!$C$7:$C$1922,0),0)),"",OFFSET('HARGA SATUAN'!$F$6,MATCH(C361,'HARGA SATUAN'!$C$7:$C$1922,0),0)))</f>
        <v>0</v>
      </c>
      <c r="F361" s="134" t="str">
        <f t="shared" ca="1" si="17"/>
        <v/>
      </c>
      <c r="G361" s="40">
        <f ca="1">IF(ISERROR(OFFSET('HARGA SATUAN'!$Q$6,MATCH(C361,'HARGA SATUAN'!$C$7:$C$1922,0),0)),"",OFFSET('HARGA SATUAN'!$Q$6,MATCH(C361,'HARGA SATUAN'!$C$7:$C$1922,0),0))</f>
        <v>0</v>
      </c>
      <c r="H361" s="132" t="str">
        <f ca="1">IF(B361="","",#REF!)</f>
        <v/>
      </c>
      <c r="I361" s="132" t="str">
        <f ca="1">IF(B361="","",#REF!)</f>
        <v/>
      </c>
      <c r="J361" s="132" t="str">
        <f ca="1">IF(B361="","",#REF!)</f>
        <v/>
      </c>
      <c r="K361" s="132" t="str">
        <f ca="1">IF(B361="","",#REF!)</f>
        <v/>
      </c>
      <c r="L361" s="132" t="str">
        <f ca="1">IF(C361="","",#REF!)</f>
        <v/>
      </c>
    </row>
    <row r="362" spans="1:12">
      <c r="A362" s="108">
        <v>351</v>
      </c>
      <c r="B362" s="130" t="str">
        <f t="shared" ca="1" si="15"/>
        <v/>
      </c>
      <c r="C362" s="105" t="str">
        <f t="shared" ca="1" si="16"/>
        <v/>
      </c>
      <c r="D362" s="97" t="str">
        <f ca="1">IF(ISERROR(OFFSET('HARGA SATUAN'!$E$6,MATCH(C362,'HARGA SATUAN'!$C$7:$C$1922,0),0)),"",OFFSET('HARGA SATUAN'!$E$6,MATCH(C362,'HARGA SATUAN'!$C$7:$C$1922,0),0))</f>
        <v/>
      </c>
      <c r="E362" s="97">
        <f ca="1">IF(B362="+","Unit",IF(ISERROR(OFFSET('HARGA SATUAN'!$F$6,MATCH(C362,'HARGA SATUAN'!$C$7:$C$1922,0),0)),"",OFFSET('HARGA SATUAN'!$F$6,MATCH(C362,'HARGA SATUAN'!$C$7:$C$1922,0),0)))</f>
        <v>0</v>
      </c>
      <c r="F362" s="134" t="str">
        <f t="shared" ca="1" si="17"/>
        <v/>
      </c>
      <c r="G362" s="40">
        <f ca="1">IF(ISERROR(OFFSET('HARGA SATUAN'!$Q$6,MATCH(C362,'HARGA SATUAN'!$C$7:$C$1922,0),0)),"",OFFSET('HARGA SATUAN'!$Q$6,MATCH(C362,'HARGA SATUAN'!$C$7:$C$1922,0),0))</f>
        <v>0</v>
      </c>
      <c r="H362" s="132" t="str">
        <f ca="1">IF(B362="","",#REF!)</f>
        <v/>
      </c>
      <c r="I362" s="132" t="str">
        <f ca="1">IF(B362="","",#REF!)</f>
        <v/>
      </c>
      <c r="J362" s="132" t="str">
        <f ca="1">IF(B362="","",#REF!)</f>
        <v/>
      </c>
      <c r="K362" s="132" t="str">
        <f ca="1">IF(B362="","",#REF!)</f>
        <v/>
      </c>
      <c r="L362" s="132" t="str">
        <f ca="1">IF(C362="","",#REF!)</f>
        <v/>
      </c>
    </row>
    <row r="363" spans="1:12">
      <c r="A363" s="108">
        <v>352</v>
      </c>
      <c r="B363" s="130" t="str">
        <f t="shared" ca="1" si="15"/>
        <v/>
      </c>
      <c r="C363" s="105" t="str">
        <f t="shared" ca="1" si="16"/>
        <v/>
      </c>
      <c r="D363" s="97" t="str">
        <f ca="1">IF(ISERROR(OFFSET('HARGA SATUAN'!$E$6,MATCH(C363,'HARGA SATUAN'!$C$7:$C$1922,0),0)),"",OFFSET('HARGA SATUAN'!$E$6,MATCH(C363,'HARGA SATUAN'!$C$7:$C$1922,0),0))</f>
        <v/>
      </c>
      <c r="E363" s="97">
        <f ca="1">IF(B363="+","Unit",IF(ISERROR(OFFSET('HARGA SATUAN'!$F$6,MATCH(C363,'HARGA SATUAN'!$C$7:$C$1922,0),0)),"",OFFSET('HARGA SATUAN'!$F$6,MATCH(C363,'HARGA SATUAN'!$C$7:$C$1922,0),0)))</f>
        <v>0</v>
      </c>
      <c r="F363" s="134" t="str">
        <f t="shared" ca="1" si="17"/>
        <v/>
      </c>
      <c r="G363" s="40">
        <f ca="1">IF(ISERROR(OFFSET('HARGA SATUAN'!$Q$6,MATCH(C363,'HARGA SATUAN'!$C$7:$C$1922,0),0)),"",OFFSET('HARGA SATUAN'!$Q$6,MATCH(C363,'HARGA SATUAN'!$C$7:$C$1922,0),0))</f>
        <v>0</v>
      </c>
      <c r="H363" s="132" t="str">
        <f ca="1">IF(B363="","",#REF!)</f>
        <v/>
      </c>
      <c r="I363" s="132" t="str">
        <f ca="1">IF(B363="","",#REF!)</f>
        <v/>
      </c>
      <c r="J363" s="132" t="str">
        <f ca="1">IF(B363="","",#REF!)</f>
        <v/>
      </c>
      <c r="K363" s="132" t="str">
        <f ca="1">IF(B363="","",#REF!)</f>
        <v/>
      </c>
      <c r="L363" s="132" t="str">
        <f ca="1">IF(C363="","",#REF!)</f>
        <v/>
      </c>
    </row>
    <row r="364" spans="1:12">
      <c r="A364" s="108">
        <v>353</v>
      </c>
      <c r="B364" s="130" t="str">
        <f t="shared" ca="1" si="15"/>
        <v/>
      </c>
      <c r="C364" s="105" t="str">
        <f t="shared" ca="1" si="16"/>
        <v/>
      </c>
      <c r="D364" s="97" t="str">
        <f ca="1">IF(ISERROR(OFFSET('HARGA SATUAN'!$E$6,MATCH(C364,'HARGA SATUAN'!$C$7:$C$1922,0),0)),"",OFFSET('HARGA SATUAN'!$E$6,MATCH(C364,'HARGA SATUAN'!$C$7:$C$1922,0),0))</f>
        <v/>
      </c>
      <c r="E364" s="97">
        <f ca="1">IF(B364="+","Unit",IF(ISERROR(OFFSET('HARGA SATUAN'!$F$6,MATCH(C364,'HARGA SATUAN'!$C$7:$C$1922,0),0)),"",OFFSET('HARGA SATUAN'!$F$6,MATCH(C364,'HARGA SATUAN'!$C$7:$C$1922,0),0)))</f>
        <v>0</v>
      </c>
      <c r="F364" s="134" t="str">
        <f t="shared" ca="1" si="17"/>
        <v/>
      </c>
      <c r="G364" s="40">
        <f ca="1">IF(ISERROR(OFFSET('HARGA SATUAN'!$Q$6,MATCH(C364,'HARGA SATUAN'!$C$7:$C$1922,0),0)),"",OFFSET('HARGA SATUAN'!$Q$6,MATCH(C364,'HARGA SATUAN'!$C$7:$C$1922,0),0))</f>
        <v>0</v>
      </c>
      <c r="H364" s="132" t="str">
        <f ca="1">IF(B364="","",#REF!)</f>
        <v/>
      </c>
      <c r="I364" s="132" t="str">
        <f ca="1">IF(B364="","",#REF!)</f>
        <v/>
      </c>
      <c r="J364" s="132" t="str">
        <f ca="1">IF(B364="","",#REF!)</f>
        <v/>
      </c>
      <c r="K364" s="132" t="str">
        <f ca="1">IF(B364="","",#REF!)</f>
        <v/>
      </c>
      <c r="L364" s="132" t="str">
        <f ca="1">IF(C364="","",#REF!)</f>
        <v/>
      </c>
    </row>
    <row r="365" spans="1:12">
      <c r="A365" s="108">
        <v>354</v>
      </c>
      <c r="B365" s="130" t="str">
        <f t="shared" ca="1" si="15"/>
        <v/>
      </c>
      <c r="C365" s="105" t="str">
        <f t="shared" ca="1" si="16"/>
        <v/>
      </c>
      <c r="D365" s="97" t="str">
        <f ca="1">IF(ISERROR(OFFSET('HARGA SATUAN'!$E$6,MATCH(C365,'HARGA SATUAN'!$C$7:$C$1922,0),0)),"",OFFSET('HARGA SATUAN'!$E$6,MATCH(C365,'HARGA SATUAN'!$C$7:$C$1922,0),0))</f>
        <v/>
      </c>
      <c r="E365" s="97">
        <f ca="1">IF(B365="+","Unit",IF(ISERROR(OFFSET('HARGA SATUAN'!$F$6,MATCH(C365,'HARGA SATUAN'!$C$7:$C$1922,0),0)),"",OFFSET('HARGA SATUAN'!$F$6,MATCH(C365,'HARGA SATUAN'!$C$7:$C$1922,0),0)))</f>
        <v>0</v>
      </c>
      <c r="F365" s="134" t="str">
        <f t="shared" ca="1" si="17"/>
        <v/>
      </c>
      <c r="G365" s="40">
        <f ca="1">IF(ISERROR(OFFSET('HARGA SATUAN'!$Q$6,MATCH(C365,'HARGA SATUAN'!$C$7:$C$1922,0),0)),"",OFFSET('HARGA SATUAN'!$Q$6,MATCH(C365,'HARGA SATUAN'!$C$7:$C$1922,0),0))</f>
        <v>0</v>
      </c>
      <c r="H365" s="132" t="str">
        <f ca="1">IF(B365="","",#REF!)</f>
        <v/>
      </c>
      <c r="I365" s="132" t="str">
        <f ca="1">IF(B365="","",#REF!)</f>
        <v/>
      </c>
      <c r="J365" s="132" t="str">
        <f ca="1">IF(B365="","",#REF!)</f>
        <v/>
      </c>
      <c r="K365" s="132" t="str">
        <f ca="1">IF(B365="","",#REF!)</f>
        <v/>
      </c>
      <c r="L365" s="132" t="str">
        <f ca="1">IF(C365="","",#REF!)</f>
        <v/>
      </c>
    </row>
    <row r="366" spans="1:12">
      <c r="A366" s="108">
        <v>355</v>
      </c>
      <c r="B366" s="130" t="str">
        <f t="shared" ca="1" si="15"/>
        <v/>
      </c>
      <c r="C366" s="105" t="str">
        <f t="shared" ca="1" si="16"/>
        <v/>
      </c>
      <c r="D366" s="97" t="str">
        <f ca="1">IF(ISERROR(OFFSET('HARGA SATUAN'!$E$6,MATCH(C366,'HARGA SATUAN'!$C$7:$C$1922,0),0)),"",OFFSET('HARGA SATUAN'!$E$6,MATCH(C366,'HARGA SATUAN'!$C$7:$C$1922,0),0))</f>
        <v/>
      </c>
      <c r="E366" s="97">
        <f ca="1">IF(B366="+","Unit",IF(ISERROR(OFFSET('HARGA SATUAN'!$F$6,MATCH(C366,'HARGA SATUAN'!$C$7:$C$1922,0),0)),"",OFFSET('HARGA SATUAN'!$F$6,MATCH(C366,'HARGA SATUAN'!$C$7:$C$1922,0),0)))</f>
        <v>0</v>
      </c>
      <c r="F366" s="134" t="str">
        <f t="shared" ca="1" si="17"/>
        <v/>
      </c>
      <c r="G366" s="40">
        <f ca="1">IF(ISERROR(OFFSET('HARGA SATUAN'!$Q$6,MATCH(C366,'HARGA SATUAN'!$C$7:$C$1922,0),0)),"",OFFSET('HARGA SATUAN'!$Q$6,MATCH(C366,'HARGA SATUAN'!$C$7:$C$1922,0),0))</f>
        <v>0</v>
      </c>
      <c r="H366" s="132" t="str">
        <f ca="1">IF(B366="","",#REF!)</f>
        <v/>
      </c>
      <c r="I366" s="132" t="str">
        <f ca="1">IF(B366="","",#REF!)</f>
        <v/>
      </c>
      <c r="J366" s="132" t="str">
        <f ca="1">IF(B366="","",#REF!)</f>
        <v/>
      </c>
      <c r="K366" s="132" t="str">
        <f ca="1">IF(B366="","",#REF!)</f>
        <v/>
      </c>
      <c r="L366" s="132" t="str">
        <f ca="1">IF(C366="","",#REF!)</f>
        <v/>
      </c>
    </row>
    <row r="367" spans="1:12">
      <c r="A367" s="108">
        <v>356</v>
      </c>
      <c r="B367" s="130" t="str">
        <f t="shared" ca="1" si="15"/>
        <v/>
      </c>
      <c r="C367" s="105" t="str">
        <f t="shared" ca="1" si="16"/>
        <v/>
      </c>
      <c r="D367" s="97" t="str">
        <f ca="1">IF(ISERROR(OFFSET('HARGA SATUAN'!$E$6,MATCH(C367,'HARGA SATUAN'!$C$7:$C$1922,0),0)),"",OFFSET('HARGA SATUAN'!$E$6,MATCH(C367,'HARGA SATUAN'!$C$7:$C$1922,0),0))</f>
        <v/>
      </c>
      <c r="E367" s="97">
        <f ca="1">IF(B367="+","Unit",IF(ISERROR(OFFSET('HARGA SATUAN'!$F$6,MATCH(C367,'HARGA SATUAN'!$C$7:$C$1922,0),0)),"",OFFSET('HARGA SATUAN'!$F$6,MATCH(C367,'HARGA SATUAN'!$C$7:$C$1922,0),0)))</f>
        <v>0</v>
      </c>
      <c r="F367" s="134" t="str">
        <f t="shared" ca="1" si="17"/>
        <v/>
      </c>
      <c r="G367" s="40">
        <f ca="1">IF(ISERROR(OFFSET('HARGA SATUAN'!$Q$6,MATCH(C367,'HARGA SATUAN'!$C$7:$C$1922,0),0)),"",OFFSET('HARGA SATUAN'!$Q$6,MATCH(C367,'HARGA SATUAN'!$C$7:$C$1922,0),0))</f>
        <v>0</v>
      </c>
      <c r="H367" s="132" t="str">
        <f ca="1">IF(B367="","",#REF!)</f>
        <v/>
      </c>
      <c r="I367" s="132" t="str">
        <f ca="1">IF(B367="","",#REF!)</f>
        <v/>
      </c>
      <c r="J367" s="132" t="str">
        <f ca="1">IF(B367="","",#REF!)</f>
        <v/>
      </c>
      <c r="K367" s="132" t="str">
        <f ca="1">IF(B367="","",#REF!)</f>
        <v/>
      </c>
      <c r="L367" s="132" t="str">
        <f ca="1">IF(C367="","",#REF!)</f>
        <v/>
      </c>
    </row>
    <row r="368" spans="1:12">
      <c r="A368" s="108">
        <v>357</v>
      </c>
      <c r="B368" s="130" t="str">
        <f t="shared" ca="1" si="15"/>
        <v/>
      </c>
      <c r="C368" s="105" t="str">
        <f t="shared" ca="1" si="16"/>
        <v/>
      </c>
      <c r="D368" s="97" t="str">
        <f ca="1">IF(ISERROR(OFFSET('HARGA SATUAN'!$E$6,MATCH(C368,'HARGA SATUAN'!$C$7:$C$1922,0),0)),"",OFFSET('HARGA SATUAN'!$E$6,MATCH(C368,'HARGA SATUAN'!$C$7:$C$1922,0),0))</f>
        <v/>
      </c>
      <c r="E368" s="97">
        <f ca="1">IF(B368="+","Unit",IF(ISERROR(OFFSET('HARGA SATUAN'!$F$6,MATCH(C368,'HARGA SATUAN'!$C$7:$C$1922,0),0)),"",OFFSET('HARGA SATUAN'!$F$6,MATCH(C368,'HARGA SATUAN'!$C$7:$C$1922,0),0)))</f>
        <v>0</v>
      </c>
      <c r="F368" s="134" t="str">
        <f t="shared" ca="1" si="17"/>
        <v/>
      </c>
      <c r="G368" s="40">
        <f ca="1">IF(ISERROR(OFFSET('HARGA SATUAN'!$Q$6,MATCH(C368,'HARGA SATUAN'!$C$7:$C$1922,0),0)),"",OFFSET('HARGA SATUAN'!$Q$6,MATCH(C368,'HARGA SATUAN'!$C$7:$C$1922,0),0))</f>
        <v>0</v>
      </c>
      <c r="H368" s="132" t="str">
        <f ca="1">IF(B368="","",#REF!)</f>
        <v/>
      </c>
      <c r="I368" s="132" t="str">
        <f ca="1">IF(B368="","",#REF!)</f>
        <v/>
      </c>
      <c r="J368" s="132" t="str">
        <f ca="1">IF(B368="","",#REF!)</f>
        <v/>
      </c>
      <c r="K368" s="132" t="str">
        <f ca="1">IF(B368="","",#REF!)</f>
        <v/>
      </c>
      <c r="L368" s="132" t="str">
        <f ca="1">IF(C368="","",#REF!)</f>
        <v/>
      </c>
    </row>
    <row r="369" spans="1:12">
      <c r="A369" s="108">
        <v>358</v>
      </c>
      <c r="B369" s="130" t="str">
        <f t="shared" ca="1" si="15"/>
        <v/>
      </c>
      <c r="C369" s="105" t="str">
        <f t="shared" ca="1" si="16"/>
        <v/>
      </c>
      <c r="D369" s="97" t="str">
        <f ca="1">IF(ISERROR(OFFSET('HARGA SATUAN'!$E$6,MATCH(C369,'HARGA SATUAN'!$C$7:$C$1922,0),0)),"",OFFSET('HARGA SATUAN'!$E$6,MATCH(C369,'HARGA SATUAN'!$C$7:$C$1922,0),0))</f>
        <v/>
      </c>
      <c r="E369" s="97">
        <f ca="1">IF(B369="+","Unit",IF(ISERROR(OFFSET('HARGA SATUAN'!$F$6,MATCH(C369,'HARGA SATUAN'!$C$7:$C$1922,0),0)),"",OFFSET('HARGA SATUAN'!$F$6,MATCH(C369,'HARGA SATUAN'!$C$7:$C$1922,0),0)))</f>
        <v>0</v>
      </c>
      <c r="F369" s="134" t="str">
        <f t="shared" ca="1" si="17"/>
        <v/>
      </c>
      <c r="G369" s="40">
        <f ca="1">IF(ISERROR(OFFSET('HARGA SATUAN'!$Q$6,MATCH(C369,'HARGA SATUAN'!$C$7:$C$1922,0),0)),"",OFFSET('HARGA SATUAN'!$Q$6,MATCH(C369,'HARGA SATUAN'!$C$7:$C$1922,0),0))</f>
        <v>0</v>
      </c>
      <c r="H369" s="132" t="str">
        <f ca="1">IF(B369="","",#REF!)</f>
        <v/>
      </c>
      <c r="I369" s="132" t="str">
        <f ca="1">IF(B369="","",#REF!)</f>
        <v/>
      </c>
      <c r="J369" s="132" t="str">
        <f ca="1">IF(B369="","",#REF!)</f>
        <v/>
      </c>
      <c r="K369" s="132" t="str">
        <f ca="1">IF(B369="","",#REF!)</f>
        <v/>
      </c>
      <c r="L369" s="132" t="str">
        <f ca="1">IF(C369="","",#REF!)</f>
        <v/>
      </c>
    </row>
    <row r="370" spans="1:12">
      <c r="A370" s="108">
        <v>359</v>
      </c>
      <c r="B370" s="130" t="str">
        <f t="shared" ca="1" si="15"/>
        <v/>
      </c>
      <c r="C370" s="105" t="str">
        <f t="shared" ca="1" si="16"/>
        <v/>
      </c>
      <c r="D370" s="97" t="str">
        <f ca="1">IF(ISERROR(OFFSET('HARGA SATUAN'!$E$6,MATCH(C370,'HARGA SATUAN'!$C$7:$C$1922,0),0)),"",OFFSET('HARGA SATUAN'!$E$6,MATCH(C370,'HARGA SATUAN'!$C$7:$C$1922,0),0))</f>
        <v/>
      </c>
      <c r="E370" s="97">
        <f ca="1">IF(B370="+","Unit",IF(ISERROR(OFFSET('HARGA SATUAN'!$F$6,MATCH(C370,'HARGA SATUAN'!$C$7:$C$1922,0),0)),"",OFFSET('HARGA SATUAN'!$F$6,MATCH(C370,'HARGA SATUAN'!$C$7:$C$1922,0),0)))</f>
        <v>0</v>
      </c>
      <c r="F370" s="134" t="str">
        <f t="shared" ca="1" si="17"/>
        <v/>
      </c>
      <c r="G370" s="40">
        <f ca="1">IF(ISERROR(OFFSET('HARGA SATUAN'!$Q$6,MATCH(C370,'HARGA SATUAN'!$C$7:$C$1922,0),0)),"",OFFSET('HARGA SATUAN'!$Q$6,MATCH(C370,'HARGA SATUAN'!$C$7:$C$1922,0),0))</f>
        <v>0</v>
      </c>
      <c r="H370" s="132" t="str">
        <f ca="1">IF(B370="","",#REF!)</f>
        <v/>
      </c>
      <c r="I370" s="132" t="str">
        <f ca="1">IF(B370="","",#REF!)</f>
        <v/>
      </c>
      <c r="J370" s="132" t="str">
        <f ca="1">IF(B370="","",#REF!)</f>
        <v/>
      </c>
      <c r="K370" s="132" t="str">
        <f ca="1">IF(B370="","",#REF!)</f>
        <v/>
      </c>
      <c r="L370" s="132" t="str">
        <f ca="1">IF(C370="","",#REF!)</f>
        <v/>
      </c>
    </row>
    <row r="371" spans="1:12">
      <c r="A371" s="108">
        <v>360</v>
      </c>
      <c r="B371" s="130" t="str">
        <f t="shared" ca="1" si="15"/>
        <v/>
      </c>
      <c r="C371" s="105" t="str">
        <f t="shared" ca="1" si="16"/>
        <v/>
      </c>
      <c r="D371" s="97" t="str">
        <f ca="1">IF(ISERROR(OFFSET('HARGA SATUAN'!$E$6,MATCH(C371,'HARGA SATUAN'!$C$7:$C$1922,0),0)),"",OFFSET('HARGA SATUAN'!$E$6,MATCH(C371,'HARGA SATUAN'!$C$7:$C$1922,0),0))</f>
        <v/>
      </c>
      <c r="E371" s="97">
        <f ca="1">IF(B371="+","Unit",IF(ISERROR(OFFSET('HARGA SATUAN'!$F$6,MATCH(C371,'HARGA SATUAN'!$C$7:$C$1922,0),0)),"",OFFSET('HARGA SATUAN'!$F$6,MATCH(C371,'HARGA SATUAN'!$C$7:$C$1922,0),0)))</f>
        <v>0</v>
      </c>
      <c r="F371" s="134" t="str">
        <f t="shared" ca="1" si="17"/>
        <v/>
      </c>
      <c r="G371" s="40">
        <f ca="1">IF(ISERROR(OFFSET('HARGA SATUAN'!$Q$6,MATCH(C371,'HARGA SATUAN'!$C$7:$C$1922,0),0)),"",OFFSET('HARGA SATUAN'!$Q$6,MATCH(C371,'HARGA SATUAN'!$C$7:$C$1922,0),0))</f>
        <v>0</v>
      </c>
      <c r="H371" s="132" t="str">
        <f ca="1">IF(B371="","",#REF!)</f>
        <v/>
      </c>
      <c r="I371" s="132" t="str">
        <f ca="1">IF(B371="","",#REF!)</f>
        <v/>
      </c>
      <c r="J371" s="132" t="str">
        <f ca="1">IF(B371="","",#REF!)</f>
        <v/>
      </c>
      <c r="K371" s="132" t="str">
        <f ca="1">IF(B371="","",#REF!)</f>
        <v/>
      </c>
      <c r="L371" s="132" t="str">
        <f ca="1">IF(C371="","",#REF!)</f>
        <v/>
      </c>
    </row>
    <row r="372" spans="1:12">
      <c r="A372" s="108">
        <v>361</v>
      </c>
      <c r="B372" s="130" t="str">
        <f t="shared" ca="1" si="15"/>
        <v/>
      </c>
      <c r="C372" s="105" t="str">
        <f t="shared" ca="1" si="16"/>
        <v/>
      </c>
      <c r="D372" s="97" t="str">
        <f ca="1">IF(ISERROR(OFFSET('HARGA SATUAN'!$E$6,MATCH(C372,'HARGA SATUAN'!$C$7:$C$1922,0),0)),"",OFFSET('HARGA SATUAN'!$E$6,MATCH(C372,'HARGA SATUAN'!$C$7:$C$1922,0),0))</f>
        <v/>
      </c>
      <c r="E372" s="97">
        <f ca="1">IF(B372="+","Unit",IF(ISERROR(OFFSET('HARGA SATUAN'!$F$6,MATCH(C372,'HARGA SATUAN'!$C$7:$C$1922,0),0)),"",OFFSET('HARGA SATUAN'!$F$6,MATCH(C372,'HARGA SATUAN'!$C$7:$C$1922,0),0)))</f>
        <v>0</v>
      </c>
      <c r="F372" s="134" t="str">
        <f t="shared" ca="1" si="17"/>
        <v/>
      </c>
      <c r="G372" s="40">
        <f ca="1">IF(ISERROR(OFFSET('HARGA SATUAN'!$Q$6,MATCH(C372,'HARGA SATUAN'!$C$7:$C$1922,0),0)),"",OFFSET('HARGA SATUAN'!$Q$6,MATCH(C372,'HARGA SATUAN'!$C$7:$C$1922,0),0))</f>
        <v>0</v>
      </c>
      <c r="H372" s="132" t="str">
        <f ca="1">IF(B372="","",#REF!)</f>
        <v/>
      </c>
      <c r="I372" s="132" t="str">
        <f ca="1">IF(B372="","",#REF!)</f>
        <v/>
      </c>
      <c r="J372" s="132" t="str">
        <f ca="1">IF(B372="","",#REF!)</f>
        <v/>
      </c>
      <c r="K372" s="132" t="str">
        <f ca="1">IF(B372="","",#REF!)</f>
        <v/>
      </c>
      <c r="L372" s="132" t="str">
        <f ca="1">IF(C372="","",#REF!)</f>
        <v/>
      </c>
    </row>
    <row r="373" spans="1:12">
      <c r="A373" s="108">
        <v>362</v>
      </c>
      <c r="B373" s="130" t="str">
        <f t="shared" ca="1" si="15"/>
        <v/>
      </c>
      <c r="C373" s="105" t="str">
        <f t="shared" ca="1" si="16"/>
        <v/>
      </c>
      <c r="D373" s="97" t="str">
        <f ca="1">IF(ISERROR(OFFSET('HARGA SATUAN'!$E$6,MATCH(C373,'HARGA SATUAN'!$C$7:$C$1922,0),0)),"",OFFSET('HARGA SATUAN'!$E$6,MATCH(C373,'HARGA SATUAN'!$C$7:$C$1922,0),0))</f>
        <v/>
      </c>
      <c r="E373" s="97">
        <f ca="1">IF(B373="+","Unit",IF(ISERROR(OFFSET('HARGA SATUAN'!$F$6,MATCH(C373,'HARGA SATUAN'!$C$7:$C$1922,0),0)),"",OFFSET('HARGA SATUAN'!$F$6,MATCH(C373,'HARGA SATUAN'!$C$7:$C$1922,0),0)))</f>
        <v>0</v>
      </c>
      <c r="F373" s="134" t="str">
        <f t="shared" ca="1" si="17"/>
        <v/>
      </c>
      <c r="G373" s="40">
        <f ca="1">IF(ISERROR(OFFSET('HARGA SATUAN'!$Q$6,MATCH(C373,'HARGA SATUAN'!$C$7:$C$1922,0),0)),"",OFFSET('HARGA SATUAN'!$Q$6,MATCH(C373,'HARGA SATUAN'!$C$7:$C$1922,0),0))</f>
        <v>0</v>
      </c>
      <c r="H373" s="132" t="str">
        <f ca="1">IF(B373="","",#REF!)</f>
        <v/>
      </c>
      <c r="I373" s="132" t="str">
        <f ca="1">IF(B373="","",#REF!)</f>
        <v/>
      </c>
      <c r="J373" s="132" t="str">
        <f ca="1">IF(B373="","",#REF!)</f>
        <v/>
      </c>
      <c r="K373" s="132" t="str">
        <f ca="1">IF(B373="","",#REF!)</f>
        <v/>
      </c>
      <c r="L373" s="132" t="str">
        <f ca="1">IF(C373="","",#REF!)</f>
        <v/>
      </c>
    </row>
    <row r="374" spans="1:12">
      <c r="A374" s="108">
        <v>363</v>
      </c>
      <c r="B374" s="130" t="str">
        <f t="shared" ca="1" si="15"/>
        <v/>
      </c>
      <c r="C374" s="105" t="str">
        <f t="shared" ca="1" si="16"/>
        <v/>
      </c>
      <c r="D374" s="97" t="str">
        <f ca="1">IF(ISERROR(OFFSET('HARGA SATUAN'!$E$6,MATCH(C374,'HARGA SATUAN'!$C$7:$C$1922,0),0)),"",OFFSET('HARGA SATUAN'!$E$6,MATCH(C374,'HARGA SATUAN'!$C$7:$C$1922,0),0))</f>
        <v/>
      </c>
      <c r="E374" s="97">
        <f ca="1">IF(B374="+","Unit",IF(ISERROR(OFFSET('HARGA SATUAN'!$F$6,MATCH(C374,'HARGA SATUAN'!$C$7:$C$1922,0),0)),"",OFFSET('HARGA SATUAN'!$F$6,MATCH(C374,'HARGA SATUAN'!$C$7:$C$1922,0),0)))</f>
        <v>0</v>
      </c>
      <c r="F374" s="134" t="str">
        <f t="shared" ca="1" si="17"/>
        <v/>
      </c>
      <c r="G374" s="40">
        <f ca="1">IF(ISERROR(OFFSET('HARGA SATUAN'!$Q$6,MATCH(C374,'HARGA SATUAN'!$C$7:$C$1922,0),0)),"",OFFSET('HARGA SATUAN'!$Q$6,MATCH(C374,'HARGA SATUAN'!$C$7:$C$1922,0),0))</f>
        <v>0</v>
      </c>
      <c r="H374" s="132" t="str">
        <f ca="1">IF(B374="","",#REF!)</f>
        <v/>
      </c>
      <c r="I374" s="132" t="str">
        <f ca="1">IF(B374="","",#REF!)</f>
        <v/>
      </c>
      <c r="J374" s="132" t="str">
        <f ca="1">IF(B374="","",#REF!)</f>
        <v/>
      </c>
      <c r="K374" s="132" t="str">
        <f ca="1">IF(B374="","",#REF!)</f>
        <v/>
      </c>
      <c r="L374" s="132" t="str">
        <f ca="1">IF(C374="","",#REF!)</f>
        <v/>
      </c>
    </row>
    <row r="375" spans="1:12">
      <c r="A375" s="108">
        <v>364</v>
      </c>
      <c r="B375" s="130" t="str">
        <f t="shared" ca="1" si="15"/>
        <v/>
      </c>
      <c r="C375" s="105" t="str">
        <f t="shared" ca="1" si="16"/>
        <v/>
      </c>
      <c r="D375" s="97" t="str">
        <f ca="1">IF(ISERROR(OFFSET('HARGA SATUAN'!$E$6,MATCH(C375,'HARGA SATUAN'!$C$7:$C$1922,0),0)),"",OFFSET('HARGA SATUAN'!$E$6,MATCH(C375,'HARGA SATUAN'!$C$7:$C$1922,0),0))</f>
        <v/>
      </c>
      <c r="E375" s="97">
        <f ca="1">IF(B375="+","Unit",IF(ISERROR(OFFSET('HARGA SATUAN'!$F$6,MATCH(C375,'HARGA SATUAN'!$C$7:$C$1922,0),0)),"",OFFSET('HARGA SATUAN'!$F$6,MATCH(C375,'HARGA SATUAN'!$C$7:$C$1922,0),0)))</f>
        <v>0</v>
      </c>
      <c r="F375" s="134" t="str">
        <f t="shared" ca="1" si="17"/>
        <v/>
      </c>
      <c r="G375" s="40">
        <f ca="1">IF(ISERROR(OFFSET('HARGA SATUAN'!$Q$6,MATCH(C375,'HARGA SATUAN'!$C$7:$C$1922,0),0)),"",OFFSET('HARGA SATUAN'!$Q$6,MATCH(C375,'HARGA SATUAN'!$C$7:$C$1922,0),0))</f>
        <v>0</v>
      </c>
      <c r="H375" s="132" t="str">
        <f ca="1">IF(B375="","",#REF!)</f>
        <v/>
      </c>
      <c r="I375" s="132" t="str">
        <f ca="1">IF(B375="","",#REF!)</f>
        <v/>
      </c>
      <c r="J375" s="132" t="str">
        <f ca="1">IF(B375="","",#REF!)</f>
        <v/>
      </c>
      <c r="K375" s="132" t="str">
        <f ca="1">IF(B375="","",#REF!)</f>
        <v/>
      </c>
      <c r="L375" s="132" t="str">
        <f ca="1">IF(C375="","",#REF!)</f>
        <v/>
      </c>
    </row>
    <row r="376" spans="1:12">
      <c r="A376" s="108">
        <v>365</v>
      </c>
      <c r="B376" s="130" t="str">
        <f t="shared" ca="1" si="15"/>
        <v/>
      </c>
      <c r="C376" s="105" t="str">
        <f t="shared" ca="1" si="16"/>
        <v/>
      </c>
      <c r="D376" s="97" t="str">
        <f ca="1">IF(ISERROR(OFFSET('HARGA SATUAN'!$E$6,MATCH(C376,'HARGA SATUAN'!$C$7:$C$1922,0),0)),"",OFFSET('HARGA SATUAN'!$E$6,MATCH(C376,'HARGA SATUAN'!$C$7:$C$1922,0),0))</f>
        <v/>
      </c>
      <c r="E376" s="97">
        <f ca="1">IF(B376="+","Unit",IF(ISERROR(OFFSET('HARGA SATUAN'!$F$6,MATCH(C376,'HARGA SATUAN'!$C$7:$C$1922,0),0)),"",OFFSET('HARGA SATUAN'!$F$6,MATCH(C376,'HARGA SATUAN'!$C$7:$C$1922,0),0)))</f>
        <v>0</v>
      </c>
      <c r="F376" s="134" t="str">
        <f t="shared" ca="1" si="17"/>
        <v/>
      </c>
      <c r="G376" s="40">
        <f ca="1">IF(ISERROR(OFFSET('HARGA SATUAN'!$Q$6,MATCH(C376,'HARGA SATUAN'!$C$7:$C$1922,0),0)),"",OFFSET('HARGA SATUAN'!$Q$6,MATCH(C376,'HARGA SATUAN'!$C$7:$C$1922,0),0))</f>
        <v>0</v>
      </c>
      <c r="H376" s="132" t="str">
        <f ca="1">IF(B376="","",#REF!)</f>
        <v/>
      </c>
      <c r="I376" s="132" t="str">
        <f ca="1">IF(B376="","",#REF!)</f>
        <v/>
      </c>
      <c r="J376" s="132" t="str">
        <f ca="1">IF(B376="","",#REF!)</f>
        <v/>
      </c>
      <c r="K376" s="132" t="str">
        <f ca="1">IF(B376="","",#REF!)</f>
        <v/>
      </c>
      <c r="L376" s="132" t="str">
        <f ca="1">IF(C376="","",#REF!)</f>
        <v/>
      </c>
    </row>
    <row r="377" spans="1:12">
      <c r="A377" s="108">
        <v>366</v>
      </c>
      <c r="B377" s="130" t="str">
        <f t="shared" ca="1" si="15"/>
        <v/>
      </c>
      <c r="C377" s="105" t="str">
        <f t="shared" ca="1" si="16"/>
        <v/>
      </c>
      <c r="D377" s="97" t="str">
        <f ca="1">IF(ISERROR(OFFSET('HARGA SATUAN'!$E$6,MATCH(C377,'HARGA SATUAN'!$C$7:$C$1922,0),0)),"",OFFSET('HARGA SATUAN'!$E$6,MATCH(C377,'HARGA SATUAN'!$C$7:$C$1922,0),0))</f>
        <v/>
      </c>
      <c r="E377" s="97">
        <f ca="1">IF(B377="+","Unit",IF(ISERROR(OFFSET('HARGA SATUAN'!$F$6,MATCH(C377,'HARGA SATUAN'!$C$7:$C$1922,0),0)),"",OFFSET('HARGA SATUAN'!$F$6,MATCH(C377,'HARGA SATUAN'!$C$7:$C$1922,0),0)))</f>
        <v>0</v>
      </c>
      <c r="F377" s="134" t="str">
        <f t="shared" ca="1" si="17"/>
        <v/>
      </c>
      <c r="G377" s="40">
        <f ca="1">IF(ISERROR(OFFSET('HARGA SATUAN'!$Q$6,MATCH(C377,'HARGA SATUAN'!$C$7:$C$1922,0),0)),"",OFFSET('HARGA SATUAN'!$Q$6,MATCH(C377,'HARGA SATUAN'!$C$7:$C$1922,0),0))</f>
        <v>0</v>
      </c>
      <c r="H377" s="132" t="str">
        <f ca="1">IF(B377="","",#REF!)</f>
        <v/>
      </c>
      <c r="I377" s="132" t="str">
        <f ca="1">IF(B377="","",#REF!)</f>
        <v/>
      </c>
      <c r="J377" s="132" t="str">
        <f ca="1">IF(B377="","",#REF!)</f>
        <v/>
      </c>
      <c r="K377" s="132" t="str">
        <f ca="1">IF(B377="","",#REF!)</f>
        <v/>
      </c>
      <c r="L377" s="132" t="str">
        <f ca="1">IF(C377="","",#REF!)</f>
        <v/>
      </c>
    </row>
    <row r="378" spans="1:12">
      <c r="A378" s="108">
        <v>367</v>
      </c>
      <c r="B378" s="130" t="str">
        <f t="shared" ca="1" si="15"/>
        <v/>
      </c>
      <c r="C378" s="105" t="str">
        <f t="shared" ca="1" si="16"/>
        <v/>
      </c>
      <c r="D378" s="97" t="str">
        <f ca="1">IF(ISERROR(OFFSET('HARGA SATUAN'!$E$6,MATCH(C378,'HARGA SATUAN'!$C$7:$C$1922,0),0)),"",OFFSET('HARGA SATUAN'!$E$6,MATCH(C378,'HARGA SATUAN'!$C$7:$C$1922,0),0))</f>
        <v/>
      </c>
      <c r="E378" s="97">
        <f ca="1">IF(B378="+","Unit",IF(ISERROR(OFFSET('HARGA SATUAN'!$F$6,MATCH(C378,'HARGA SATUAN'!$C$7:$C$1922,0),0)),"",OFFSET('HARGA SATUAN'!$F$6,MATCH(C378,'HARGA SATUAN'!$C$7:$C$1922,0),0)))</f>
        <v>0</v>
      </c>
      <c r="F378" s="134" t="str">
        <f t="shared" ca="1" si="17"/>
        <v/>
      </c>
      <c r="G378" s="40">
        <f ca="1">IF(ISERROR(OFFSET('HARGA SATUAN'!$Q$6,MATCH(C378,'HARGA SATUAN'!$C$7:$C$1922,0),0)),"",OFFSET('HARGA SATUAN'!$Q$6,MATCH(C378,'HARGA SATUAN'!$C$7:$C$1922,0),0))</f>
        <v>0</v>
      </c>
      <c r="H378" s="132" t="str">
        <f ca="1">IF(B378="","",#REF!)</f>
        <v/>
      </c>
      <c r="I378" s="132" t="str">
        <f ca="1">IF(B378="","",#REF!)</f>
        <v/>
      </c>
      <c r="J378" s="132" t="str">
        <f ca="1">IF(B378="","",#REF!)</f>
        <v/>
      </c>
      <c r="K378" s="132" t="str">
        <f ca="1">IF(B378="","",#REF!)</f>
        <v/>
      </c>
      <c r="L378" s="132" t="str">
        <f ca="1">IF(C378="","",#REF!)</f>
        <v/>
      </c>
    </row>
    <row r="379" spans="1:12">
      <c r="A379" s="108">
        <v>368</v>
      </c>
      <c r="B379" s="130" t="str">
        <f t="shared" ca="1" si="15"/>
        <v/>
      </c>
      <c r="C379" s="105" t="str">
        <f t="shared" ca="1" si="16"/>
        <v/>
      </c>
      <c r="D379" s="97" t="str">
        <f ca="1">IF(ISERROR(OFFSET('HARGA SATUAN'!$E$6,MATCH(C379,'HARGA SATUAN'!$C$7:$C$1922,0),0)),"",OFFSET('HARGA SATUAN'!$E$6,MATCH(C379,'HARGA SATUAN'!$C$7:$C$1922,0),0))</f>
        <v/>
      </c>
      <c r="E379" s="97">
        <f ca="1">IF(B379="+","Unit",IF(ISERROR(OFFSET('HARGA SATUAN'!$F$6,MATCH(C379,'HARGA SATUAN'!$C$7:$C$1922,0),0)),"",OFFSET('HARGA SATUAN'!$F$6,MATCH(C379,'HARGA SATUAN'!$C$7:$C$1922,0),0)))</f>
        <v>0</v>
      </c>
      <c r="F379" s="134" t="str">
        <f t="shared" ca="1" si="17"/>
        <v/>
      </c>
      <c r="G379" s="40">
        <f ca="1">IF(ISERROR(OFFSET('HARGA SATUAN'!$Q$6,MATCH(C379,'HARGA SATUAN'!$C$7:$C$1922,0),0)),"",OFFSET('HARGA SATUAN'!$Q$6,MATCH(C379,'HARGA SATUAN'!$C$7:$C$1922,0),0))</f>
        <v>0</v>
      </c>
      <c r="H379" s="132" t="str">
        <f ca="1">IF(B379="","",#REF!)</f>
        <v/>
      </c>
      <c r="I379" s="132" t="str">
        <f ca="1">IF(B379="","",#REF!)</f>
        <v/>
      </c>
      <c r="J379" s="132" t="str">
        <f ca="1">IF(B379="","",#REF!)</f>
        <v/>
      </c>
      <c r="K379" s="132" t="str">
        <f ca="1">IF(B379="","",#REF!)</f>
        <v/>
      </c>
      <c r="L379" s="132" t="str">
        <f ca="1">IF(C379="","",#REF!)</f>
        <v/>
      </c>
    </row>
    <row r="380" spans="1:12">
      <c r="A380" s="108">
        <v>369</v>
      </c>
      <c r="B380" s="130" t="str">
        <f t="shared" ca="1" si="15"/>
        <v/>
      </c>
      <c r="C380" s="105" t="str">
        <f t="shared" ca="1" si="16"/>
        <v/>
      </c>
      <c r="D380" s="97" t="str">
        <f ca="1">IF(ISERROR(OFFSET('HARGA SATUAN'!$E$6,MATCH(C380,'HARGA SATUAN'!$C$7:$C$1922,0),0)),"",OFFSET('HARGA SATUAN'!$E$6,MATCH(C380,'HARGA SATUAN'!$C$7:$C$1922,0),0))</f>
        <v/>
      </c>
      <c r="E380" s="97">
        <f ca="1">IF(B380="+","Unit",IF(ISERROR(OFFSET('HARGA SATUAN'!$F$6,MATCH(C380,'HARGA SATUAN'!$C$7:$C$1922,0),0)),"",OFFSET('HARGA SATUAN'!$F$6,MATCH(C380,'HARGA SATUAN'!$C$7:$C$1922,0),0)))</f>
        <v>0</v>
      </c>
      <c r="F380" s="134" t="str">
        <f t="shared" ca="1" si="17"/>
        <v/>
      </c>
      <c r="G380" s="40">
        <f ca="1">IF(ISERROR(OFFSET('HARGA SATUAN'!$Q$6,MATCH(C380,'HARGA SATUAN'!$C$7:$C$1922,0),0)),"",OFFSET('HARGA SATUAN'!$Q$6,MATCH(C380,'HARGA SATUAN'!$C$7:$C$1922,0),0))</f>
        <v>0</v>
      </c>
      <c r="H380" s="132" t="str">
        <f ca="1">IF(B380="","",#REF!)</f>
        <v/>
      </c>
      <c r="I380" s="132" t="str">
        <f ca="1">IF(B380="","",#REF!)</f>
        <v/>
      </c>
      <c r="J380" s="132" t="str">
        <f ca="1">IF(B380="","",#REF!)</f>
        <v/>
      </c>
      <c r="K380" s="132" t="str">
        <f ca="1">IF(B380="","",#REF!)</f>
        <v/>
      </c>
      <c r="L380" s="132" t="str">
        <f ca="1">IF(C380="","",#REF!)</f>
        <v/>
      </c>
    </row>
    <row r="381" spans="1:12">
      <c r="A381" s="108">
        <v>370</v>
      </c>
      <c r="B381" s="130" t="str">
        <f t="shared" ca="1" si="15"/>
        <v/>
      </c>
      <c r="C381" s="105" t="str">
        <f t="shared" ca="1" si="16"/>
        <v/>
      </c>
      <c r="D381" s="97" t="str">
        <f ca="1">IF(ISERROR(OFFSET('HARGA SATUAN'!$E$6,MATCH(C381,'HARGA SATUAN'!$C$7:$C$1922,0),0)),"",OFFSET('HARGA SATUAN'!$E$6,MATCH(C381,'HARGA SATUAN'!$C$7:$C$1922,0),0))</f>
        <v/>
      </c>
      <c r="E381" s="97">
        <f ca="1">IF(B381="+","Unit",IF(ISERROR(OFFSET('HARGA SATUAN'!$F$6,MATCH(C381,'HARGA SATUAN'!$C$7:$C$1922,0),0)),"",OFFSET('HARGA SATUAN'!$F$6,MATCH(C381,'HARGA SATUAN'!$C$7:$C$1922,0),0)))</f>
        <v>0</v>
      </c>
      <c r="F381" s="134" t="str">
        <f t="shared" ca="1" si="17"/>
        <v/>
      </c>
      <c r="G381" s="40">
        <f ca="1">IF(ISERROR(OFFSET('HARGA SATUAN'!$Q$6,MATCH(C381,'HARGA SATUAN'!$C$7:$C$1922,0),0)),"",OFFSET('HARGA SATUAN'!$Q$6,MATCH(C381,'HARGA SATUAN'!$C$7:$C$1922,0),0))</f>
        <v>0</v>
      </c>
      <c r="H381" s="132" t="str">
        <f ca="1">IF(B381="","",#REF!)</f>
        <v/>
      </c>
      <c r="I381" s="132" t="str">
        <f ca="1">IF(B381="","",#REF!)</f>
        <v/>
      </c>
      <c r="J381" s="132" t="str">
        <f ca="1">IF(B381="","",#REF!)</f>
        <v/>
      </c>
      <c r="K381" s="132" t="str">
        <f ca="1">IF(B381="","",#REF!)</f>
        <v/>
      </c>
      <c r="L381" s="132" t="str">
        <f ca="1">IF(C381="","",#REF!)</f>
        <v/>
      </c>
    </row>
    <row r="382" spans="1:12">
      <c r="A382" s="108">
        <v>371</v>
      </c>
      <c r="B382" s="130" t="str">
        <f t="shared" ca="1" si="15"/>
        <v/>
      </c>
      <c r="C382" s="105" t="str">
        <f t="shared" ca="1" si="16"/>
        <v/>
      </c>
      <c r="D382" s="97" t="str">
        <f ca="1">IF(ISERROR(OFFSET('HARGA SATUAN'!$E$6,MATCH(C382,'HARGA SATUAN'!$C$7:$C$1922,0),0)),"",OFFSET('HARGA SATUAN'!$E$6,MATCH(C382,'HARGA SATUAN'!$C$7:$C$1922,0),0))</f>
        <v/>
      </c>
      <c r="E382" s="97">
        <f ca="1">IF(B382="+","Unit",IF(ISERROR(OFFSET('HARGA SATUAN'!$F$6,MATCH(C382,'HARGA SATUAN'!$C$7:$C$1922,0),0)),"",OFFSET('HARGA SATUAN'!$F$6,MATCH(C382,'HARGA SATUAN'!$C$7:$C$1922,0),0)))</f>
        <v>0</v>
      </c>
      <c r="F382" s="134" t="str">
        <f t="shared" ca="1" si="17"/>
        <v/>
      </c>
      <c r="G382" s="40">
        <f ca="1">IF(ISERROR(OFFSET('HARGA SATUAN'!$Q$6,MATCH(C382,'HARGA SATUAN'!$C$7:$C$1922,0),0)),"",OFFSET('HARGA SATUAN'!$Q$6,MATCH(C382,'HARGA SATUAN'!$C$7:$C$1922,0),0))</f>
        <v>0</v>
      </c>
      <c r="H382" s="132" t="str">
        <f ca="1">IF(B382="","",#REF!)</f>
        <v/>
      </c>
      <c r="I382" s="132" t="str">
        <f ca="1">IF(B382="","",#REF!)</f>
        <v/>
      </c>
      <c r="J382" s="132" t="str">
        <f ca="1">IF(B382="","",#REF!)</f>
        <v/>
      </c>
      <c r="K382" s="132" t="str">
        <f ca="1">IF(B382="","",#REF!)</f>
        <v/>
      </c>
      <c r="L382" s="132" t="str">
        <f ca="1">IF(C382="","",#REF!)</f>
        <v/>
      </c>
    </row>
    <row r="383" spans="1:12">
      <c r="A383" s="108">
        <v>372</v>
      </c>
      <c r="B383" s="130" t="str">
        <f t="shared" ca="1" si="15"/>
        <v/>
      </c>
      <c r="C383" s="105" t="str">
        <f t="shared" ca="1" si="16"/>
        <v/>
      </c>
      <c r="D383" s="97" t="str">
        <f ca="1">IF(ISERROR(OFFSET('HARGA SATUAN'!$E$6,MATCH(C383,'HARGA SATUAN'!$C$7:$C$1922,0),0)),"",OFFSET('HARGA SATUAN'!$E$6,MATCH(C383,'HARGA SATUAN'!$C$7:$C$1922,0),0))</f>
        <v/>
      </c>
      <c r="E383" s="97">
        <f ca="1">IF(B383="+","Unit",IF(ISERROR(OFFSET('HARGA SATUAN'!$F$6,MATCH(C383,'HARGA SATUAN'!$C$7:$C$1922,0),0)),"",OFFSET('HARGA SATUAN'!$F$6,MATCH(C383,'HARGA SATUAN'!$C$7:$C$1922,0),0)))</f>
        <v>0</v>
      </c>
      <c r="F383" s="134" t="str">
        <f t="shared" ca="1" si="17"/>
        <v/>
      </c>
      <c r="G383" s="40">
        <f ca="1">IF(ISERROR(OFFSET('HARGA SATUAN'!$Q$6,MATCH(C383,'HARGA SATUAN'!$C$7:$C$1922,0),0)),"",OFFSET('HARGA SATUAN'!$Q$6,MATCH(C383,'HARGA SATUAN'!$C$7:$C$1922,0),0))</f>
        <v>0</v>
      </c>
      <c r="H383" s="132" t="str">
        <f ca="1">IF(B383="","",#REF!)</f>
        <v/>
      </c>
      <c r="I383" s="132" t="str">
        <f ca="1">IF(B383="","",#REF!)</f>
        <v/>
      </c>
      <c r="J383" s="132" t="str">
        <f ca="1">IF(B383="","",#REF!)</f>
        <v/>
      </c>
      <c r="K383" s="132" t="str">
        <f ca="1">IF(B383="","",#REF!)</f>
        <v/>
      </c>
      <c r="L383" s="132" t="str">
        <f ca="1">IF(C383="","",#REF!)</f>
        <v/>
      </c>
    </row>
    <row r="384" spans="1:12">
      <c r="A384" s="108">
        <v>373</v>
      </c>
      <c r="B384" s="130" t="str">
        <f t="shared" ca="1" si="15"/>
        <v/>
      </c>
      <c r="C384" s="105" t="str">
        <f t="shared" ca="1" si="16"/>
        <v/>
      </c>
      <c r="D384" s="97" t="str">
        <f ca="1">IF(ISERROR(OFFSET('HARGA SATUAN'!$E$6,MATCH(C384,'HARGA SATUAN'!$C$7:$C$1922,0),0)),"",OFFSET('HARGA SATUAN'!$E$6,MATCH(C384,'HARGA SATUAN'!$C$7:$C$1922,0),0))</f>
        <v/>
      </c>
      <c r="E384" s="97">
        <f ca="1">IF(B384="+","Unit",IF(ISERROR(OFFSET('HARGA SATUAN'!$F$6,MATCH(C384,'HARGA SATUAN'!$C$7:$C$1922,0),0)),"",OFFSET('HARGA SATUAN'!$F$6,MATCH(C384,'HARGA SATUAN'!$C$7:$C$1922,0),0)))</f>
        <v>0</v>
      </c>
      <c r="F384" s="134" t="str">
        <f t="shared" ca="1" si="17"/>
        <v/>
      </c>
      <c r="G384" s="40">
        <f ca="1">IF(ISERROR(OFFSET('HARGA SATUAN'!$Q$6,MATCH(C384,'HARGA SATUAN'!$C$7:$C$1922,0),0)),"",OFFSET('HARGA SATUAN'!$Q$6,MATCH(C384,'HARGA SATUAN'!$C$7:$C$1922,0),0))</f>
        <v>0</v>
      </c>
      <c r="H384" s="132" t="str">
        <f ca="1">IF(B384="","",#REF!)</f>
        <v/>
      </c>
      <c r="I384" s="132" t="str">
        <f ca="1">IF(B384="","",#REF!)</f>
        <v/>
      </c>
      <c r="J384" s="132" t="str">
        <f ca="1">IF(B384="","",#REF!)</f>
        <v/>
      </c>
      <c r="K384" s="132" t="str">
        <f ca="1">IF(B384="","",#REF!)</f>
        <v/>
      </c>
      <c r="L384" s="132" t="str">
        <f ca="1">IF(C384="","",#REF!)</f>
        <v/>
      </c>
    </row>
    <row r="385" spans="1:12">
      <c r="A385" s="108">
        <v>374</v>
      </c>
      <c r="B385" s="130" t="str">
        <f t="shared" ca="1" si="15"/>
        <v/>
      </c>
      <c r="C385" s="105" t="str">
        <f t="shared" ca="1" si="16"/>
        <v/>
      </c>
      <c r="D385" s="97" t="str">
        <f ca="1">IF(ISERROR(OFFSET('HARGA SATUAN'!$E$6,MATCH(C385,'HARGA SATUAN'!$C$7:$C$1922,0),0)),"",OFFSET('HARGA SATUAN'!$E$6,MATCH(C385,'HARGA SATUAN'!$C$7:$C$1922,0),0))</f>
        <v/>
      </c>
      <c r="E385" s="97">
        <f ca="1">IF(B385="+","Unit",IF(ISERROR(OFFSET('HARGA SATUAN'!$F$6,MATCH(C385,'HARGA SATUAN'!$C$7:$C$1922,0),0)),"",OFFSET('HARGA SATUAN'!$F$6,MATCH(C385,'HARGA SATUAN'!$C$7:$C$1922,0),0)))</f>
        <v>0</v>
      </c>
      <c r="F385" s="134" t="str">
        <f t="shared" ca="1" si="17"/>
        <v/>
      </c>
      <c r="G385" s="40">
        <f ca="1">IF(ISERROR(OFFSET('HARGA SATUAN'!$Q$6,MATCH(C385,'HARGA SATUAN'!$C$7:$C$1922,0),0)),"",OFFSET('HARGA SATUAN'!$Q$6,MATCH(C385,'HARGA SATUAN'!$C$7:$C$1922,0),0))</f>
        <v>0</v>
      </c>
      <c r="H385" s="132" t="str">
        <f ca="1">IF(B385="","",#REF!)</f>
        <v/>
      </c>
      <c r="I385" s="132" t="str">
        <f ca="1">IF(B385="","",#REF!)</f>
        <v/>
      </c>
      <c r="J385" s="132" t="str">
        <f ca="1">IF(B385="","",#REF!)</f>
        <v/>
      </c>
      <c r="K385" s="132" t="str">
        <f ca="1">IF(B385="","",#REF!)</f>
        <v/>
      </c>
      <c r="L385" s="132" t="str">
        <f ca="1">IF(C385="","",#REF!)</f>
        <v/>
      </c>
    </row>
    <row r="386" spans="1:12">
      <c r="A386" s="108">
        <v>375</v>
      </c>
      <c r="B386" s="130" t="str">
        <f t="shared" ca="1" si="15"/>
        <v/>
      </c>
      <c r="C386" s="105" t="str">
        <f t="shared" ca="1" si="16"/>
        <v/>
      </c>
      <c r="D386" s="97" t="str">
        <f ca="1">IF(ISERROR(OFFSET('HARGA SATUAN'!$E$6,MATCH(C386,'HARGA SATUAN'!$C$7:$C$1922,0),0)),"",OFFSET('HARGA SATUAN'!$E$6,MATCH(C386,'HARGA SATUAN'!$C$7:$C$1922,0),0))</f>
        <v/>
      </c>
      <c r="E386" s="97">
        <f ca="1">IF(B386="+","Unit",IF(ISERROR(OFFSET('HARGA SATUAN'!$F$6,MATCH(C386,'HARGA SATUAN'!$C$7:$C$1922,0),0)),"",OFFSET('HARGA SATUAN'!$F$6,MATCH(C386,'HARGA SATUAN'!$C$7:$C$1922,0),0)))</f>
        <v>0</v>
      </c>
      <c r="F386" s="134" t="str">
        <f t="shared" ca="1" si="17"/>
        <v/>
      </c>
      <c r="G386" s="40">
        <f ca="1">IF(ISERROR(OFFSET('HARGA SATUAN'!$Q$6,MATCH(C386,'HARGA SATUAN'!$C$7:$C$1922,0),0)),"",OFFSET('HARGA SATUAN'!$Q$6,MATCH(C386,'HARGA SATUAN'!$C$7:$C$1922,0),0))</f>
        <v>0</v>
      </c>
      <c r="H386" s="132" t="str">
        <f ca="1">IF(B386="","",#REF!)</f>
        <v/>
      </c>
      <c r="I386" s="132" t="str">
        <f ca="1">IF(B386="","",#REF!)</f>
        <v/>
      </c>
      <c r="J386" s="132" t="str">
        <f ca="1">IF(B386="","",#REF!)</f>
        <v/>
      </c>
      <c r="K386" s="132" t="str">
        <f ca="1">IF(B386="","",#REF!)</f>
        <v/>
      </c>
      <c r="L386" s="132" t="str">
        <f ca="1">IF(C386="","",#REF!)</f>
        <v/>
      </c>
    </row>
    <row r="387" spans="1:12">
      <c r="A387" s="108">
        <v>376</v>
      </c>
      <c r="B387" s="130" t="str">
        <f t="shared" ca="1" si="15"/>
        <v/>
      </c>
      <c r="C387" s="105" t="str">
        <f t="shared" ca="1" si="16"/>
        <v/>
      </c>
      <c r="D387" s="97" t="str">
        <f ca="1">IF(ISERROR(OFFSET('HARGA SATUAN'!$E$6,MATCH(C387,'HARGA SATUAN'!$C$7:$C$1922,0),0)),"",OFFSET('HARGA SATUAN'!$E$6,MATCH(C387,'HARGA SATUAN'!$C$7:$C$1922,0),0))</f>
        <v/>
      </c>
      <c r="E387" s="97">
        <f ca="1">IF(B387="+","Unit",IF(ISERROR(OFFSET('HARGA SATUAN'!$F$6,MATCH(C387,'HARGA SATUAN'!$C$7:$C$1922,0),0)),"",OFFSET('HARGA SATUAN'!$F$6,MATCH(C387,'HARGA SATUAN'!$C$7:$C$1922,0),0)))</f>
        <v>0</v>
      </c>
      <c r="F387" s="134" t="str">
        <f t="shared" ca="1" si="17"/>
        <v/>
      </c>
      <c r="G387" s="40">
        <f ca="1">IF(ISERROR(OFFSET('HARGA SATUAN'!$Q$6,MATCH(C387,'HARGA SATUAN'!$C$7:$C$1922,0),0)),"",OFFSET('HARGA SATUAN'!$Q$6,MATCH(C387,'HARGA SATUAN'!$C$7:$C$1922,0),0))</f>
        <v>0</v>
      </c>
      <c r="H387" s="132" t="str">
        <f ca="1">IF(B387="","",#REF!)</f>
        <v/>
      </c>
      <c r="I387" s="132" t="str">
        <f ca="1">IF(B387="","",#REF!)</f>
        <v/>
      </c>
      <c r="J387" s="132" t="str">
        <f ca="1">IF(B387="","",#REF!)</f>
        <v/>
      </c>
      <c r="K387" s="132" t="str">
        <f ca="1">IF(B387="","",#REF!)</f>
        <v/>
      </c>
      <c r="L387" s="132" t="str">
        <f ca="1">IF(C387="","",#REF!)</f>
        <v/>
      </c>
    </row>
    <row r="388" spans="1:12">
      <c r="A388" s="108">
        <v>377</v>
      </c>
      <c r="B388" s="130" t="str">
        <f t="shared" ca="1" si="15"/>
        <v/>
      </c>
      <c r="C388" s="105" t="str">
        <f t="shared" ca="1" si="16"/>
        <v/>
      </c>
      <c r="D388" s="97" t="str">
        <f ca="1">IF(ISERROR(OFFSET('HARGA SATUAN'!$E$6,MATCH(C388,'HARGA SATUAN'!$C$7:$C$1922,0),0)),"",OFFSET('HARGA SATUAN'!$E$6,MATCH(C388,'HARGA SATUAN'!$C$7:$C$1922,0),0))</f>
        <v/>
      </c>
      <c r="E388" s="97">
        <f ca="1">IF(B388="+","Unit",IF(ISERROR(OFFSET('HARGA SATUAN'!$F$6,MATCH(C388,'HARGA SATUAN'!$C$7:$C$1922,0),0)),"",OFFSET('HARGA SATUAN'!$F$6,MATCH(C388,'HARGA SATUAN'!$C$7:$C$1922,0),0)))</f>
        <v>0</v>
      </c>
      <c r="F388" s="134" t="str">
        <f t="shared" ca="1" si="17"/>
        <v/>
      </c>
      <c r="G388" s="40">
        <f ca="1">IF(ISERROR(OFFSET('HARGA SATUAN'!$Q$6,MATCH(C388,'HARGA SATUAN'!$C$7:$C$1922,0),0)),"",OFFSET('HARGA SATUAN'!$Q$6,MATCH(C388,'HARGA SATUAN'!$C$7:$C$1922,0),0))</f>
        <v>0</v>
      </c>
      <c r="H388" s="132" t="str">
        <f ca="1">IF(B388="","",#REF!)</f>
        <v/>
      </c>
      <c r="I388" s="132" t="str">
        <f ca="1">IF(B388="","",#REF!)</f>
        <v/>
      </c>
      <c r="J388" s="132" t="str">
        <f ca="1">IF(B388="","",#REF!)</f>
        <v/>
      </c>
      <c r="K388" s="132" t="str">
        <f ca="1">IF(B388="","",#REF!)</f>
        <v/>
      </c>
      <c r="L388" s="132" t="str">
        <f ca="1">IF(C388="","",#REF!)</f>
        <v/>
      </c>
    </row>
    <row r="389" spans="1:12">
      <c r="A389" s="108">
        <v>378</v>
      </c>
      <c r="B389" s="130" t="str">
        <f t="shared" ca="1" si="15"/>
        <v/>
      </c>
      <c r="C389" s="105" t="str">
        <f t="shared" ca="1" si="16"/>
        <v/>
      </c>
      <c r="D389" s="97" t="str">
        <f ca="1">IF(ISERROR(OFFSET('HARGA SATUAN'!$E$6,MATCH(C389,'HARGA SATUAN'!$C$7:$C$1922,0),0)),"",OFFSET('HARGA SATUAN'!$E$6,MATCH(C389,'HARGA SATUAN'!$C$7:$C$1922,0),0))</f>
        <v/>
      </c>
      <c r="E389" s="97">
        <f ca="1">IF(B389="+","Unit",IF(ISERROR(OFFSET('HARGA SATUAN'!$F$6,MATCH(C389,'HARGA SATUAN'!$C$7:$C$1922,0),0)),"",OFFSET('HARGA SATUAN'!$F$6,MATCH(C389,'HARGA SATUAN'!$C$7:$C$1922,0),0)))</f>
        <v>0</v>
      </c>
      <c r="F389" s="134" t="str">
        <f t="shared" ca="1" si="17"/>
        <v/>
      </c>
      <c r="G389" s="40">
        <f ca="1">IF(ISERROR(OFFSET('HARGA SATUAN'!$Q$6,MATCH(C389,'HARGA SATUAN'!$C$7:$C$1922,0),0)),"",OFFSET('HARGA SATUAN'!$Q$6,MATCH(C389,'HARGA SATUAN'!$C$7:$C$1922,0),0))</f>
        <v>0</v>
      </c>
      <c r="H389" s="132" t="str">
        <f ca="1">IF(B389="","",#REF!)</f>
        <v/>
      </c>
      <c r="I389" s="132" t="str">
        <f ca="1">IF(B389="","",#REF!)</f>
        <v/>
      </c>
      <c r="J389" s="132" t="str">
        <f ca="1">IF(B389="","",#REF!)</f>
        <v/>
      </c>
      <c r="K389" s="132" t="str">
        <f ca="1">IF(B389="","",#REF!)</f>
        <v/>
      </c>
      <c r="L389" s="132" t="str">
        <f ca="1">IF(C389="","",#REF!)</f>
        <v/>
      </c>
    </row>
    <row r="390" spans="1:12">
      <c r="A390" s="108">
        <v>379</v>
      </c>
      <c r="B390" s="130" t="str">
        <f t="shared" ca="1" si="15"/>
        <v/>
      </c>
      <c r="C390" s="105" t="str">
        <f t="shared" ca="1" si="16"/>
        <v/>
      </c>
      <c r="D390" s="97" t="str">
        <f ca="1">IF(ISERROR(OFFSET('HARGA SATUAN'!$E$6,MATCH(C390,'HARGA SATUAN'!$C$7:$C$1922,0),0)),"",OFFSET('HARGA SATUAN'!$E$6,MATCH(C390,'HARGA SATUAN'!$C$7:$C$1922,0),0))</f>
        <v/>
      </c>
      <c r="E390" s="97">
        <f ca="1">IF(B390="+","Unit",IF(ISERROR(OFFSET('HARGA SATUAN'!$F$6,MATCH(C390,'HARGA SATUAN'!$C$7:$C$1922,0),0)),"",OFFSET('HARGA SATUAN'!$F$6,MATCH(C390,'HARGA SATUAN'!$C$7:$C$1922,0),0)))</f>
        <v>0</v>
      </c>
      <c r="F390" s="134" t="str">
        <f t="shared" ca="1" si="17"/>
        <v/>
      </c>
      <c r="G390" s="40">
        <f ca="1">IF(ISERROR(OFFSET('HARGA SATUAN'!$Q$6,MATCH(C390,'HARGA SATUAN'!$C$7:$C$1922,0),0)),"",OFFSET('HARGA SATUAN'!$Q$6,MATCH(C390,'HARGA SATUAN'!$C$7:$C$1922,0),0))</f>
        <v>0</v>
      </c>
      <c r="H390" s="132" t="str">
        <f ca="1">IF(B390="","",#REF!)</f>
        <v/>
      </c>
      <c r="I390" s="132" t="str">
        <f ca="1">IF(B390="","",#REF!)</f>
        <v/>
      </c>
      <c r="J390" s="132" t="str">
        <f ca="1">IF(B390="","",#REF!)</f>
        <v/>
      </c>
      <c r="K390" s="132" t="str">
        <f ca="1">IF(B390="","",#REF!)</f>
        <v/>
      </c>
      <c r="L390" s="132" t="str">
        <f ca="1">IF(C390="","",#REF!)</f>
        <v/>
      </c>
    </row>
    <row r="391" spans="1:12">
      <c r="A391" s="108">
        <v>380</v>
      </c>
      <c r="B391" s="130" t="str">
        <f t="shared" ca="1" si="15"/>
        <v/>
      </c>
      <c r="C391" s="105" t="str">
        <f t="shared" ca="1" si="16"/>
        <v/>
      </c>
      <c r="D391" s="97" t="str">
        <f ca="1">IF(ISERROR(OFFSET('HARGA SATUAN'!$E$6,MATCH(C391,'HARGA SATUAN'!$C$7:$C$1922,0),0)),"",OFFSET('HARGA SATUAN'!$E$6,MATCH(C391,'HARGA SATUAN'!$C$7:$C$1922,0),0))</f>
        <v/>
      </c>
      <c r="E391" s="97">
        <f ca="1">IF(B391="+","Unit",IF(ISERROR(OFFSET('HARGA SATUAN'!$F$6,MATCH(C391,'HARGA SATUAN'!$C$7:$C$1922,0),0)),"",OFFSET('HARGA SATUAN'!$F$6,MATCH(C391,'HARGA SATUAN'!$C$7:$C$1922,0),0)))</f>
        <v>0</v>
      </c>
      <c r="F391" s="134" t="str">
        <f t="shared" ca="1" si="17"/>
        <v/>
      </c>
      <c r="G391" s="40">
        <f ca="1">IF(ISERROR(OFFSET('HARGA SATUAN'!$Q$6,MATCH(C391,'HARGA SATUAN'!$C$7:$C$1922,0),0)),"",OFFSET('HARGA SATUAN'!$Q$6,MATCH(C391,'HARGA SATUAN'!$C$7:$C$1922,0),0))</f>
        <v>0</v>
      </c>
      <c r="H391" s="132" t="str">
        <f ca="1">IF(B391="","",#REF!)</f>
        <v/>
      </c>
      <c r="I391" s="132" t="str">
        <f ca="1">IF(B391="","",#REF!)</f>
        <v/>
      </c>
      <c r="J391" s="132" t="str">
        <f ca="1">IF(B391="","",#REF!)</f>
        <v/>
      </c>
      <c r="K391" s="132" t="str">
        <f ca="1">IF(B391="","",#REF!)</f>
        <v/>
      </c>
      <c r="L391" s="132" t="str">
        <f ca="1">IF(C391="","",#REF!)</f>
        <v/>
      </c>
    </row>
    <row r="392" spans="1:12">
      <c r="A392" s="108">
        <v>381</v>
      </c>
      <c r="B392" s="130" t="str">
        <f t="shared" ca="1" si="15"/>
        <v/>
      </c>
      <c r="C392" s="105" t="str">
        <f t="shared" ca="1" si="16"/>
        <v/>
      </c>
      <c r="D392" s="97" t="str">
        <f ca="1">IF(ISERROR(OFFSET('HARGA SATUAN'!$E$6,MATCH(C392,'HARGA SATUAN'!$C$7:$C$1922,0),0)),"",OFFSET('HARGA SATUAN'!$E$6,MATCH(C392,'HARGA SATUAN'!$C$7:$C$1922,0),0))</f>
        <v/>
      </c>
      <c r="E392" s="97">
        <f ca="1">IF(B392="+","Unit",IF(ISERROR(OFFSET('HARGA SATUAN'!$F$6,MATCH(C392,'HARGA SATUAN'!$C$7:$C$1922,0),0)),"",OFFSET('HARGA SATUAN'!$F$6,MATCH(C392,'HARGA SATUAN'!$C$7:$C$1922,0),0)))</f>
        <v>0</v>
      </c>
      <c r="F392" s="134" t="str">
        <f t="shared" ca="1" si="17"/>
        <v/>
      </c>
      <c r="G392" s="40">
        <f ca="1">IF(ISERROR(OFFSET('HARGA SATUAN'!$Q$6,MATCH(C392,'HARGA SATUAN'!$C$7:$C$1922,0),0)),"",OFFSET('HARGA SATUAN'!$Q$6,MATCH(C392,'HARGA SATUAN'!$C$7:$C$1922,0),0))</f>
        <v>0</v>
      </c>
      <c r="H392" s="132" t="str">
        <f ca="1">IF(B392="","",#REF!)</f>
        <v/>
      </c>
      <c r="I392" s="132" t="str">
        <f ca="1">IF(B392="","",#REF!)</f>
        <v/>
      </c>
      <c r="J392" s="132" t="str">
        <f ca="1">IF(B392="","",#REF!)</f>
        <v/>
      </c>
      <c r="K392" s="132" t="str">
        <f ca="1">IF(B392="","",#REF!)</f>
        <v/>
      </c>
      <c r="L392" s="132" t="str">
        <f ca="1">IF(C392="","",#REF!)</f>
        <v/>
      </c>
    </row>
    <row r="393" spans="1:12">
      <c r="A393" s="108">
        <v>382</v>
      </c>
      <c r="B393" s="130" t="str">
        <f t="shared" ca="1" si="15"/>
        <v/>
      </c>
      <c r="C393" s="105" t="str">
        <f t="shared" ca="1" si="16"/>
        <v/>
      </c>
      <c r="D393" s="97" t="str">
        <f ca="1">IF(ISERROR(OFFSET('HARGA SATUAN'!$E$6,MATCH(C393,'HARGA SATUAN'!$C$7:$C$1922,0),0)),"",OFFSET('HARGA SATUAN'!$E$6,MATCH(C393,'HARGA SATUAN'!$C$7:$C$1922,0),0))</f>
        <v/>
      </c>
      <c r="E393" s="97">
        <f ca="1">IF(B393="+","Unit",IF(ISERROR(OFFSET('HARGA SATUAN'!$F$6,MATCH(C393,'HARGA SATUAN'!$C$7:$C$1922,0),0)),"",OFFSET('HARGA SATUAN'!$F$6,MATCH(C393,'HARGA SATUAN'!$C$7:$C$1922,0),0)))</f>
        <v>0</v>
      </c>
      <c r="F393" s="134" t="str">
        <f t="shared" ca="1" si="17"/>
        <v/>
      </c>
      <c r="G393" s="40">
        <f ca="1">IF(ISERROR(OFFSET('HARGA SATUAN'!$Q$6,MATCH(C393,'HARGA SATUAN'!$C$7:$C$1922,0),0)),"",OFFSET('HARGA SATUAN'!$Q$6,MATCH(C393,'HARGA SATUAN'!$C$7:$C$1922,0),0))</f>
        <v>0</v>
      </c>
      <c r="H393" s="132" t="str">
        <f ca="1">IF(B393="","",#REF!)</f>
        <v/>
      </c>
      <c r="I393" s="132" t="str">
        <f ca="1">IF(B393="","",#REF!)</f>
        <v/>
      </c>
      <c r="J393" s="132" t="str">
        <f ca="1">IF(B393="","",#REF!)</f>
        <v/>
      </c>
      <c r="K393" s="132" t="str">
        <f ca="1">IF(B393="","",#REF!)</f>
        <v/>
      </c>
      <c r="L393" s="132" t="str">
        <f ca="1">IF(C393="","",#REF!)</f>
        <v/>
      </c>
    </row>
    <row r="394" spans="1:12">
      <c r="A394" s="108">
        <v>383</v>
      </c>
      <c r="B394" s="130" t="str">
        <f t="shared" ca="1" si="15"/>
        <v/>
      </c>
      <c r="C394" s="105" t="str">
        <f t="shared" ca="1" si="16"/>
        <v/>
      </c>
      <c r="D394" s="97" t="str">
        <f ca="1">IF(ISERROR(OFFSET('HARGA SATUAN'!$E$6,MATCH(C394,'HARGA SATUAN'!$C$7:$C$1922,0),0)),"",OFFSET('HARGA SATUAN'!$E$6,MATCH(C394,'HARGA SATUAN'!$C$7:$C$1922,0),0))</f>
        <v/>
      </c>
      <c r="E394" s="97">
        <f ca="1">IF(B394="+","Unit",IF(ISERROR(OFFSET('HARGA SATUAN'!$F$6,MATCH(C394,'HARGA SATUAN'!$C$7:$C$1922,0),0)),"",OFFSET('HARGA SATUAN'!$F$6,MATCH(C394,'HARGA SATUAN'!$C$7:$C$1922,0),0)))</f>
        <v>0</v>
      </c>
      <c r="F394" s="134" t="str">
        <f t="shared" ca="1" si="17"/>
        <v/>
      </c>
      <c r="G394" s="40">
        <f ca="1">IF(ISERROR(OFFSET('HARGA SATUAN'!$Q$6,MATCH(C394,'HARGA SATUAN'!$C$7:$C$1922,0),0)),"",OFFSET('HARGA SATUAN'!$Q$6,MATCH(C394,'HARGA SATUAN'!$C$7:$C$1922,0),0))</f>
        <v>0</v>
      </c>
      <c r="H394" s="132" t="str">
        <f ca="1">IF(B394="","",#REF!)</f>
        <v/>
      </c>
      <c r="I394" s="132" t="str">
        <f ca="1">IF(B394="","",#REF!)</f>
        <v/>
      </c>
      <c r="J394" s="132" t="str">
        <f ca="1">IF(B394="","",#REF!)</f>
        <v/>
      </c>
      <c r="K394" s="132" t="str">
        <f ca="1">IF(B394="","",#REF!)</f>
        <v/>
      </c>
      <c r="L394" s="132" t="str">
        <f ca="1">IF(C394="","",#REF!)</f>
        <v/>
      </c>
    </row>
    <row r="395" spans="1:12">
      <c r="A395" s="108">
        <v>384</v>
      </c>
      <c r="B395" s="130" t="str">
        <f t="shared" ca="1" si="15"/>
        <v/>
      </c>
      <c r="C395" s="105" t="str">
        <f t="shared" ca="1" si="16"/>
        <v/>
      </c>
      <c r="D395" s="97" t="str">
        <f ca="1">IF(ISERROR(OFFSET('HARGA SATUAN'!$E$6,MATCH(C395,'HARGA SATUAN'!$C$7:$C$1922,0),0)),"",OFFSET('HARGA SATUAN'!$E$6,MATCH(C395,'HARGA SATUAN'!$C$7:$C$1922,0),0))</f>
        <v/>
      </c>
      <c r="E395" s="97">
        <f ca="1">IF(B395="+","Unit",IF(ISERROR(OFFSET('HARGA SATUAN'!$F$6,MATCH(C395,'HARGA SATUAN'!$C$7:$C$1922,0),0)),"",OFFSET('HARGA SATUAN'!$F$6,MATCH(C395,'HARGA SATUAN'!$C$7:$C$1922,0),0)))</f>
        <v>0</v>
      </c>
      <c r="F395" s="134" t="str">
        <f t="shared" ca="1" si="17"/>
        <v/>
      </c>
      <c r="G395" s="40">
        <f ca="1">IF(ISERROR(OFFSET('HARGA SATUAN'!$Q$6,MATCH(C395,'HARGA SATUAN'!$C$7:$C$1922,0),0)),"",OFFSET('HARGA SATUAN'!$Q$6,MATCH(C395,'HARGA SATUAN'!$C$7:$C$1922,0),0))</f>
        <v>0</v>
      </c>
      <c r="H395" s="132" t="str">
        <f ca="1">IF(B395="","",#REF!)</f>
        <v/>
      </c>
      <c r="I395" s="132" t="str">
        <f ca="1">IF(B395="","",#REF!)</f>
        <v/>
      </c>
      <c r="J395" s="132" t="str">
        <f ca="1">IF(B395="","",#REF!)</f>
        <v/>
      </c>
      <c r="K395" s="132" t="str">
        <f ca="1">IF(B395="","",#REF!)</f>
        <v/>
      </c>
      <c r="L395" s="132" t="str">
        <f ca="1">IF(C395="","",#REF!)</f>
        <v/>
      </c>
    </row>
    <row r="396" spans="1:12">
      <c r="A396" s="108">
        <v>385</v>
      </c>
      <c r="B396" s="130" t="str">
        <f t="shared" ca="1" si="15"/>
        <v/>
      </c>
      <c r="C396" s="105" t="str">
        <f t="shared" ca="1" si="16"/>
        <v/>
      </c>
      <c r="D396" s="97" t="str">
        <f ca="1">IF(ISERROR(OFFSET('HARGA SATUAN'!$E$6,MATCH(C396,'HARGA SATUAN'!$C$7:$C$1922,0),0)),"",OFFSET('HARGA SATUAN'!$E$6,MATCH(C396,'HARGA SATUAN'!$C$7:$C$1922,0),0))</f>
        <v/>
      </c>
      <c r="E396" s="97">
        <f ca="1">IF(B396="+","Unit",IF(ISERROR(OFFSET('HARGA SATUAN'!$F$6,MATCH(C396,'HARGA SATUAN'!$C$7:$C$1922,0),0)),"",OFFSET('HARGA SATUAN'!$F$6,MATCH(C396,'HARGA SATUAN'!$C$7:$C$1922,0),0)))</f>
        <v>0</v>
      </c>
      <c r="F396" s="134" t="str">
        <f t="shared" ca="1" si="17"/>
        <v/>
      </c>
      <c r="G396" s="40">
        <f ca="1">IF(ISERROR(OFFSET('HARGA SATUAN'!$Q$6,MATCH(C396,'HARGA SATUAN'!$C$7:$C$1922,0),0)),"",OFFSET('HARGA SATUAN'!$Q$6,MATCH(C396,'HARGA SATUAN'!$C$7:$C$1922,0),0))</f>
        <v>0</v>
      </c>
      <c r="H396" s="132" t="str">
        <f ca="1">IF(B396="","",#REF!)</f>
        <v/>
      </c>
      <c r="I396" s="132" t="str">
        <f ca="1">IF(B396="","",#REF!)</f>
        <v/>
      </c>
      <c r="J396" s="132" t="str">
        <f ca="1">IF(B396="","",#REF!)</f>
        <v/>
      </c>
      <c r="K396" s="132" t="str">
        <f ca="1">IF(B396="","",#REF!)</f>
        <v/>
      </c>
      <c r="L396" s="132" t="str">
        <f ca="1">IF(C396="","",#REF!)</f>
        <v/>
      </c>
    </row>
    <row r="397" spans="1:12">
      <c r="A397" s="108">
        <v>386</v>
      </c>
      <c r="B397" s="130" t="str">
        <f t="shared" ref="B397:B460" ca="1" si="18">IF(C397="","",A397)</f>
        <v/>
      </c>
      <c r="C397" s="105" t="str">
        <f t="shared" ref="C397:C460" ca="1" si="19">IF(ISERROR(OFFSET($C$713,MATCH(A397,$F$714:$F$1320,0),0)),"",OFFSET($C$713,MATCH(A397,$F$714:$F$1320,0),0))</f>
        <v/>
      </c>
      <c r="D397" s="97" t="str">
        <f ca="1">IF(ISERROR(OFFSET('HARGA SATUAN'!$E$6,MATCH(C397,'HARGA SATUAN'!$C$7:$C$1922,0),0)),"",OFFSET('HARGA SATUAN'!$E$6,MATCH(C397,'HARGA SATUAN'!$C$7:$C$1922,0),0))</f>
        <v/>
      </c>
      <c r="E397" s="97">
        <f ca="1">IF(B397="+","Unit",IF(ISERROR(OFFSET('HARGA SATUAN'!$F$6,MATCH(C397,'HARGA SATUAN'!$C$7:$C$1922,0),0)),"",OFFSET('HARGA SATUAN'!$F$6,MATCH(C397,'HARGA SATUAN'!$C$7:$C$1922,0),0)))</f>
        <v>0</v>
      </c>
      <c r="F397" s="134" t="str">
        <f t="shared" ref="F397:F460" ca="1" si="20">IF(ISERROR(OFFSET($D$713,MATCH(A397,$F$714:$F$1320,0),0)),"",OFFSET($D$713,MATCH(A397,$F$714:$F$1320,0),0))</f>
        <v/>
      </c>
      <c r="G397" s="40">
        <f ca="1">IF(ISERROR(OFFSET('HARGA SATUAN'!$Q$6,MATCH(C397,'HARGA SATUAN'!$C$7:$C$1922,0),0)),"",OFFSET('HARGA SATUAN'!$Q$6,MATCH(C397,'HARGA SATUAN'!$C$7:$C$1922,0),0))</f>
        <v>0</v>
      </c>
      <c r="H397" s="132" t="str">
        <f ca="1">IF(B397="","",#REF!)</f>
        <v/>
      </c>
      <c r="I397" s="132" t="str">
        <f ca="1">IF(B397="","",#REF!)</f>
        <v/>
      </c>
      <c r="J397" s="132" t="str">
        <f ca="1">IF(B397="","",#REF!)</f>
        <v/>
      </c>
      <c r="K397" s="132" t="str">
        <f ca="1">IF(B397="","",#REF!)</f>
        <v/>
      </c>
      <c r="L397" s="132" t="str">
        <f ca="1">IF(C397="","",#REF!)</f>
        <v/>
      </c>
    </row>
    <row r="398" spans="1:12">
      <c r="A398" s="108">
        <v>387</v>
      </c>
      <c r="B398" s="130" t="str">
        <f t="shared" ca="1" si="18"/>
        <v/>
      </c>
      <c r="C398" s="105" t="str">
        <f t="shared" ca="1" si="19"/>
        <v/>
      </c>
      <c r="D398" s="97" t="str">
        <f ca="1">IF(ISERROR(OFFSET('HARGA SATUAN'!$E$6,MATCH(C398,'HARGA SATUAN'!$C$7:$C$1922,0),0)),"",OFFSET('HARGA SATUAN'!$E$6,MATCH(C398,'HARGA SATUAN'!$C$7:$C$1922,0),0))</f>
        <v/>
      </c>
      <c r="E398" s="97">
        <f ca="1">IF(B398="+","Unit",IF(ISERROR(OFFSET('HARGA SATUAN'!$F$6,MATCH(C398,'HARGA SATUAN'!$C$7:$C$1922,0),0)),"",OFFSET('HARGA SATUAN'!$F$6,MATCH(C398,'HARGA SATUAN'!$C$7:$C$1922,0),0)))</f>
        <v>0</v>
      </c>
      <c r="F398" s="134" t="str">
        <f t="shared" ca="1" si="20"/>
        <v/>
      </c>
      <c r="G398" s="40">
        <f ca="1">IF(ISERROR(OFFSET('HARGA SATUAN'!$Q$6,MATCH(C398,'HARGA SATUAN'!$C$7:$C$1922,0),0)),"",OFFSET('HARGA SATUAN'!$Q$6,MATCH(C398,'HARGA SATUAN'!$C$7:$C$1922,0),0))</f>
        <v>0</v>
      </c>
      <c r="H398" s="132" t="str">
        <f ca="1">IF(B398="","",#REF!)</f>
        <v/>
      </c>
      <c r="I398" s="132" t="str">
        <f ca="1">IF(B398="","",#REF!)</f>
        <v/>
      </c>
      <c r="J398" s="132" t="str">
        <f ca="1">IF(B398="","",#REF!)</f>
        <v/>
      </c>
      <c r="K398" s="132" t="str">
        <f ca="1">IF(B398="","",#REF!)</f>
        <v/>
      </c>
      <c r="L398" s="132" t="str">
        <f ca="1">IF(C398="","",#REF!)</f>
        <v/>
      </c>
    </row>
    <row r="399" spans="1:12">
      <c r="A399" s="108">
        <v>388</v>
      </c>
      <c r="B399" s="130" t="str">
        <f t="shared" ca="1" si="18"/>
        <v/>
      </c>
      <c r="C399" s="105" t="str">
        <f t="shared" ca="1" si="19"/>
        <v/>
      </c>
      <c r="D399" s="97" t="str">
        <f ca="1">IF(ISERROR(OFFSET('HARGA SATUAN'!$E$6,MATCH(C399,'HARGA SATUAN'!$C$7:$C$1922,0),0)),"",OFFSET('HARGA SATUAN'!$E$6,MATCH(C399,'HARGA SATUAN'!$C$7:$C$1922,0),0))</f>
        <v/>
      </c>
      <c r="E399" s="97">
        <f ca="1">IF(B399="+","Unit",IF(ISERROR(OFFSET('HARGA SATUAN'!$F$6,MATCH(C399,'HARGA SATUAN'!$C$7:$C$1922,0),0)),"",OFFSET('HARGA SATUAN'!$F$6,MATCH(C399,'HARGA SATUAN'!$C$7:$C$1922,0),0)))</f>
        <v>0</v>
      </c>
      <c r="F399" s="134" t="str">
        <f t="shared" ca="1" si="20"/>
        <v/>
      </c>
      <c r="G399" s="40">
        <f ca="1">IF(ISERROR(OFFSET('HARGA SATUAN'!$Q$6,MATCH(C399,'HARGA SATUAN'!$C$7:$C$1922,0),0)),"",OFFSET('HARGA SATUAN'!$Q$6,MATCH(C399,'HARGA SATUAN'!$C$7:$C$1922,0),0))</f>
        <v>0</v>
      </c>
      <c r="H399" s="132" t="str">
        <f ca="1">IF(B399="","",#REF!)</f>
        <v/>
      </c>
      <c r="I399" s="132" t="str">
        <f ca="1">IF(B399="","",#REF!)</f>
        <v/>
      </c>
      <c r="J399" s="132" t="str">
        <f ca="1">IF(B399="","",#REF!)</f>
        <v/>
      </c>
      <c r="K399" s="132" t="str">
        <f ca="1">IF(B399="","",#REF!)</f>
        <v/>
      </c>
      <c r="L399" s="132" t="str">
        <f ca="1">IF(C399="","",#REF!)</f>
        <v/>
      </c>
    </row>
    <row r="400" spans="1:12">
      <c r="A400" s="108">
        <v>389</v>
      </c>
      <c r="B400" s="130" t="str">
        <f t="shared" ca="1" si="18"/>
        <v/>
      </c>
      <c r="C400" s="105" t="str">
        <f t="shared" ca="1" si="19"/>
        <v/>
      </c>
      <c r="D400" s="97" t="str">
        <f ca="1">IF(ISERROR(OFFSET('HARGA SATUAN'!$E$6,MATCH(C400,'HARGA SATUAN'!$C$7:$C$1922,0),0)),"",OFFSET('HARGA SATUAN'!$E$6,MATCH(C400,'HARGA SATUAN'!$C$7:$C$1922,0),0))</f>
        <v/>
      </c>
      <c r="E400" s="97">
        <f ca="1">IF(B400="+","Unit",IF(ISERROR(OFFSET('HARGA SATUAN'!$F$6,MATCH(C400,'HARGA SATUAN'!$C$7:$C$1922,0),0)),"",OFFSET('HARGA SATUAN'!$F$6,MATCH(C400,'HARGA SATUAN'!$C$7:$C$1922,0),0)))</f>
        <v>0</v>
      </c>
      <c r="F400" s="134" t="str">
        <f t="shared" ca="1" si="20"/>
        <v/>
      </c>
      <c r="G400" s="40">
        <f ca="1">IF(ISERROR(OFFSET('HARGA SATUAN'!$Q$6,MATCH(C400,'HARGA SATUAN'!$C$7:$C$1922,0),0)),"",OFFSET('HARGA SATUAN'!$Q$6,MATCH(C400,'HARGA SATUAN'!$C$7:$C$1922,0),0))</f>
        <v>0</v>
      </c>
      <c r="H400" s="132" t="str">
        <f ca="1">IF(B400="","",#REF!)</f>
        <v/>
      </c>
      <c r="I400" s="132" t="str">
        <f ca="1">IF(B400="","",#REF!)</f>
        <v/>
      </c>
      <c r="J400" s="132" t="str">
        <f ca="1">IF(B400="","",#REF!)</f>
        <v/>
      </c>
      <c r="K400" s="132" t="str">
        <f ca="1">IF(B400="","",#REF!)</f>
        <v/>
      </c>
      <c r="L400" s="132" t="str">
        <f ca="1">IF(C400="","",#REF!)</f>
        <v/>
      </c>
    </row>
    <row r="401" spans="1:12">
      <c r="A401" s="108">
        <v>390</v>
      </c>
      <c r="B401" s="130" t="str">
        <f t="shared" ca="1" si="18"/>
        <v/>
      </c>
      <c r="C401" s="105" t="str">
        <f t="shared" ca="1" si="19"/>
        <v/>
      </c>
      <c r="D401" s="97" t="str">
        <f ca="1">IF(ISERROR(OFFSET('HARGA SATUAN'!$E$6,MATCH(C401,'HARGA SATUAN'!$C$7:$C$1922,0),0)),"",OFFSET('HARGA SATUAN'!$E$6,MATCH(C401,'HARGA SATUAN'!$C$7:$C$1922,0),0))</f>
        <v/>
      </c>
      <c r="E401" s="97">
        <f ca="1">IF(B401="+","Unit",IF(ISERROR(OFFSET('HARGA SATUAN'!$F$6,MATCH(C401,'HARGA SATUAN'!$C$7:$C$1922,0),0)),"",OFFSET('HARGA SATUAN'!$F$6,MATCH(C401,'HARGA SATUAN'!$C$7:$C$1922,0),0)))</f>
        <v>0</v>
      </c>
      <c r="F401" s="134" t="str">
        <f t="shared" ca="1" si="20"/>
        <v/>
      </c>
      <c r="G401" s="40">
        <f ca="1">IF(ISERROR(OFFSET('HARGA SATUAN'!$Q$6,MATCH(C401,'HARGA SATUAN'!$C$7:$C$1922,0),0)),"",OFFSET('HARGA SATUAN'!$Q$6,MATCH(C401,'HARGA SATUAN'!$C$7:$C$1922,0),0))</f>
        <v>0</v>
      </c>
      <c r="H401" s="132" t="str">
        <f ca="1">IF(B401="","",#REF!)</f>
        <v/>
      </c>
      <c r="I401" s="132" t="str">
        <f ca="1">IF(B401="","",#REF!)</f>
        <v/>
      </c>
      <c r="J401" s="132" t="str">
        <f ca="1">IF(B401="","",#REF!)</f>
        <v/>
      </c>
      <c r="K401" s="132" t="str">
        <f ca="1">IF(B401="","",#REF!)</f>
        <v/>
      </c>
      <c r="L401" s="132" t="str">
        <f ca="1">IF(C401="","",#REF!)</f>
        <v/>
      </c>
    </row>
    <row r="402" spans="1:12">
      <c r="A402" s="108">
        <v>391</v>
      </c>
      <c r="B402" s="130" t="str">
        <f t="shared" ca="1" si="18"/>
        <v/>
      </c>
      <c r="C402" s="105" t="str">
        <f t="shared" ca="1" si="19"/>
        <v/>
      </c>
      <c r="D402" s="97" t="str">
        <f ca="1">IF(ISERROR(OFFSET('HARGA SATUAN'!$E$6,MATCH(C402,'HARGA SATUAN'!$C$7:$C$1922,0),0)),"",OFFSET('HARGA SATUAN'!$E$6,MATCH(C402,'HARGA SATUAN'!$C$7:$C$1922,0),0))</f>
        <v/>
      </c>
      <c r="E402" s="97">
        <f ca="1">IF(B402="+","Unit",IF(ISERROR(OFFSET('HARGA SATUAN'!$F$6,MATCH(C402,'HARGA SATUAN'!$C$7:$C$1922,0),0)),"",OFFSET('HARGA SATUAN'!$F$6,MATCH(C402,'HARGA SATUAN'!$C$7:$C$1922,0),0)))</f>
        <v>0</v>
      </c>
      <c r="F402" s="134" t="str">
        <f t="shared" ca="1" si="20"/>
        <v/>
      </c>
      <c r="G402" s="40">
        <f ca="1">IF(ISERROR(OFFSET('HARGA SATUAN'!$Q$6,MATCH(C402,'HARGA SATUAN'!$C$7:$C$1922,0),0)),"",OFFSET('HARGA SATUAN'!$Q$6,MATCH(C402,'HARGA SATUAN'!$C$7:$C$1922,0),0))</f>
        <v>0</v>
      </c>
      <c r="H402" s="132" t="str">
        <f ca="1">IF(B402="","",#REF!)</f>
        <v/>
      </c>
      <c r="I402" s="132" t="str">
        <f ca="1">IF(B402="","",#REF!)</f>
        <v/>
      </c>
      <c r="J402" s="132" t="str">
        <f ca="1">IF(B402="","",#REF!)</f>
        <v/>
      </c>
      <c r="K402" s="132" t="str">
        <f ca="1">IF(B402="","",#REF!)</f>
        <v/>
      </c>
      <c r="L402" s="132" t="str">
        <f ca="1">IF(C402="","",#REF!)</f>
        <v/>
      </c>
    </row>
    <row r="403" spans="1:12">
      <c r="A403" s="108">
        <v>392</v>
      </c>
      <c r="B403" s="130" t="str">
        <f t="shared" ca="1" si="18"/>
        <v/>
      </c>
      <c r="C403" s="105" t="str">
        <f t="shared" ca="1" si="19"/>
        <v/>
      </c>
      <c r="D403" s="97" t="str">
        <f ca="1">IF(ISERROR(OFFSET('HARGA SATUAN'!$E$6,MATCH(C403,'HARGA SATUAN'!$C$7:$C$1922,0),0)),"",OFFSET('HARGA SATUAN'!$E$6,MATCH(C403,'HARGA SATUAN'!$C$7:$C$1922,0),0))</f>
        <v/>
      </c>
      <c r="E403" s="97">
        <f ca="1">IF(B403="+","Unit",IF(ISERROR(OFFSET('HARGA SATUAN'!$F$6,MATCH(C403,'HARGA SATUAN'!$C$7:$C$1922,0),0)),"",OFFSET('HARGA SATUAN'!$F$6,MATCH(C403,'HARGA SATUAN'!$C$7:$C$1922,0),0)))</f>
        <v>0</v>
      </c>
      <c r="F403" s="134" t="str">
        <f t="shared" ca="1" si="20"/>
        <v/>
      </c>
      <c r="G403" s="40">
        <f ca="1">IF(ISERROR(OFFSET('HARGA SATUAN'!$Q$6,MATCH(C403,'HARGA SATUAN'!$C$7:$C$1922,0),0)),"",OFFSET('HARGA SATUAN'!$Q$6,MATCH(C403,'HARGA SATUAN'!$C$7:$C$1922,0),0))</f>
        <v>0</v>
      </c>
      <c r="H403" s="132" t="str">
        <f ca="1">IF(B403="","",#REF!)</f>
        <v/>
      </c>
      <c r="I403" s="132" t="str">
        <f ca="1">IF(B403="","",#REF!)</f>
        <v/>
      </c>
      <c r="J403" s="132" t="str">
        <f ca="1">IF(B403="","",#REF!)</f>
        <v/>
      </c>
      <c r="K403" s="132" t="str">
        <f ca="1">IF(B403="","",#REF!)</f>
        <v/>
      </c>
      <c r="L403" s="132" t="str">
        <f ca="1">IF(C403="","",#REF!)</f>
        <v/>
      </c>
    </row>
    <row r="404" spans="1:12">
      <c r="A404" s="108">
        <v>393</v>
      </c>
      <c r="B404" s="130" t="str">
        <f t="shared" ca="1" si="18"/>
        <v/>
      </c>
      <c r="C404" s="105" t="str">
        <f t="shared" ca="1" si="19"/>
        <v/>
      </c>
      <c r="D404" s="97" t="str">
        <f ca="1">IF(ISERROR(OFFSET('HARGA SATUAN'!$E$6,MATCH(C404,'HARGA SATUAN'!$C$7:$C$1922,0),0)),"",OFFSET('HARGA SATUAN'!$E$6,MATCH(C404,'HARGA SATUAN'!$C$7:$C$1922,0),0))</f>
        <v/>
      </c>
      <c r="E404" s="97">
        <f ca="1">IF(B404="+","Unit",IF(ISERROR(OFFSET('HARGA SATUAN'!$F$6,MATCH(C404,'HARGA SATUAN'!$C$7:$C$1922,0),0)),"",OFFSET('HARGA SATUAN'!$F$6,MATCH(C404,'HARGA SATUAN'!$C$7:$C$1922,0),0)))</f>
        <v>0</v>
      </c>
      <c r="F404" s="134" t="str">
        <f t="shared" ca="1" si="20"/>
        <v/>
      </c>
      <c r="G404" s="40">
        <f ca="1">IF(ISERROR(OFFSET('HARGA SATUAN'!$Q$6,MATCH(C404,'HARGA SATUAN'!$C$7:$C$1922,0),0)),"",OFFSET('HARGA SATUAN'!$Q$6,MATCH(C404,'HARGA SATUAN'!$C$7:$C$1922,0),0))</f>
        <v>0</v>
      </c>
      <c r="H404" s="132" t="str">
        <f ca="1">IF(B404="","",#REF!)</f>
        <v/>
      </c>
      <c r="I404" s="132" t="str">
        <f ca="1">IF(B404="","",#REF!)</f>
        <v/>
      </c>
      <c r="J404" s="132" t="str">
        <f ca="1">IF(B404="","",#REF!)</f>
        <v/>
      </c>
      <c r="K404" s="132" t="str">
        <f ca="1">IF(B404="","",#REF!)</f>
        <v/>
      </c>
      <c r="L404" s="132" t="str">
        <f ca="1">IF(C404="","",#REF!)</f>
        <v/>
      </c>
    </row>
    <row r="405" spans="1:12">
      <c r="A405" s="108">
        <v>394</v>
      </c>
      <c r="B405" s="130" t="str">
        <f t="shared" ca="1" si="18"/>
        <v/>
      </c>
      <c r="C405" s="105" t="str">
        <f t="shared" ca="1" si="19"/>
        <v/>
      </c>
      <c r="D405" s="97" t="str">
        <f ca="1">IF(ISERROR(OFFSET('HARGA SATUAN'!$E$6,MATCH(C405,'HARGA SATUAN'!$C$7:$C$1922,0),0)),"",OFFSET('HARGA SATUAN'!$E$6,MATCH(C405,'HARGA SATUAN'!$C$7:$C$1922,0),0))</f>
        <v/>
      </c>
      <c r="E405" s="97">
        <f ca="1">IF(B405="+","Unit",IF(ISERROR(OFFSET('HARGA SATUAN'!$F$6,MATCH(C405,'HARGA SATUAN'!$C$7:$C$1922,0),0)),"",OFFSET('HARGA SATUAN'!$F$6,MATCH(C405,'HARGA SATUAN'!$C$7:$C$1922,0),0)))</f>
        <v>0</v>
      </c>
      <c r="F405" s="134" t="str">
        <f t="shared" ca="1" si="20"/>
        <v/>
      </c>
      <c r="G405" s="40">
        <f ca="1">IF(ISERROR(OFFSET('HARGA SATUAN'!$Q$6,MATCH(C405,'HARGA SATUAN'!$C$7:$C$1922,0),0)),"",OFFSET('HARGA SATUAN'!$Q$6,MATCH(C405,'HARGA SATUAN'!$C$7:$C$1922,0),0))</f>
        <v>0</v>
      </c>
      <c r="H405" s="132" t="str">
        <f ca="1">IF(B405="","",#REF!)</f>
        <v/>
      </c>
      <c r="I405" s="132" t="str">
        <f ca="1">IF(B405="","",#REF!)</f>
        <v/>
      </c>
      <c r="J405" s="132" t="str">
        <f ca="1">IF(B405="","",#REF!)</f>
        <v/>
      </c>
      <c r="K405" s="132" t="str">
        <f ca="1">IF(B405="","",#REF!)</f>
        <v/>
      </c>
      <c r="L405" s="132" t="str">
        <f ca="1">IF(C405="","",#REF!)</f>
        <v/>
      </c>
    </row>
    <row r="406" spans="1:12">
      <c r="A406" s="108">
        <v>395</v>
      </c>
      <c r="B406" s="130" t="str">
        <f t="shared" ca="1" si="18"/>
        <v/>
      </c>
      <c r="C406" s="105" t="str">
        <f t="shared" ca="1" si="19"/>
        <v/>
      </c>
      <c r="D406" s="97" t="str">
        <f ca="1">IF(ISERROR(OFFSET('HARGA SATUAN'!$E$6,MATCH(C406,'HARGA SATUAN'!$C$7:$C$1922,0),0)),"",OFFSET('HARGA SATUAN'!$E$6,MATCH(C406,'HARGA SATUAN'!$C$7:$C$1922,0),0))</f>
        <v/>
      </c>
      <c r="E406" s="97">
        <f ca="1">IF(B406="+","Unit",IF(ISERROR(OFFSET('HARGA SATUAN'!$F$6,MATCH(C406,'HARGA SATUAN'!$C$7:$C$1922,0),0)),"",OFFSET('HARGA SATUAN'!$F$6,MATCH(C406,'HARGA SATUAN'!$C$7:$C$1922,0),0)))</f>
        <v>0</v>
      </c>
      <c r="F406" s="134" t="str">
        <f t="shared" ca="1" si="20"/>
        <v/>
      </c>
      <c r="G406" s="40">
        <f ca="1">IF(ISERROR(OFFSET('HARGA SATUAN'!$Q$6,MATCH(C406,'HARGA SATUAN'!$C$7:$C$1922,0),0)),"",OFFSET('HARGA SATUAN'!$Q$6,MATCH(C406,'HARGA SATUAN'!$C$7:$C$1922,0),0))</f>
        <v>0</v>
      </c>
      <c r="H406" s="132" t="str">
        <f ca="1">IF(B406="","",#REF!)</f>
        <v/>
      </c>
      <c r="I406" s="132" t="str">
        <f ca="1">IF(B406="","",#REF!)</f>
        <v/>
      </c>
      <c r="J406" s="132" t="str">
        <f ca="1">IF(B406="","",#REF!)</f>
        <v/>
      </c>
      <c r="K406" s="132" t="str">
        <f ca="1">IF(B406="","",#REF!)</f>
        <v/>
      </c>
      <c r="L406" s="132" t="str">
        <f ca="1">IF(C406="","",#REF!)</f>
        <v/>
      </c>
    </row>
    <row r="407" spans="1:12">
      <c r="A407" s="108">
        <v>396</v>
      </c>
      <c r="B407" s="130" t="str">
        <f t="shared" ca="1" si="18"/>
        <v/>
      </c>
      <c r="C407" s="105" t="str">
        <f t="shared" ca="1" si="19"/>
        <v/>
      </c>
      <c r="D407" s="97" t="str">
        <f ca="1">IF(ISERROR(OFFSET('HARGA SATUAN'!$E$6,MATCH(C407,'HARGA SATUAN'!$C$7:$C$1922,0),0)),"",OFFSET('HARGA SATUAN'!$E$6,MATCH(C407,'HARGA SATUAN'!$C$7:$C$1922,0),0))</f>
        <v/>
      </c>
      <c r="E407" s="97">
        <f ca="1">IF(B407="+","Unit",IF(ISERROR(OFFSET('HARGA SATUAN'!$F$6,MATCH(C407,'HARGA SATUAN'!$C$7:$C$1922,0),0)),"",OFFSET('HARGA SATUAN'!$F$6,MATCH(C407,'HARGA SATUAN'!$C$7:$C$1922,0),0)))</f>
        <v>0</v>
      </c>
      <c r="F407" s="134" t="str">
        <f t="shared" ca="1" si="20"/>
        <v/>
      </c>
      <c r="G407" s="40">
        <f ca="1">IF(ISERROR(OFFSET('HARGA SATUAN'!$Q$6,MATCH(C407,'HARGA SATUAN'!$C$7:$C$1922,0),0)),"",OFFSET('HARGA SATUAN'!$Q$6,MATCH(C407,'HARGA SATUAN'!$C$7:$C$1922,0),0))</f>
        <v>0</v>
      </c>
      <c r="H407" s="132" t="str">
        <f ca="1">IF(B407="","",#REF!)</f>
        <v/>
      </c>
      <c r="I407" s="132" t="str">
        <f ca="1">IF(B407="","",#REF!)</f>
        <v/>
      </c>
      <c r="J407" s="132" t="str">
        <f ca="1">IF(B407="","",#REF!)</f>
        <v/>
      </c>
      <c r="K407" s="132" t="str">
        <f ca="1">IF(B407="","",#REF!)</f>
        <v/>
      </c>
      <c r="L407" s="132" t="str">
        <f ca="1">IF(C407="","",#REF!)</f>
        <v/>
      </c>
    </row>
    <row r="408" spans="1:12">
      <c r="A408" s="108">
        <v>397</v>
      </c>
      <c r="B408" s="130" t="str">
        <f t="shared" ca="1" si="18"/>
        <v/>
      </c>
      <c r="C408" s="105" t="str">
        <f t="shared" ca="1" si="19"/>
        <v/>
      </c>
      <c r="D408" s="97" t="str">
        <f ca="1">IF(ISERROR(OFFSET('HARGA SATUAN'!$E$6,MATCH(C408,'HARGA SATUAN'!$C$7:$C$1922,0),0)),"",OFFSET('HARGA SATUAN'!$E$6,MATCH(C408,'HARGA SATUAN'!$C$7:$C$1922,0),0))</f>
        <v/>
      </c>
      <c r="E408" s="97">
        <f ca="1">IF(B408="+","Unit",IF(ISERROR(OFFSET('HARGA SATUAN'!$F$6,MATCH(C408,'HARGA SATUAN'!$C$7:$C$1922,0),0)),"",OFFSET('HARGA SATUAN'!$F$6,MATCH(C408,'HARGA SATUAN'!$C$7:$C$1922,0),0)))</f>
        <v>0</v>
      </c>
      <c r="F408" s="134" t="str">
        <f t="shared" ca="1" si="20"/>
        <v/>
      </c>
      <c r="G408" s="40">
        <f ca="1">IF(ISERROR(OFFSET('HARGA SATUAN'!$Q$6,MATCH(C408,'HARGA SATUAN'!$C$7:$C$1922,0),0)),"",OFFSET('HARGA SATUAN'!$Q$6,MATCH(C408,'HARGA SATUAN'!$C$7:$C$1922,0),0))</f>
        <v>0</v>
      </c>
      <c r="H408" s="132" t="str">
        <f ca="1">IF(B408="","",#REF!)</f>
        <v/>
      </c>
      <c r="I408" s="132" t="str">
        <f ca="1">IF(B408="","",#REF!)</f>
        <v/>
      </c>
      <c r="J408" s="132" t="str">
        <f ca="1">IF(B408="","",#REF!)</f>
        <v/>
      </c>
      <c r="K408" s="132" t="str">
        <f ca="1">IF(B408="","",#REF!)</f>
        <v/>
      </c>
      <c r="L408" s="132" t="str">
        <f ca="1">IF(C408="","",#REF!)</f>
        <v/>
      </c>
    </row>
    <row r="409" spans="1:12">
      <c r="A409" s="108">
        <v>398</v>
      </c>
      <c r="B409" s="130" t="str">
        <f t="shared" ca="1" si="18"/>
        <v/>
      </c>
      <c r="C409" s="105" t="str">
        <f t="shared" ca="1" si="19"/>
        <v/>
      </c>
      <c r="D409" s="97" t="str">
        <f ca="1">IF(ISERROR(OFFSET('HARGA SATUAN'!$E$6,MATCH(C409,'HARGA SATUAN'!$C$7:$C$1922,0),0)),"",OFFSET('HARGA SATUAN'!$E$6,MATCH(C409,'HARGA SATUAN'!$C$7:$C$1922,0),0))</f>
        <v/>
      </c>
      <c r="E409" s="97">
        <f ca="1">IF(B409="+","Unit",IF(ISERROR(OFFSET('HARGA SATUAN'!$F$6,MATCH(C409,'HARGA SATUAN'!$C$7:$C$1922,0),0)),"",OFFSET('HARGA SATUAN'!$F$6,MATCH(C409,'HARGA SATUAN'!$C$7:$C$1922,0),0)))</f>
        <v>0</v>
      </c>
      <c r="F409" s="134" t="str">
        <f t="shared" ca="1" si="20"/>
        <v/>
      </c>
      <c r="G409" s="40">
        <f ca="1">IF(ISERROR(OFFSET('HARGA SATUAN'!$Q$6,MATCH(C409,'HARGA SATUAN'!$C$7:$C$1922,0),0)),"",OFFSET('HARGA SATUAN'!$Q$6,MATCH(C409,'HARGA SATUAN'!$C$7:$C$1922,0),0))</f>
        <v>0</v>
      </c>
      <c r="H409" s="132" t="str">
        <f ca="1">IF(B409="","",#REF!)</f>
        <v/>
      </c>
      <c r="I409" s="132" t="str">
        <f ca="1">IF(B409="","",#REF!)</f>
        <v/>
      </c>
      <c r="J409" s="132" t="str">
        <f ca="1">IF(B409="","",#REF!)</f>
        <v/>
      </c>
      <c r="K409" s="132" t="str">
        <f ca="1">IF(B409="","",#REF!)</f>
        <v/>
      </c>
      <c r="L409" s="132" t="str">
        <f ca="1">IF(C409="","",#REF!)</f>
        <v/>
      </c>
    </row>
    <row r="410" spans="1:12">
      <c r="A410" s="108">
        <v>399</v>
      </c>
      <c r="B410" s="130" t="str">
        <f t="shared" ca="1" si="18"/>
        <v/>
      </c>
      <c r="C410" s="105" t="str">
        <f t="shared" ca="1" si="19"/>
        <v/>
      </c>
      <c r="D410" s="97" t="str">
        <f ca="1">IF(ISERROR(OFFSET('HARGA SATUAN'!$E$6,MATCH(C410,'HARGA SATUAN'!$C$7:$C$1922,0),0)),"",OFFSET('HARGA SATUAN'!$E$6,MATCH(C410,'HARGA SATUAN'!$C$7:$C$1922,0),0))</f>
        <v/>
      </c>
      <c r="E410" s="97">
        <f ca="1">IF(B410="+","Unit",IF(ISERROR(OFFSET('HARGA SATUAN'!$F$6,MATCH(C410,'HARGA SATUAN'!$C$7:$C$1922,0),0)),"",OFFSET('HARGA SATUAN'!$F$6,MATCH(C410,'HARGA SATUAN'!$C$7:$C$1922,0),0)))</f>
        <v>0</v>
      </c>
      <c r="F410" s="134" t="str">
        <f t="shared" ca="1" si="20"/>
        <v/>
      </c>
      <c r="G410" s="40">
        <f ca="1">IF(ISERROR(OFFSET('HARGA SATUAN'!$Q$6,MATCH(C410,'HARGA SATUAN'!$C$7:$C$1922,0),0)),"",OFFSET('HARGA SATUAN'!$Q$6,MATCH(C410,'HARGA SATUAN'!$C$7:$C$1922,0),0))</f>
        <v>0</v>
      </c>
      <c r="H410" s="132" t="str">
        <f ca="1">IF(B410="","",#REF!)</f>
        <v/>
      </c>
      <c r="I410" s="132" t="str">
        <f ca="1">IF(B410="","",#REF!)</f>
        <v/>
      </c>
      <c r="J410" s="132" t="str">
        <f ca="1">IF(B410="","",#REF!)</f>
        <v/>
      </c>
      <c r="K410" s="132" t="str">
        <f ca="1">IF(B410="","",#REF!)</f>
        <v/>
      </c>
      <c r="L410" s="132" t="str">
        <f ca="1">IF(C410="","",#REF!)</f>
        <v/>
      </c>
    </row>
    <row r="411" spans="1:12">
      <c r="A411" s="108">
        <v>400</v>
      </c>
      <c r="B411" s="130" t="str">
        <f t="shared" ca="1" si="18"/>
        <v/>
      </c>
      <c r="C411" s="105" t="str">
        <f t="shared" ca="1" si="19"/>
        <v/>
      </c>
      <c r="D411" s="97" t="str">
        <f ca="1">IF(ISERROR(OFFSET('HARGA SATUAN'!$E$6,MATCH(C411,'HARGA SATUAN'!$C$7:$C$1922,0),0)),"",OFFSET('HARGA SATUAN'!$E$6,MATCH(C411,'HARGA SATUAN'!$C$7:$C$1922,0),0))</f>
        <v/>
      </c>
      <c r="E411" s="97">
        <f ca="1">IF(B411="+","Unit",IF(ISERROR(OFFSET('HARGA SATUAN'!$F$6,MATCH(C411,'HARGA SATUAN'!$C$7:$C$1922,0),0)),"",OFFSET('HARGA SATUAN'!$F$6,MATCH(C411,'HARGA SATUAN'!$C$7:$C$1922,0),0)))</f>
        <v>0</v>
      </c>
      <c r="F411" s="134" t="str">
        <f t="shared" ca="1" si="20"/>
        <v/>
      </c>
      <c r="G411" s="40">
        <f ca="1">IF(ISERROR(OFFSET('HARGA SATUAN'!$Q$6,MATCH(C411,'HARGA SATUAN'!$C$7:$C$1922,0),0)),"",OFFSET('HARGA SATUAN'!$Q$6,MATCH(C411,'HARGA SATUAN'!$C$7:$C$1922,0),0))</f>
        <v>0</v>
      </c>
      <c r="H411" s="132" t="str">
        <f ca="1">IF(B411="","",#REF!)</f>
        <v/>
      </c>
      <c r="I411" s="132" t="str">
        <f ca="1">IF(B411="","",#REF!)</f>
        <v/>
      </c>
      <c r="J411" s="132" t="str">
        <f ca="1">IF(B411="","",#REF!)</f>
        <v/>
      </c>
      <c r="K411" s="132" t="str">
        <f ca="1">IF(B411="","",#REF!)</f>
        <v/>
      </c>
      <c r="L411" s="132" t="str">
        <f ca="1">IF(C411="","",#REF!)</f>
        <v/>
      </c>
    </row>
    <row r="412" spans="1:12">
      <c r="A412" s="108">
        <v>401</v>
      </c>
      <c r="B412" s="130" t="str">
        <f t="shared" ca="1" si="18"/>
        <v/>
      </c>
      <c r="C412" s="105" t="str">
        <f t="shared" ca="1" si="19"/>
        <v/>
      </c>
      <c r="D412" s="97" t="str">
        <f ca="1">IF(ISERROR(OFFSET('HARGA SATUAN'!$E$6,MATCH(C412,'HARGA SATUAN'!$C$7:$C$1922,0),0)),"",OFFSET('HARGA SATUAN'!$E$6,MATCH(C412,'HARGA SATUAN'!$C$7:$C$1922,0),0))</f>
        <v/>
      </c>
      <c r="E412" s="97">
        <f ca="1">IF(B412="+","Unit",IF(ISERROR(OFFSET('HARGA SATUAN'!$F$6,MATCH(C412,'HARGA SATUAN'!$C$7:$C$1922,0),0)),"",OFFSET('HARGA SATUAN'!$F$6,MATCH(C412,'HARGA SATUAN'!$C$7:$C$1922,0),0)))</f>
        <v>0</v>
      </c>
      <c r="F412" s="134" t="str">
        <f t="shared" ca="1" si="20"/>
        <v/>
      </c>
      <c r="G412" s="40">
        <f ca="1">IF(ISERROR(OFFSET('HARGA SATUAN'!$Q$6,MATCH(C412,'HARGA SATUAN'!$C$7:$C$1922,0),0)),"",OFFSET('HARGA SATUAN'!$Q$6,MATCH(C412,'HARGA SATUAN'!$C$7:$C$1922,0),0))</f>
        <v>0</v>
      </c>
      <c r="H412" s="132" t="str">
        <f ca="1">IF(B412="","",#REF!)</f>
        <v/>
      </c>
      <c r="I412" s="132" t="str">
        <f ca="1">IF(B412="","",#REF!)</f>
        <v/>
      </c>
      <c r="J412" s="132" t="str">
        <f ca="1">IF(B412="","",#REF!)</f>
        <v/>
      </c>
      <c r="K412" s="132" t="str">
        <f ca="1">IF(B412="","",#REF!)</f>
        <v/>
      </c>
      <c r="L412" s="132" t="str">
        <f ca="1">IF(C412="","",#REF!)</f>
        <v/>
      </c>
    </row>
    <row r="413" spans="1:12">
      <c r="A413" s="108">
        <v>402</v>
      </c>
      <c r="B413" s="130" t="str">
        <f t="shared" ca="1" si="18"/>
        <v/>
      </c>
      <c r="C413" s="105" t="str">
        <f t="shared" ca="1" si="19"/>
        <v/>
      </c>
      <c r="D413" s="97" t="str">
        <f ca="1">IF(ISERROR(OFFSET('HARGA SATUAN'!$E$6,MATCH(C413,'HARGA SATUAN'!$C$7:$C$1922,0),0)),"",OFFSET('HARGA SATUAN'!$E$6,MATCH(C413,'HARGA SATUAN'!$C$7:$C$1922,0),0))</f>
        <v/>
      </c>
      <c r="E413" s="97">
        <f ca="1">IF(B413="+","Unit",IF(ISERROR(OFFSET('HARGA SATUAN'!$F$6,MATCH(C413,'HARGA SATUAN'!$C$7:$C$1922,0),0)),"",OFFSET('HARGA SATUAN'!$F$6,MATCH(C413,'HARGA SATUAN'!$C$7:$C$1922,0),0)))</f>
        <v>0</v>
      </c>
      <c r="F413" s="134" t="str">
        <f t="shared" ca="1" si="20"/>
        <v/>
      </c>
      <c r="G413" s="40">
        <f ca="1">IF(ISERROR(OFFSET('HARGA SATUAN'!$Q$6,MATCH(C413,'HARGA SATUAN'!$C$7:$C$1922,0),0)),"",OFFSET('HARGA SATUAN'!$Q$6,MATCH(C413,'HARGA SATUAN'!$C$7:$C$1922,0),0))</f>
        <v>0</v>
      </c>
      <c r="H413" s="132" t="str">
        <f ca="1">IF(B413="","",#REF!)</f>
        <v/>
      </c>
      <c r="I413" s="132" t="str">
        <f ca="1">IF(B413="","",#REF!)</f>
        <v/>
      </c>
      <c r="J413" s="132" t="str">
        <f ca="1">IF(B413="","",#REF!)</f>
        <v/>
      </c>
      <c r="K413" s="132" t="str">
        <f ca="1">IF(B413="","",#REF!)</f>
        <v/>
      </c>
      <c r="L413" s="132" t="str">
        <f ca="1">IF(C413="","",#REF!)</f>
        <v/>
      </c>
    </row>
    <row r="414" spans="1:12">
      <c r="A414" s="108">
        <v>403</v>
      </c>
      <c r="B414" s="130" t="str">
        <f t="shared" ca="1" si="18"/>
        <v/>
      </c>
      <c r="C414" s="105" t="str">
        <f t="shared" ca="1" si="19"/>
        <v/>
      </c>
      <c r="D414" s="97" t="str">
        <f ca="1">IF(ISERROR(OFFSET('HARGA SATUAN'!$E$6,MATCH(C414,'HARGA SATUAN'!$C$7:$C$1922,0),0)),"",OFFSET('HARGA SATUAN'!$E$6,MATCH(C414,'HARGA SATUAN'!$C$7:$C$1922,0),0))</f>
        <v/>
      </c>
      <c r="E414" s="97">
        <f ca="1">IF(B414="+","Unit",IF(ISERROR(OFFSET('HARGA SATUAN'!$F$6,MATCH(C414,'HARGA SATUAN'!$C$7:$C$1922,0),0)),"",OFFSET('HARGA SATUAN'!$F$6,MATCH(C414,'HARGA SATUAN'!$C$7:$C$1922,0),0)))</f>
        <v>0</v>
      </c>
      <c r="F414" s="134" t="str">
        <f t="shared" ca="1" si="20"/>
        <v/>
      </c>
      <c r="G414" s="40">
        <f ca="1">IF(ISERROR(OFFSET('HARGA SATUAN'!$Q$6,MATCH(C414,'HARGA SATUAN'!$C$7:$C$1922,0),0)),"",OFFSET('HARGA SATUAN'!$Q$6,MATCH(C414,'HARGA SATUAN'!$C$7:$C$1922,0),0))</f>
        <v>0</v>
      </c>
      <c r="H414" s="132" t="str">
        <f ca="1">IF(B414="","",#REF!)</f>
        <v/>
      </c>
      <c r="I414" s="132" t="str">
        <f ca="1">IF(B414="","",#REF!)</f>
        <v/>
      </c>
      <c r="J414" s="132" t="str">
        <f ca="1">IF(B414="","",#REF!)</f>
        <v/>
      </c>
      <c r="K414" s="132" t="str">
        <f ca="1">IF(B414="","",#REF!)</f>
        <v/>
      </c>
      <c r="L414" s="132" t="str">
        <f ca="1">IF(C414="","",#REF!)</f>
        <v/>
      </c>
    </row>
    <row r="415" spans="1:12">
      <c r="A415" s="108">
        <v>404</v>
      </c>
      <c r="B415" s="130" t="str">
        <f t="shared" ca="1" si="18"/>
        <v/>
      </c>
      <c r="C415" s="105" t="str">
        <f t="shared" ca="1" si="19"/>
        <v/>
      </c>
      <c r="D415" s="97" t="str">
        <f ca="1">IF(ISERROR(OFFSET('HARGA SATUAN'!$E$6,MATCH(C415,'HARGA SATUAN'!$C$7:$C$1922,0),0)),"",OFFSET('HARGA SATUAN'!$E$6,MATCH(C415,'HARGA SATUAN'!$C$7:$C$1922,0),0))</f>
        <v/>
      </c>
      <c r="E415" s="97">
        <f ca="1">IF(B415="+","Unit",IF(ISERROR(OFFSET('HARGA SATUAN'!$F$6,MATCH(C415,'HARGA SATUAN'!$C$7:$C$1922,0),0)),"",OFFSET('HARGA SATUAN'!$F$6,MATCH(C415,'HARGA SATUAN'!$C$7:$C$1922,0),0)))</f>
        <v>0</v>
      </c>
      <c r="F415" s="134" t="str">
        <f t="shared" ca="1" si="20"/>
        <v/>
      </c>
      <c r="G415" s="40">
        <f ca="1">IF(ISERROR(OFFSET('HARGA SATUAN'!$Q$6,MATCH(C415,'HARGA SATUAN'!$C$7:$C$1922,0),0)),"",OFFSET('HARGA SATUAN'!$Q$6,MATCH(C415,'HARGA SATUAN'!$C$7:$C$1922,0),0))</f>
        <v>0</v>
      </c>
      <c r="H415" s="132" t="str">
        <f ca="1">IF(B415="","",#REF!)</f>
        <v/>
      </c>
      <c r="I415" s="132" t="str">
        <f ca="1">IF(B415="","",#REF!)</f>
        <v/>
      </c>
      <c r="J415" s="132" t="str">
        <f ca="1">IF(B415="","",#REF!)</f>
        <v/>
      </c>
      <c r="K415" s="132" t="str">
        <f ca="1">IF(B415="","",#REF!)</f>
        <v/>
      </c>
      <c r="L415" s="132" t="str">
        <f ca="1">IF(C415="","",#REF!)</f>
        <v/>
      </c>
    </row>
    <row r="416" spans="1:12">
      <c r="A416" s="108">
        <v>405</v>
      </c>
      <c r="B416" s="130" t="str">
        <f t="shared" ca="1" si="18"/>
        <v/>
      </c>
      <c r="C416" s="105" t="str">
        <f t="shared" ca="1" si="19"/>
        <v/>
      </c>
      <c r="D416" s="97" t="str">
        <f ca="1">IF(ISERROR(OFFSET('HARGA SATUAN'!$E$6,MATCH(C416,'HARGA SATUAN'!$C$7:$C$1922,0),0)),"",OFFSET('HARGA SATUAN'!$E$6,MATCH(C416,'HARGA SATUAN'!$C$7:$C$1922,0),0))</f>
        <v/>
      </c>
      <c r="E416" s="97">
        <f ca="1">IF(B416="+","Unit",IF(ISERROR(OFFSET('HARGA SATUAN'!$F$6,MATCH(C416,'HARGA SATUAN'!$C$7:$C$1922,0),0)),"",OFFSET('HARGA SATUAN'!$F$6,MATCH(C416,'HARGA SATUAN'!$C$7:$C$1922,0),0)))</f>
        <v>0</v>
      </c>
      <c r="F416" s="134" t="str">
        <f t="shared" ca="1" si="20"/>
        <v/>
      </c>
      <c r="G416" s="40">
        <f ca="1">IF(ISERROR(OFFSET('HARGA SATUAN'!$Q$6,MATCH(C416,'HARGA SATUAN'!$C$7:$C$1922,0),0)),"",OFFSET('HARGA SATUAN'!$Q$6,MATCH(C416,'HARGA SATUAN'!$C$7:$C$1922,0),0))</f>
        <v>0</v>
      </c>
      <c r="H416" s="132" t="str">
        <f ca="1">IF(B416="","",#REF!)</f>
        <v/>
      </c>
      <c r="I416" s="132" t="str">
        <f ca="1">IF(B416="","",#REF!)</f>
        <v/>
      </c>
      <c r="J416" s="132" t="str">
        <f ca="1">IF(B416="","",#REF!)</f>
        <v/>
      </c>
      <c r="K416" s="132" t="str">
        <f ca="1">IF(B416="","",#REF!)</f>
        <v/>
      </c>
      <c r="L416" s="132" t="str">
        <f ca="1">IF(C416="","",#REF!)</f>
        <v/>
      </c>
    </row>
    <row r="417" spans="1:12">
      <c r="A417" s="108">
        <v>406</v>
      </c>
      <c r="B417" s="130" t="str">
        <f t="shared" ca="1" si="18"/>
        <v/>
      </c>
      <c r="C417" s="105" t="str">
        <f t="shared" ca="1" si="19"/>
        <v/>
      </c>
      <c r="D417" s="97" t="str">
        <f ca="1">IF(ISERROR(OFFSET('HARGA SATUAN'!$E$6,MATCH(C417,'HARGA SATUAN'!$C$7:$C$1922,0),0)),"",OFFSET('HARGA SATUAN'!$E$6,MATCH(C417,'HARGA SATUAN'!$C$7:$C$1922,0),0))</f>
        <v/>
      </c>
      <c r="E417" s="97">
        <f ca="1">IF(B417="+","Unit",IF(ISERROR(OFFSET('HARGA SATUAN'!$F$6,MATCH(C417,'HARGA SATUAN'!$C$7:$C$1922,0),0)),"",OFFSET('HARGA SATUAN'!$F$6,MATCH(C417,'HARGA SATUAN'!$C$7:$C$1922,0),0)))</f>
        <v>0</v>
      </c>
      <c r="F417" s="134" t="str">
        <f t="shared" ca="1" si="20"/>
        <v/>
      </c>
      <c r="G417" s="40">
        <f ca="1">IF(ISERROR(OFFSET('HARGA SATUAN'!$Q$6,MATCH(C417,'HARGA SATUAN'!$C$7:$C$1922,0),0)),"",OFFSET('HARGA SATUAN'!$Q$6,MATCH(C417,'HARGA SATUAN'!$C$7:$C$1922,0),0))</f>
        <v>0</v>
      </c>
      <c r="H417" s="132" t="str">
        <f ca="1">IF(B417="","",#REF!)</f>
        <v/>
      </c>
      <c r="I417" s="132" t="str">
        <f ca="1">IF(B417="","",#REF!)</f>
        <v/>
      </c>
      <c r="J417" s="132" t="str">
        <f ca="1">IF(B417="","",#REF!)</f>
        <v/>
      </c>
      <c r="K417" s="132" t="str">
        <f ca="1">IF(B417="","",#REF!)</f>
        <v/>
      </c>
      <c r="L417" s="132" t="str">
        <f ca="1">IF(C417="","",#REF!)</f>
        <v/>
      </c>
    </row>
    <row r="418" spans="1:12">
      <c r="A418" s="108">
        <v>407</v>
      </c>
      <c r="B418" s="130" t="str">
        <f t="shared" ca="1" si="18"/>
        <v/>
      </c>
      <c r="C418" s="105" t="str">
        <f t="shared" ca="1" si="19"/>
        <v/>
      </c>
      <c r="D418" s="97" t="str">
        <f ca="1">IF(ISERROR(OFFSET('HARGA SATUAN'!$E$6,MATCH(C418,'HARGA SATUAN'!$C$7:$C$1922,0),0)),"",OFFSET('HARGA SATUAN'!$E$6,MATCH(C418,'HARGA SATUAN'!$C$7:$C$1922,0),0))</f>
        <v/>
      </c>
      <c r="E418" s="97">
        <f ca="1">IF(B418="+","Unit",IF(ISERROR(OFFSET('HARGA SATUAN'!$F$6,MATCH(C418,'HARGA SATUAN'!$C$7:$C$1922,0),0)),"",OFFSET('HARGA SATUAN'!$F$6,MATCH(C418,'HARGA SATUAN'!$C$7:$C$1922,0),0)))</f>
        <v>0</v>
      </c>
      <c r="F418" s="134" t="str">
        <f t="shared" ca="1" si="20"/>
        <v/>
      </c>
      <c r="G418" s="40">
        <f ca="1">IF(ISERROR(OFFSET('HARGA SATUAN'!$Q$6,MATCH(C418,'HARGA SATUAN'!$C$7:$C$1922,0),0)),"",OFFSET('HARGA SATUAN'!$Q$6,MATCH(C418,'HARGA SATUAN'!$C$7:$C$1922,0),0))</f>
        <v>0</v>
      </c>
      <c r="H418" s="132" t="str">
        <f ca="1">IF(B418="","",#REF!)</f>
        <v/>
      </c>
      <c r="I418" s="132" t="str">
        <f ca="1">IF(B418="","",#REF!)</f>
        <v/>
      </c>
      <c r="J418" s="132" t="str">
        <f ca="1">IF(B418="","",#REF!)</f>
        <v/>
      </c>
      <c r="K418" s="132" t="str">
        <f ca="1">IF(B418="","",#REF!)</f>
        <v/>
      </c>
      <c r="L418" s="132" t="str">
        <f ca="1">IF(C418="","",#REF!)</f>
        <v/>
      </c>
    </row>
    <row r="419" spans="1:12">
      <c r="A419" s="108">
        <v>408</v>
      </c>
      <c r="B419" s="130" t="str">
        <f t="shared" ca="1" si="18"/>
        <v/>
      </c>
      <c r="C419" s="105" t="str">
        <f t="shared" ca="1" si="19"/>
        <v/>
      </c>
      <c r="D419" s="97" t="str">
        <f ca="1">IF(ISERROR(OFFSET('HARGA SATUAN'!$E$6,MATCH(C419,'HARGA SATUAN'!$C$7:$C$1922,0),0)),"",OFFSET('HARGA SATUAN'!$E$6,MATCH(C419,'HARGA SATUAN'!$C$7:$C$1922,0),0))</f>
        <v/>
      </c>
      <c r="E419" s="97">
        <f ca="1">IF(B419="+","Unit",IF(ISERROR(OFFSET('HARGA SATUAN'!$F$6,MATCH(C419,'HARGA SATUAN'!$C$7:$C$1922,0),0)),"",OFFSET('HARGA SATUAN'!$F$6,MATCH(C419,'HARGA SATUAN'!$C$7:$C$1922,0),0)))</f>
        <v>0</v>
      </c>
      <c r="F419" s="134" t="str">
        <f t="shared" ca="1" si="20"/>
        <v/>
      </c>
      <c r="G419" s="40">
        <f ca="1">IF(ISERROR(OFFSET('HARGA SATUAN'!$Q$6,MATCH(C419,'HARGA SATUAN'!$C$7:$C$1922,0),0)),"",OFFSET('HARGA SATUAN'!$Q$6,MATCH(C419,'HARGA SATUAN'!$C$7:$C$1922,0),0))</f>
        <v>0</v>
      </c>
      <c r="H419" s="132" t="str">
        <f ca="1">IF(B419="","",#REF!)</f>
        <v/>
      </c>
      <c r="I419" s="132" t="str">
        <f ca="1">IF(B419="","",#REF!)</f>
        <v/>
      </c>
      <c r="J419" s="132" t="str">
        <f ca="1">IF(B419="","",#REF!)</f>
        <v/>
      </c>
      <c r="K419" s="132" t="str">
        <f ca="1">IF(B419="","",#REF!)</f>
        <v/>
      </c>
      <c r="L419" s="132" t="str">
        <f ca="1">IF(C419="","",#REF!)</f>
        <v/>
      </c>
    </row>
    <row r="420" spans="1:12">
      <c r="A420" s="108">
        <v>409</v>
      </c>
      <c r="B420" s="130" t="str">
        <f t="shared" ca="1" si="18"/>
        <v/>
      </c>
      <c r="C420" s="105" t="str">
        <f t="shared" ca="1" si="19"/>
        <v/>
      </c>
      <c r="D420" s="97" t="str">
        <f ca="1">IF(ISERROR(OFFSET('HARGA SATUAN'!$E$6,MATCH(C420,'HARGA SATUAN'!$C$7:$C$1922,0),0)),"",OFFSET('HARGA SATUAN'!$E$6,MATCH(C420,'HARGA SATUAN'!$C$7:$C$1922,0),0))</f>
        <v/>
      </c>
      <c r="E420" s="97">
        <f ca="1">IF(B420="+","Unit",IF(ISERROR(OFFSET('HARGA SATUAN'!$F$6,MATCH(C420,'HARGA SATUAN'!$C$7:$C$1922,0),0)),"",OFFSET('HARGA SATUAN'!$F$6,MATCH(C420,'HARGA SATUAN'!$C$7:$C$1922,0),0)))</f>
        <v>0</v>
      </c>
      <c r="F420" s="134" t="str">
        <f t="shared" ca="1" si="20"/>
        <v/>
      </c>
      <c r="G420" s="40">
        <f ca="1">IF(ISERROR(OFFSET('HARGA SATUAN'!$Q$6,MATCH(C420,'HARGA SATUAN'!$C$7:$C$1922,0),0)),"",OFFSET('HARGA SATUAN'!$Q$6,MATCH(C420,'HARGA SATUAN'!$C$7:$C$1922,0),0))</f>
        <v>0</v>
      </c>
      <c r="H420" s="132" t="str">
        <f ca="1">IF(B420="","",#REF!)</f>
        <v/>
      </c>
      <c r="I420" s="132" t="str">
        <f ca="1">IF(B420="","",#REF!)</f>
        <v/>
      </c>
      <c r="J420" s="132" t="str">
        <f ca="1">IF(B420="","",#REF!)</f>
        <v/>
      </c>
      <c r="K420" s="132" t="str">
        <f ca="1">IF(B420="","",#REF!)</f>
        <v/>
      </c>
      <c r="L420" s="132" t="str">
        <f ca="1">IF(C420="","",#REF!)</f>
        <v/>
      </c>
    </row>
    <row r="421" spans="1:12">
      <c r="A421" s="108">
        <v>410</v>
      </c>
      <c r="B421" s="130" t="str">
        <f t="shared" ca="1" si="18"/>
        <v/>
      </c>
      <c r="C421" s="105" t="str">
        <f t="shared" ca="1" si="19"/>
        <v/>
      </c>
      <c r="D421" s="97" t="str">
        <f ca="1">IF(ISERROR(OFFSET('HARGA SATUAN'!$E$6,MATCH(C421,'HARGA SATUAN'!$C$7:$C$1922,0),0)),"",OFFSET('HARGA SATUAN'!$E$6,MATCH(C421,'HARGA SATUAN'!$C$7:$C$1922,0),0))</f>
        <v/>
      </c>
      <c r="E421" s="97">
        <f ca="1">IF(B421="+","Unit",IF(ISERROR(OFFSET('HARGA SATUAN'!$F$6,MATCH(C421,'HARGA SATUAN'!$C$7:$C$1922,0),0)),"",OFFSET('HARGA SATUAN'!$F$6,MATCH(C421,'HARGA SATUAN'!$C$7:$C$1922,0),0)))</f>
        <v>0</v>
      </c>
      <c r="F421" s="134" t="str">
        <f t="shared" ca="1" si="20"/>
        <v/>
      </c>
      <c r="G421" s="40">
        <f ca="1">IF(ISERROR(OFFSET('HARGA SATUAN'!$Q$6,MATCH(C421,'HARGA SATUAN'!$C$7:$C$1922,0),0)),"",OFFSET('HARGA SATUAN'!$Q$6,MATCH(C421,'HARGA SATUAN'!$C$7:$C$1922,0),0))</f>
        <v>0</v>
      </c>
      <c r="H421" s="132" t="str">
        <f ca="1">IF(B421="","",#REF!)</f>
        <v/>
      </c>
      <c r="I421" s="132" t="str">
        <f ca="1">IF(B421="","",#REF!)</f>
        <v/>
      </c>
      <c r="J421" s="132" t="str">
        <f ca="1">IF(B421="","",#REF!)</f>
        <v/>
      </c>
      <c r="K421" s="132" t="str">
        <f ca="1">IF(B421="","",#REF!)</f>
        <v/>
      </c>
      <c r="L421" s="132" t="str">
        <f ca="1">IF(C421="","",#REF!)</f>
        <v/>
      </c>
    </row>
    <row r="422" spans="1:12">
      <c r="A422" s="108">
        <v>411</v>
      </c>
      <c r="B422" s="130" t="str">
        <f t="shared" ca="1" si="18"/>
        <v/>
      </c>
      <c r="C422" s="105" t="str">
        <f t="shared" ca="1" si="19"/>
        <v/>
      </c>
      <c r="D422" s="97" t="str">
        <f ca="1">IF(ISERROR(OFFSET('HARGA SATUAN'!$E$6,MATCH(C422,'HARGA SATUAN'!$C$7:$C$1922,0),0)),"",OFFSET('HARGA SATUAN'!$E$6,MATCH(C422,'HARGA SATUAN'!$C$7:$C$1922,0),0))</f>
        <v/>
      </c>
      <c r="E422" s="97">
        <f ca="1">IF(B422="+","Unit",IF(ISERROR(OFFSET('HARGA SATUAN'!$F$6,MATCH(C422,'HARGA SATUAN'!$C$7:$C$1922,0),0)),"",OFFSET('HARGA SATUAN'!$F$6,MATCH(C422,'HARGA SATUAN'!$C$7:$C$1922,0),0)))</f>
        <v>0</v>
      </c>
      <c r="F422" s="134" t="str">
        <f t="shared" ca="1" si="20"/>
        <v/>
      </c>
      <c r="G422" s="40">
        <f ca="1">IF(ISERROR(OFFSET('HARGA SATUAN'!$Q$6,MATCH(C422,'HARGA SATUAN'!$C$7:$C$1922,0),0)),"",OFFSET('HARGA SATUAN'!$Q$6,MATCH(C422,'HARGA SATUAN'!$C$7:$C$1922,0),0))</f>
        <v>0</v>
      </c>
      <c r="H422" s="132" t="str">
        <f ca="1">IF(B422="","",#REF!)</f>
        <v/>
      </c>
      <c r="I422" s="132" t="str">
        <f ca="1">IF(B422="","",#REF!)</f>
        <v/>
      </c>
      <c r="J422" s="132" t="str">
        <f ca="1">IF(B422="","",#REF!)</f>
        <v/>
      </c>
      <c r="K422" s="132" t="str">
        <f ca="1">IF(B422="","",#REF!)</f>
        <v/>
      </c>
      <c r="L422" s="132" t="str">
        <f ca="1">IF(C422="","",#REF!)</f>
        <v/>
      </c>
    </row>
    <row r="423" spans="1:12">
      <c r="A423" s="108">
        <v>412</v>
      </c>
      <c r="B423" s="130" t="str">
        <f t="shared" ca="1" si="18"/>
        <v/>
      </c>
      <c r="C423" s="105" t="str">
        <f t="shared" ca="1" si="19"/>
        <v/>
      </c>
      <c r="D423" s="97" t="str">
        <f ca="1">IF(ISERROR(OFFSET('HARGA SATUAN'!$E$6,MATCH(C423,'HARGA SATUAN'!$C$7:$C$1922,0),0)),"",OFFSET('HARGA SATUAN'!$E$6,MATCH(C423,'HARGA SATUAN'!$C$7:$C$1922,0),0))</f>
        <v/>
      </c>
      <c r="E423" s="97">
        <f ca="1">IF(B423="+","Unit",IF(ISERROR(OFFSET('HARGA SATUAN'!$F$6,MATCH(C423,'HARGA SATUAN'!$C$7:$C$1922,0),0)),"",OFFSET('HARGA SATUAN'!$F$6,MATCH(C423,'HARGA SATUAN'!$C$7:$C$1922,0),0)))</f>
        <v>0</v>
      </c>
      <c r="F423" s="134" t="str">
        <f t="shared" ca="1" si="20"/>
        <v/>
      </c>
      <c r="G423" s="40">
        <f ca="1">IF(ISERROR(OFFSET('HARGA SATUAN'!$Q$6,MATCH(C423,'HARGA SATUAN'!$C$7:$C$1922,0),0)),"",OFFSET('HARGA SATUAN'!$Q$6,MATCH(C423,'HARGA SATUAN'!$C$7:$C$1922,0),0))</f>
        <v>0</v>
      </c>
      <c r="H423" s="132" t="str">
        <f ca="1">IF(B423="","",#REF!)</f>
        <v/>
      </c>
      <c r="I423" s="132" t="str">
        <f ca="1">IF(B423="","",#REF!)</f>
        <v/>
      </c>
      <c r="J423" s="132" t="str">
        <f ca="1">IF(B423="","",#REF!)</f>
        <v/>
      </c>
      <c r="K423" s="132" t="str">
        <f ca="1">IF(B423="","",#REF!)</f>
        <v/>
      </c>
      <c r="L423" s="132" t="str">
        <f ca="1">IF(C423="","",#REF!)</f>
        <v/>
      </c>
    </row>
    <row r="424" spans="1:12">
      <c r="A424" s="108">
        <v>413</v>
      </c>
      <c r="B424" s="130" t="str">
        <f t="shared" ca="1" si="18"/>
        <v/>
      </c>
      <c r="C424" s="105" t="str">
        <f t="shared" ca="1" si="19"/>
        <v/>
      </c>
      <c r="D424" s="97" t="str">
        <f ca="1">IF(ISERROR(OFFSET('HARGA SATUAN'!$E$6,MATCH(C424,'HARGA SATUAN'!$C$7:$C$1922,0),0)),"",OFFSET('HARGA SATUAN'!$E$6,MATCH(C424,'HARGA SATUAN'!$C$7:$C$1922,0),0))</f>
        <v/>
      </c>
      <c r="E424" s="97">
        <f ca="1">IF(B424="+","Unit",IF(ISERROR(OFFSET('HARGA SATUAN'!$F$6,MATCH(C424,'HARGA SATUAN'!$C$7:$C$1922,0),0)),"",OFFSET('HARGA SATUAN'!$F$6,MATCH(C424,'HARGA SATUAN'!$C$7:$C$1922,0),0)))</f>
        <v>0</v>
      </c>
      <c r="F424" s="134" t="str">
        <f t="shared" ca="1" si="20"/>
        <v/>
      </c>
      <c r="G424" s="40">
        <f ca="1">IF(ISERROR(OFFSET('HARGA SATUAN'!$Q$6,MATCH(C424,'HARGA SATUAN'!$C$7:$C$1922,0),0)),"",OFFSET('HARGA SATUAN'!$Q$6,MATCH(C424,'HARGA SATUAN'!$C$7:$C$1922,0),0))</f>
        <v>0</v>
      </c>
      <c r="H424" s="132" t="str">
        <f ca="1">IF(B424="","",#REF!)</f>
        <v/>
      </c>
      <c r="I424" s="132" t="str">
        <f ca="1">IF(B424="","",#REF!)</f>
        <v/>
      </c>
      <c r="J424" s="132" t="str">
        <f ca="1">IF(B424="","",#REF!)</f>
        <v/>
      </c>
      <c r="K424" s="132" t="str">
        <f ca="1">IF(B424="","",#REF!)</f>
        <v/>
      </c>
      <c r="L424" s="132" t="str">
        <f ca="1">IF(C424="","",#REF!)</f>
        <v/>
      </c>
    </row>
    <row r="425" spans="1:12">
      <c r="A425" s="108">
        <v>414</v>
      </c>
      <c r="B425" s="130" t="str">
        <f t="shared" ca="1" si="18"/>
        <v/>
      </c>
      <c r="C425" s="105" t="str">
        <f t="shared" ca="1" si="19"/>
        <v/>
      </c>
      <c r="D425" s="97" t="str">
        <f ca="1">IF(ISERROR(OFFSET('HARGA SATUAN'!$E$6,MATCH(C425,'HARGA SATUAN'!$C$7:$C$1922,0),0)),"",OFFSET('HARGA SATUAN'!$E$6,MATCH(C425,'HARGA SATUAN'!$C$7:$C$1922,0),0))</f>
        <v/>
      </c>
      <c r="E425" s="97">
        <f ca="1">IF(B425="+","Unit",IF(ISERROR(OFFSET('HARGA SATUAN'!$F$6,MATCH(C425,'HARGA SATUAN'!$C$7:$C$1922,0),0)),"",OFFSET('HARGA SATUAN'!$F$6,MATCH(C425,'HARGA SATUAN'!$C$7:$C$1922,0),0)))</f>
        <v>0</v>
      </c>
      <c r="F425" s="134" t="str">
        <f t="shared" ca="1" si="20"/>
        <v/>
      </c>
      <c r="G425" s="40">
        <f ca="1">IF(ISERROR(OFFSET('HARGA SATUAN'!$Q$6,MATCH(C425,'HARGA SATUAN'!$C$7:$C$1922,0),0)),"",OFFSET('HARGA SATUAN'!$Q$6,MATCH(C425,'HARGA SATUAN'!$C$7:$C$1922,0),0))</f>
        <v>0</v>
      </c>
      <c r="H425" s="132" t="str">
        <f ca="1">IF(B425="","",#REF!)</f>
        <v/>
      </c>
      <c r="I425" s="132" t="str">
        <f ca="1">IF(B425="","",#REF!)</f>
        <v/>
      </c>
      <c r="J425" s="132" t="str">
        <f ca="1">IF(B425="","",#REF!)</f>
        <v/>
      </c>
      <c r="K425" s="132" t="str">
        <f ca="1">IF(B425="","",#REF!)</f>
        <v/>
      </c>
      <c r="L425" s="132" t="str">
        <f ca="1">IF(C425="","",#REF!)</f>
        <v/>
      </c>
    </row>
    <row r="426" spans="1:12">
      <c r="A426" s="108">
        <v>415</v>
      </c>
      <c r="B426" s="130" t="str">
        <f t="shared" ca="1" si="18"/>
        <v/>
      </c>
      <c r="C426" s="105" t="str">
        <f t="shared" ca="1" si="19"/>
        <v/>
      </c>
      <c r="D426" s="97" t="str">
        <f ca="1">IF(ISERROR(OFFSET('HARGA SATUAN'!$E$6,MATCH(C426,'HARGA SATUAN'!$C$7:$C$1922,0),0)),"",OFFSET('HARGA SATUAN'!$E$6,MATCH(C426,'HARGA SATUAN'!$C$7:$C$1922,0),0))</f>
        <v/>
      </c>
      <c r="E426" s="97">
        <f ca="1">IF(B426="+","Unit",IF(ISERROR(OFFSET('HARGA SATUAN'!$F$6,MATCH(C426,'HARGA SATUAN'!$C$7:$C$1922,0),0)),"",OFFSET('HARGA SATUAN'!$F$6,MATCH(C426,'HARGA SATUAN'!$C$7:$C$1922,0),0)))</f>
        <v>0</v>
      </c>
      <c r="F426" s="134" t="str">
        <f t="shared" ca="1" si="20"/>
        <v/>
      </c>
      <c r="G426" s="40">
        <f ca="1">IF(ISERROR(OFFSET('HARGA SATUAN'!$Q$6,MATCH(C426,'HARGA SATUAN'!$C$7:$C$1922,0),0)),"",OFFSET('HARGA SATUAN'!$Q$6,MATCH(C426,'HARGA SATUAN'!$C$7:$C$1922,0),0))</f>
        <v>0</v>
      </c>
      <c r="H426" s="132" t="str">
        <f ca="1">IF(B426="","",#REF!)</f>
        <v/>
      </c>
      <c r="I426" s="132" t="str">
        <f ca="1">IF(B426="","",#REF!)</f>
        <v/>
      </c>
      <c r="J426" s="132" t="str">
        <f ca="1">IF(B426="","",#REF!)</f>
        <v/>
      </c>
      <c r="K426" s="132" t="str">
        <f ca="1">IF(B426="","",#REF!)</f>
        <v/>
      </c>
      <c r="L426" s="132" t="str">
        <f ca="1">IF(C426="","",#REF!)</f>
        <v/>
      </c>
    </row>
    <row r="427" spans="1:12">
      <c r="A427" s="108">
        <v>416</v>
      </c>
      <c r="B427" s="130" t="str">
        <f t="shared" ca="1" si="18"/>
        <v/>
      </c>
      <c r="C427" s="105" t="str">
        <f t="shared" ca="1" si="19"/>
        <v/>
      </c>
      <c r="D427" s="97" t="str">
        <f ca="1">IF(ISERROR(OFFSET('HARGA SATUAN'!$E$6,MATCH(C427,'HARGA SATUAN'!$C$7:$C$1922,0),0)),"",OFFSET('HARGA SATUAN'!$E$6,MATCH(C427,'HARGA SATUAN'!$C$7:$C$1922,0),0))</f>
        <v/>
      </c>
      <c r="E427" s="97">
        <f ca="1">IF(B427="+","Unit",IF(ISERROR(OFFSET('HARGA SATUAN'!$F$6,MATCH(C427,'HARGA SATUAN'!$C$7:$C$1922,0),0)),"",OFFSET('HARGA SATUAN'!$F$6,MATCH(C427,'HARGA SATUAN'!$C$7:$C$1922,0),0)))</f>
        <v>0</v>
      </c>
      <c r="F427" s="134" t="str">
        <f t="shared" ca="1" si="20"/>
        <v/>
      </c>
      <c r="G427" s="40">
        <f ca="1">IF(ISERROR(OFFSET('HARGA SATUAN'!$Q$6,MATCH(C427,'HARGA SATUAN'!$C$7:$C$1922,0),0)),"",OFFSET('HARGA SATUAN'!$Q$6,MATCH(C427,'HARGA SATUAN'!$C$7:$C$1922,0),0))</f>
        <v>0</v>
      </c>
      <c r="H427" s="132" t="str">
        <f ca="1">IF(B427="","",#REF!)</f>
        <v/>
      </c>
      <c r="I427" s="132" t="str">
        <f ca="1">IF(B427="","",#REF!)</f>
        <v/>
      </c>
      <c r="J427" s="132" t="str">
        <f ca="1">IF(B427="","",#REF!)</f>
        <v/>
      </c>
      <c r="K427" s="132" t="str">
        <f ca="1">IF(B427="","",#REF!)</f>
        <v/>
      </c>
      <c r="L427" s="132" t="str">
        <f ca="1">IF(C427="","",#REF!)</f>
        <v/>
      </c>
    </row>
    <row r="428" spans="1:12">
      <c r="A428" s="108">
        <v>417</v>
      </c>
      <c r="B428" s="130" t="str">
        <f t="shared" ca="1" si="18"/>
        <v/>
      </c>
      <c r="C428" s="105" t="str">
        <f t="shared" ca="1" si="19"/>
        <v/>
      </c>
      <c r="D428" s="97" t="str">
        <f ca="1">IF(ISERROR(OFFSET('HARGA SATUAN'!$E$6,MATCH(C428,'HARGA SATUAN'!$C$7:$C$1922,0),0)),"",OFFSET('HARGA SATUAN'!$E$6,MATCH(C428,'HARGA SATUAN'!$C$7:$C$1922,0),0))</f>
        <v/>
      </c>
      <c r="E428" s="97">
        <f ca="1">IF(B428="+","Unit",IF(ISERROR(OFFSET('HARGA SATUAN'!$F$6,MATCH(C428,'HARGA SATUAN'!$C$7:$C$1922,0),0)),"",OFFSET('HARGA SATUAN'!$F$6,MATCH(C428,'HARGA SATUAN'!$C$7:$C$1922,0),0)))</f>
        <v>0</v>
      </c>
      <c r="F428" s="134" t="str">
        <f t="shared" ca="1" si="20"/>
        <v/>
      </c>
      <c r="G428" s="40">
        <f ca="1">IF(ISERROR(OFFSET('HARGA SATUAN'!$Q$6,MATCH(C428,'HARGA SATUAN'!$C$7:$C$1922,0),0)),"",OFFSET('HARGA SATUAN'!$Q$6,MATCH(C428,'HARGA SATUAN'!$C$7:$C$1922,0),0))</f>
        <v>0</v>
      </c>
      <c r="H428" s="132" t="str">
        <f ca="1">IF(B428="","",#REF!)</f>
        <v/>
      </c>
      <c r="I428" s="132" t="str">
        <f ca="1">IF(B428="","",#REF!)</f>
        <v/>
      </c>
      <c r="J428" s="132" t="str">
        <f ca="1">IF(B428="","",#REF!)</f>
        <v/>
      </c>
      <c r="K428" s="132" t="str">
        <f ca="1">IF(B428="","",#REF!)</f>
        <v/>
      </c>
      <c r="L428" s="132" t="str">
        <f ca="1">IF(C428="","",#REF!)</f>
        <v/>
      </c>
    </row>
    <row r="429" spans="1:12">
      <c r="A429" s="108">
        <v>418</v>
      </c>
      <c r="B429" s="130" t="str">
        <f t="shared" ca="1" si="18"/>
        <v/>
      </c>
      <c r="C429" s="105" t="str">
        <f t="shared" ca="1" si="19"/>
        <v/>
      </c>
      <c r="D429" s="97" t="str">
        <f ca="1">IF(ISERROR(OFFSET('HARGA SATUAN'!$E$6,MATCH(C429,'HARGA SATUAN'!$C$7:$C$1922,0),0)),"",OFFSET('HARGA SATUAN'!$E$6,MATCH(C429,'HARGA SATUAN'!$C$7:$C$1922,0),0))</f>
        <v/>
      </c>
      <c r="E429" s="97">
        <f ca="1">IF(B429="+","Unit",IF(ISERROR(OFFSET('HARGA SATUAN'!$F$6,MATCH(C429,'HARGA SATUAN'!$C$7:$C$1922,0),0)),"",OFFSET('HARGA SATUAN'!$F$6,MATCH(C429,'HARGA SATUAN'!$C$7:$C$1922,0),0)))</f>
        <v>0</v>
      </c>
      <c r="F429" s="134" t="str">
        <f t="shared" ca="1" si="20"/>
        <v/>
      </c>
      <c r="G429" s="40">
        <f ca="1">IF(ISERROR(OFFSET('HARGA SATUAN'!$Q$6,MATCH(C429,'HARGA SATUAN'!$C$7:$C$1922,0),0)),"",OFFSET('HARGA SATUAN'!$Q$6,MATCH(C429,'HARGA SATUAN'!$C$7:$C$1922,0),0))</f>
        <v>0</v>
      </c>
      <c r="H429" s="132" t="str">
        <f ca="1">IF(B429="","",#REF!)</f>
        <v/>
      </c>
      <c r="I429" s="132" t="str">
        <f ca="1">IF(B429="","",#REF!)</f>
        <v/>
      </c>
      <c r="J429" s="132" t="str">
        <f ca="1">IF(B429="","",#REF!)</f>
        <v/>
      </c>
      <c r="K429" s="132" t="str">
        <f ca="1">IF(B429="","",#REF!)</f>
        <v/>
      </c>
      <c r="L429" s="132" t="str">
        <f ca="1">IF(C429="","",#REF!)</f>
        <v/>
      </c>
    </row>
    <row r="430" spans="1:12">
      <c r="A430" s="108">
        <v>419</v>
      </c>
      <c r="B430" s="130" t="str">
        <f t="shared" ca="1" si="18"/>
        <v/>
      </c>
      <c r="C430" s="105" t="str">
        <f t="shared" ca="1" si="19"/>
        <v/>
      </c>
      <c r="D430" s="97" t="str">
        <f ca="1">IF(ISERROR(OFFSET('HARGA SATUAN'!$E$6,MATCH(C430,'HARGA SATUAN'!$C$7:$C$1922,0),0)),"",OFFSET('HARGA SATUAN'!$E$6,MATCH(C430,'HARGA SATUAN'!$C$7:$C$1922,0),0))</f>
        <v/>
      </c>
      <c r="E430" s="97">
        <f ca="1">IF(B430="+","Unit",IF(ISERROR(OFFSET('HARGA SATUAN'!$F$6,MATCH(C430,'HARGA SATUAN'!$C$7:$C$1922,0),0)),"",OFFSET('HARGA SATUAN'!$F$6,MATCH(C430,'HARGA SATUAN'!$C$7:$C$1922,0),0)))</f>
        <v>0</v>
      </c>
      <c r="F430" s="134" t="str">
        <f t="shared" ca="1" si="20"/>
        <v/>
      </c>
      <c r="G430" s="40">
        <f ca="1">IF(ISERROR(OFFSET('HARGA SATUAN'!$Q$6,MATCH(C430,'HARGA SATUAN'!$C$7:$C$1922,0),0)),"",OFFSET('HARGA SATUAN'!$Q$6,MATCH(C430,'HARGA SATUAN'!$C$7:$C$1922,0),0))</f>
        <v>0</v>
      </c>
      <c r="H430" s="132" t="str">
        <f ca="1">IF(B430="","",#REF!)</f>
        <v/>
      </c>
      <c r="I430" s="132" t="str">
        <f ca="1">IF(B430="","",#REF!)</f>
        <v/>
      </c>
      <c r="J430" s="132" t="str">
        <f ca="1">IF(B430="","",#REF!)</f>
        <v/>
      </c>
      <c r="K430" s="132" t="str">
        <f ca="1">IF(B430="","",#REF!)</f>
        <v/>
      </c>
      <c r="L430" s="132" t="str">
        <f ca="1">IF(C430="","",#REF!)</f>
        <v/>
      </c>
    </row>
    <row r="431" spans="1:12">
      <c r="A431" s="108">
        <v>420</v>
      </c>
      <c r="B431" s="130" t="str">
        <f t="shared" ca="1" si="18"/>
        <v/>
      </c>
      <c r="C431" s="105" t="str">
        <f t="shared" ca="1" si="19"/>
        <v/>
      </c>
      <c r="D431" s="97" t="str">
        <f ca="1">IF(ISERROR(OFFSET('HARGA SATUAN'!$E$6,MATCH(C431,'HARGA SATUAN'!$C$7:$C$1922,0),0)),"",OFFSET('HARGA SATUAN'!$E$6,MATCH(C431,'HARGA SATUAN'!$C$7:$C$1922,0),0))</f>
        <v/>
      </c>
      <c r="E431" s="97">
        <f ca="1">IF(B431="+","Unit",IF(ISERROR(OFFSET('HARGA SATUAN'!$F$6,MATCH(C431,'HARGA SATUAN'!$C$7:$C$1922,0),0)),"",OFFSET('HARGA SATUAN'!$F$6,MATCH(C431,'HARGA SATUAN'!$C$7:$C$1922,0),0)))</f>
        <v>0</v>
      </c>
      <c r="F431" s="134" t="str">
        <f t="shared" ca="1" si="20"/>
        <v/>
      </c>
      <c r="G431" s="40">
        <f ca="1">IF(ISERROR(OFFSET('HARGA SATUAN'!$Q$6,MATCH(C431,'HARGA SATUAN'!$C$7:$C$1922,0),0)),"",OFFSET('HARGA SATUAN'!$Q$6,MATCH(C431,'HARGA SATUAN'!$C$7:$C$1922,0),0))</f>
        <v>0</v>
      </c>
      <c r="H431" s="132" t="str">
        <f ca="1">IF(B431="","",#REF!)</f>
        <v/>
      </c>
      <c r="I431" s="132" t="str">
        <f ca="1">IF(B431="","",#REF!)</f>
        <v/>
      </c>
      <c r="J431" s="132" t="str">
        <f ca="1">IF(B431="","",#REF!)</f>
        <v/>
      </c>
      <c r="K431" s="132" t="str">
        <f ca="1">IF(B431="","",#REF!)</f>
        <v/>
      </c>
      <c r="L431" s="132" t="str">
        <f ca="1">IF(C431="","",#REF!)</f>
        <v/>
      </c>
    </row>
    <row r="432" spans="1:12">
      <c r="A432" s="108">
        <v>421</v>
      </c>
      <c r="B432" s="130" t="str">
        <f t="shared" ca="1" si="18"/>
        <v/>
      </c>
      <c r="C432" s="105" t="str">
        <f t="shared" ca="1" si="19"/>
        <v/>
      </c>
      <c r="D432" s="97" t="str">
        <f ca="1">IF(ISERROR(OFFSET('HARGA SATUAN'!$E$6,MATCH(C432,'HARGA SATUAN'!$C$7:$C$1922,0),0)),"",OFFSET('HARGA SATUAN'!$E$6,MATCH(C432,'HARGA SATUAN'!$C$7:$C$1922,0),0))</f>
        <v/>
      </c>
      <c r="E432" s="97">
        <f ca="1">IF(B432="+","Unit",IF(ISERROR(OFFSET('HARGA SATUAN'!$F$6,MATCH(C432,'HARGA SATUAN'!$C$7:$C$1922,0),0)),"",OFFSET('HARGA SATUAN'!$F$6,MATCH(C432,'HARGA SATUAN'!$C$7:$C$1922,0),0)))</f>
        <v>0</v>
      </c>
      <c r="F432" s="134" t="str">
        <f t="shared" ca="1" si="20"/>
        <v/>
      </c>
      <c r="G432" s="40">
        <f ca="1">IF(ISERROR(OFFSET('HARGA SATUAN'!$Q$6,MATCH(C432,'HARGA SATUAN'!$C$7:$C$1922,0),0)),"",OFFSET('HARGA SATUAN'!$Q$6,MATCH(C432,'HARGA SATUAN'!$C$7:$C$1922,0),0))</f>
        <v>0</v>
      </c>
      <c r="H432" s="132" t="str">
        <f ca="1">IF(B432="","",#REF!)</f>
        <v/>
      </c>
      <c r="I432" s="132" t="str">
        <f ca="1">IF(B432="","",#REF!)</f>
        <v/>
      </c>
      <c r="J432" s="132" t="str">
        <f ca="1">IF(B432="","",#REF!)</f>
        <v/>
      </c>
      <c r="K432" s="132" t="str">
        <f ca="1">IF(B432="","",#REF!)</f>
        <v/>
      </c>
      <c r="L432" s="132" t="str">
        <f ca="1">IF(C432="","",#REF!)</f>
        <v/>
      </c>
    </row>
    <row r="433" spans="1:12">
      <c r="A433" s="108">
        <v>422</v>
      </c>
      <c r="B433" s="130" t="str">
        <f t="shared" ca="1" si="18"/>
        <v/>
      </c>
      <c r="C433" s="105" t="str">
        <f t="shared" ca="1" si="19"/>
        <v/>
      </c>
      <c r="D433" s="97" t="str">
        <f ca="1">IF(ISERROR(OFFSET('HARGA SATUAN'!$E$6,MATCH(C433,'HARGA SATUAN'!$C$7:$C$1922,0),0)),"",OFFSET('HARGA SATUAN'!$E$6,MATCH(C433,'HARGA SATUAN'!$C$7:$C$1922,0),0))</f>
        <v/>
      </c>
      <c r="E433" s="97">
        <f ca="1">IF(B433="+","Unit",IF(ISERROR(OFFSET('HARGA SATUAN'!$F$6,MATCH(C433,'HARGA SATUAN'!$C$7:$C$1922,0),0)),"",OFFSET('HARGA SATUAN'!$F$6,MATCH(C433,'HARGA SATUAN'!$C$7:$C$1922,0),0)))</f>
        <v>0</v>
      </c>
      <c r="F433" s="134" t="str">
        <f t="shared" ca="1" si="20"/>
        <v/>
      </c>
      <c r="G433" s="40">
        <f ca="1">IF(ISERROR(OFFSET('HARGA SATUAN'!$Q$6,MATCH(C433,'HARGA SATUAN'!$C$7:$C$1922,0),0)),"",OFFSET('HARGA SATUAN'!$Q$6,MATCH(C433,'HARGA SATUAN'!$C$7:$C$1922,0),0))</f>
        <v>0</v>
      </c>
      <c r="H433" s="132" t="str">
        <f ca="1">IF(B433="","",#REF!)</f>
        <v/>
      </c>
      <c r="I433" s="132" t="str">
        <f ca="1">IF(B433="","",#REF!)</f>
        <v/>
      </c>
      <c r="J433" s="132" t="str">
        <f ca="1">IF(B433="","",#REF!)</f>
        <v/>
      </c>
      <c r="K433" s="132" t="str">
        <f ca="1">IF(B433="","",#REF!)</f>
        <v/>
      </c>
      <c r="L433" s="132" t="str">
        <f ca="1">IF(C433="","",#REF!)</f>
        <v/>
      </c>
    </row>
    <row r="434" spans="1:12">
      <c r="A434" s="108">
        <v>423</v>
      </c>
      <c r="B434" s="130" t="str">
        <f t="shared" ca="1" si="18"/>
        <v/>
      </c>
      <c r="C434" s="105" t="str">
        <f t="shared" ca="1" si="19"/>
        <v/>
      </c>
      <c r="D434" s="97" t="str">
        <f ca="1">IF(ISERROR(OFFSET('HARGA SATUAN'!$E$6,MATCH(C434,'HARGA SATUAN'!$C$7:$C$1922,0),0)),"",OFFSET('HARGA SATUAN'!$E$6,MATCH(C434,'HARGA SATUAN'!$C$7:$C$1922,0),0))</f>
        <v/>
      </c>
      <c r="E434" s="97">
        <f ca="1">IF(B434="+","Unit",IF(ISERROR(OFFSET('HARGA SATUAN'!$F$6,MATCH(C434,'HARGA SATUAN'!$C$7:$C$1922,0),0)),"",OFFSET('HARGA SATUAN'!$F$6,MATCH(C434,'HARGA SATUAN'!$C$7:$C$1922,0),0)))</f>
        <v>0</v>
      </c>
      <c r="F434" s="134" t="str">
        <f t="shared" ca="1" si="20"/>
        <v/>
      </c>
      <c r="G434" s="40">
        <f ca="1">IF(ISERROR(OFFSET('HARGA SATUAN'!$Q$6,MATCH(C434,'HARGA SATUAN'!$C$7:$C$1922,0),0)),"",OFFSET('HARGA SATUAN'!$Q$6,MATCH(C434,'HARGA SATUAN'!$C$7:$C$1922,0),0))</f>
        <v>0</v>
      </c>
      <c r="H434" s="132" t="str">
        <f ca="1">IF(B434="","",#REF!)</f>
        <v/>
      </c>
      <c r="I434" s="132" t="str">
        <f ca="1">IF(B434="","",#REF!)</f>
        <v/>
      </c>
      <c r="J434" s="132" t="str">
        <f ca="1">IF(B434="","",#REF!)</f>
        <v/>
      </c>
      <c r="K434" s="132" t="str">
        <f ca="1">IF(B434="","",#REF!)</f>
        <v/>
      </c>
      <c r="L434" s="132" t="str">
        <f ca="1">IF(C434="","",#REF!)</f>
        <v/>
      </c>
    </row>
    <row r="435" spans="1:12">
      <c r="A435" s="108">
        <v>424</v>
      </c>
      <c r="B435" s="130" t="str">
        <f t="shared" ca="1" si="18"/>
        <v/>
      </c>
      <c r="C435" s="105" t="str">
        <f t="shared" ca="1" si="19"/>
        <v/>
      </c>
      <c r="D435" s="97" t="str">
        <f ca="1">IF(ISERROR(OFFSET('HARGA SATUAN'!$E$6,MATCH(C435,'HARGA SATUAN'!$C$7:$C$1922,0),0)),"",OFFSET('HARGA SATUAN'!$E$6,MATCH(C435,'HARGA SATUAN'!$C$7:$C$1922,0),0))</f>
        <v/>
      </c>
      <c r="E435" s="97">
        <f ca="1">IF(B435="+","Unit",IF(ISERROR(OFFSET('HARGA SATUAN'!$F$6,MATCH(C435,'HARGA SATUAN'!$C$7:$C$1922,0),0)),"",OFFSET('HARGA SATUAN'!$F$6,MATCH(C435,'HARGA SATUAN'!$C$7:$C$1922,0),0)))</f>
        <v>0</v>
      </c>
      <c r="F435" s="134" t="str">
        <f t="shared" ca="1" si="20"/>
        <v/>
      </c>
      <c r="G435" s="40">
        <f ca="1">IF(ISERROR(OFFSET('HARGA SATUAN'!$Q$6,MATCH(C435,'HARGA SATUAN'!$C$7:$C$1922,0),0)),"",OFFSET('HARGA SATUAN'!$Q$6,MATCH(C435,'HARGA SATUAN'!$C$7:$C$1922,0),0))</f>
        <v>0</v>
      </c>
      <c r="H435" s="132" t="str">
        <f ca="1">IF(B435="","",#REF!)</f>
        <v/>
      </c>
      <c r="I435" s="132" t="str">
        <f ca="1">IF(B435="","",#REF!)</f>
        <v/>
      </c>
      <c r="J435" s="132" t="str">
        <f ca="1">IF(B435="","",#REF!)</f>
        <v/>
      </c>
      <c r="K435" s="132" t="str">
        <f ca="1">IF(B435="","",#REF!)</f>
        <v/>
      </c>
      <c r="L435" s="132" t="str">
        <f ca="1">IF(C435="","",#REF!)</f>
        <v/>
      </c>
    </row>
    <row r="436" spans="1:12">
      <c r="A436" s="108">
        <v>425</v>
      </c>
      <c r="B436" s="130" t="str">
        <f t="shared" ca="1" si="18"/>
        <v/>
      </c>
      <c r="C436" s="105" t="str">
        <f t="shared" ca="1" si="19"/>
        <v/>
      </c>
      <c r="D436" s="97" t="str">
        <f ca="1">IF(ISERROR(OFFSET('HARGA SATUAN'!$E$6,MATCH(C436,'HARGA SATUAN'!$C$7:$C$1922,0),0)),"",OFFSET('HARGA SATUAN'!$E$6,MATCH(C436,'HARGA SATUAN'!$C$7:$C$1922,0),0))</f>
        <v/>
      </c>
      <c r="E436" s="97">
        <f ca="1">IF(B436="+","Unit",IF(ISERROR(OFFSET('HARGA SATUAN'!$F$6,MATCH(C436,'HARGA SATUAN'!$C$7:$C$1922,0),0)),"",OFFSET('HARGA SATUAN'!$F$6,MATCH(C436,'HARGA SATUAN'!$C$7:$C$1922,0),0)))</f>
        <v>0</v>
      </c>
      <c r="F436" s="134" t="str">
        <f t="shared" ca="1" si="20"/>
        <v/>
      </c>
      <c r="G436" s="40">
        <f ca="1">IF(ISERROR(OFFSET('HARGA SATUAN'!$Q$6,MATCH(C436,'HARGA SATUAN'!$C$7:$C$1922,0),0)),"",OFFSET('HARGA SATUAN'!$Q$6,MATCH(C436,'HARGA SATUAN'!$C$7:$C$1922,0),0))</f>
        <v>0</v>
      </c>
      <c r="H436" s="132" t="str">
        <f ca="1">IF(B436="","",#REF!)</f>
        <v/>
      </c>
      <c r="I436" s="132" t="str">
        <f ca="1">IF(B436="","",#REF!)</f>
        <v/>
      </c>
      <c r="J436" s="132" t="str">
        <f ca="1">IF(B436="","",#REF!)</f>
        <v/>
      </c>
      <c r="K436" s="132" t="str">
        <f ca="1">IF(B436="","",#REF!)</f>
        <v/>
      </c>
      <c r="L436" s="132" t="str">
        <f ca="1">IF(C436="","",#REF!)</f>
        <v/>
      </c>
    </row>
    <row r="437" spans="1:12">
      <c r="A437" s="108">
        <v>426</v>
      </c>
      <c r="B437" s="130" t="str">
        <f t="shared" ca="1" si="18"/>
        <v/>
      </c>
      <c r="C437" s="105" t="str">
        <f t="shared" ca="1" si="19"/>
        <v/>
      </c>
      <c r="D437" s="97" t="str">
        <f ca="1">IF(ISERROR(OFFSET('HARGA SATUAN'!$E$6,MATCH(C437,'HARGA SATUAN'!$C$7:$C$1922,0),0)),"",OFFSET('HARGA SATUAN'!$E$6,MATCH(C437,'HARGA SATUAN'!$C$7:$C$1922,0),0))</f>
        <v/>
      </c>
      <c r="E437" s="97">
        <f ca="1">IF(B437="+","Unit",IF(ISERROR(OFFSET('HARGA SATUAN'!$F$6,MATCH(C437,'HARGA SATUAN'!$C$7:$C$1922,0),0)),"",OFFSET('HARGA SATUAN'!$F$6,MATCH(C437,'HARGA SATUAN'!$C$7:$C$1922,0),0)))</f>
        <v>0</v>
      </c>
      <c r="F437" s="134" t="str">
        <f t="shared" ca="1" si="20"/>
        <v/>
      </c>
      <c r="G437" s="40">
        <f ca="1">IF(ISERROR(OFFSET('HARGA SATUAN'!$Q$6,MATCH(C437,'HARGA SATUAN'!$C$7:$C$1922,0),0)),"",OFFSET('HARGA SATUAN'!$Q$6,MATCH(C437,'HARGA SATUAN'!$C$7:$C$1922,0),0))</f>
        <v>0</v>
      </c>
      <c r="H437" s="132" t="str">
        <f ca="1">IF(B437="","",#REF!)</f>
        <v/>
      </c>
      <c r="I437" s="132" t="str">
        <f ca="1">IF(B437="","",#REF!)</f>
        <v/>
      </c>
      <c r="J437" s="132" t="str">
        <f ca="1">IF(B437="","",#REF!)</f>
        <v/>
      </c>
      <c r="K437" s="132" t="str">
        <f ca="1">IF(B437="","",#REF!)</f>
        <v/>
      </c>
      <c r="L437" s="132" t="str">
        <f ca="1">IF(C437="","",#REF!)</f>
        <v/>
      </c>
    </row>
    <row r="438" spans="1:12">
      <c r="A438" s="108">
        <v>427</v>
      </c>
      <c r="B438" s="130" t="str">
        <f t="shared" ca="1" si="18"/>
        <v/>
      </c>
      <c r="C438" s="105" t="str">
        <f t="shared" ca="1" si="19"/>
        <v/>
      </c>
      <c r="D438" s="97" t="str">
        <f ca="1">IF(ISERROR(OFFSET('HARGA SATUAN'!$E$6,MATCH(C438,'HARGA SATUAN'!$C$7:$C$1922,0),0)),"",OFFSET('HARGA SATUAN'!$E$6,MATCH(C438,'HARGA SATUAN'!$C$7:$C$1922,0),0))</f>
        <v/>
      </c>
      <c r="E438" s="97">
        <f ca="1">IF(B438="+","Unit",IF(ISERROR(OFFSET('HARGA SATUAN'!$F$6,MATCH(C438,'HARGA SATUAN'!$C$7:$C$1922,0),0)),"",OFFSET('HARGA SATUAN'!$F$6,MATCH(C438,'HARGA SATUAN'!$C$7:$C$1922,0),0)))</f>
        <v>0</v>
      </c>
      <c r="F438" s="134" t="str">
        <f t="shared" ca="1" si="20"/>
        <v/>
      </c>
      <c r="G438" s="40">
        <f ca="1">IF(ISERROR(OFFSET('HARGA SATUAN'!$Q$6,MATCH(C438,'HARGA SATUAN'!$C$7:$C$1922,0),0)),"",OFFSET('HARGA SATUAN'!$Q$6,MATCH(C438,'HARGA SATUAN'!$C$7:$C$1922,0),0))</f>
        <v>0</v>
      </c>
      <c r="H438" s="132" t="str">
        <f ca="1">IF(B438="","",#REF!)</f>
        <v/>
      </c>
      <c r="I438" s="132" t="str">
        <f ca="1">IF(B438="","",#REF!)</f>
        <v/>
      </c>
      <c r="J438" s="132" t="str">
        <f ca="1">IF(B438="","",#REF!)</f>
        <v/>
      </c>
      <c r="K438" s="132" t="str">
        <f ca="1">IF(B438="","",#REF!)</f>
        <v/>
      </c>
      <c r="L438" s="132" t="str">
        <f ca="1">IF(C438="","",#REF!)</f>
        <v/>
      </c>
    </row>
    <row r="439" spans="1:12">
      <c r="A439" s="108">
        <v>428</v>
      </c>
      <c r="B439" s="130" t="str">
        <f t="shared" ca="1" si="18"/>
        <v/>
      </c>
      <c r="C439" s="105" t="str">
        <f t="shared" ca="1" si="19"/>
        <v/>
      </c>
      <c r="D439" s="97" t="str">
        <f ca="1">IF(ISERROR(OFFSET('HARGA SATUAN'!$E$6,MATCH(C439,'HARGA SATUAN'!$C$7:$C$1922,0),0)),"",OFFSET('HARGA SATUAN'!$E$6,MATCH(C439,'HARGA SATUAN'!$C$7:$C$1922,0),0))</f>
        <v/>
      </c>
      <c r="E439" s="97">
        <f ca="1">IF(B439="+","Unit",IF(ISERROR(OFFSET('HARGA SATUAN'!$F$6,MATCH(C439,'HARGA SATUAN'!$C$7:$C$1922,0),0)),"",OFFSET('HARGA SATUAN'!$F$6,MATCH(C439,'HARGA SATUAN'!$C$7:$C$1922,0),0)))</f>
        <v>0</v>
      </c>
      <c r="F439" s="134" t="str">
        <f t="shared" ca="1" si="20"/>
        <v/>
      </c>
      <c r="G439" s="40">
        <f ca="1">IF(ISERROR(OFFSET('HARGA SATUAN'!$Q$6,MATCH(C439,'HARGA SATUAN'!$C$7:$C$1922,0),0)),"",OFFSET('HARGA SATUAN'!$Q$6,MATCH(C439,'HARGA SATUAN'!$C$7:$C$1922,0),0))</f>
        <v>0</v>
      </c>
      <c r="H439" s="132" t="str">
        <f ca="1">IF(B439="","",#REF!)</f>
        <v/>
      </c>
      <c r="I439" s="132" t="str">
        <f ca="1">IF(B439="","",#REF!)</f>
        <v/>
      </c>
      <c r="J439" s="132" t="str">
        <f ca="1">IF(B439="","",#REF!)</f>
        <v/>
      </c>
      <c r="K439" s="132" t="str">
        <f ca="1">IF(B439="","",#REF!)</f>
        <v/>
      </c>
      <c r="L439" s="132" t="str">
        <f ca="1">IF(C439="","",#REF!)</f>
        <v/>
      </c>
    </row>
    <row r="440" spans="1:12">
      <c r="A440" s="108">
        <v>429</v>
      </c>
      <c r="B440" s="130" t="str">
        <f t="shared" ca="1" si="18"/>
        <v/>
      </c>
      <c r="C440" s="105" t="str">
        <f t="shared" ca="1" si="19"/>
        <v/>
      </c>
      <c r="D440" s="97" t="str">
        <f ca="1">IF(ISERROR(OFFSET('HARGA SATUAN'!$E$6,MATCH(C440,'HARGA SATUAN'!$C$7:$C$1922,0),0)),"",OFFSET('HARGA SATUAN'!$E$6,MATCH(C440,'HARGA SATUAN'!$C$7:$C$1922,0),0))</f>
        <v/>
      </c>
      <c r="E440" s="97">
        <f ca="1">IF(B440="+","Unit",IF(ISERROR(OFFSET('HARGA SATUAN'!$F$6,MATCH(C440,'HARGA SATUAN'!$C$7:$C$1922,0),0)),"",OFFSET('HARGA SATUAN'!$F$6,MATCH(C440,'HARGA SATUAN'!$C$7:$C$1922,0),0)))</f>
        <v>0</v>
      </c>
      <c r="F440" s="134" t="str">
        <f t="shared" ca="1" si="20"/>
        <v/>
      </c>
      <c r="G440" s="40">
        <f ca="1">IF(ISERROR(OFFSET('HARGA SATUAN'!$Q$6,MATCH(C440,'HARGA SATUAN'!$C$7:$C$1922,0),0)),"",OFFSET('HARGA SATUAN'!$Q$6,MATCH(C440,'HARGA SATUAN'!$C$7:$C$1922,0),0))</f>
        <v>0</v>
      </c>
      <c r="H440" s="132" t="str">
        <f ca="1">IF(B440="","",#REF!)</f>
        <v/>
      </c>
      <c r="I440" s="132" t="str">
        <f ca="1">IF(B440="","",#REF!)</f>
        <v/>
      </c>
      <c r="J440" s="132" t="str">
        <f ca="1">IF(B440="","",#REF!)</f>
        <v/>
      </c>
      <c r="K440" s="132" t="str">
        <f ca="1">IF(B440="","",#REF!)</f>
        <v/>
      </c>
      <c r="L440" s="132" t="str">
        <f ca="1">IF(C440="","",#REF!)</f>
        <v/>
      </c>
    </row>
    <row r="441" spans="1:12">
      <c r="A441" s="108">
        <v>430</v>
      </c>
      <c r="B441" s="130" t="str">
        <f t="shared" ca="1" si="18"/>
        <v/>
      </c>
      <c r="C441" s="105" t="str">
        <f t="shared" ca="1" si="19"/>
        <v/>
      </c>
      <c r="D441" s="97" t="str">
        <f ca="1">IF(ISERROR(OFFSET('HARGA SATUAN'!$E$6,MATCH(C441,'HARGA SATUAN'!$C$7:$C$1922,0),0)),"",OFFSET('HARGA SATUAN'!$E$6,MATCH(C441,'HARGA SATUAN'!$C$7:$C$1922,0),0))</f>
        <v/>
      </c>
      <c r="E441" s="97">
        <f ca="1">IF(B441="+","Unit",IF(ISERROR(OFFSET('HARGA SATUAN'!$F$6,MATCH(C441,'HARGA SATUAN'!$C$7:$C$1922,0),0)),"",OFFSET('HARGA SATUAN'!$F$6,MATCH(C441,'HARGA SATUAN'!$C$7:$C$1922,0),0)))</f>
        <v>0</v>
      </c>
      <c r="F441" s="134" t="str">
        <f t="shared" ca="1" si="20"/>
        <v/>
      </c>
      <c r="G441" s="40">
        <f ca="1">IF(ISERROR(OFFSET('HARGA SATUAN'!$Q$6,MATCH(C441,'HARGA SATUAN'!$C$7:$C$1922,0),0)),"",OFFSET('HARGA SATUAN'!$Q$6,MATCH(C441,'HARGA SATUAN'!$C$7:$C$1922,0),0))</f>
        <v>0</v>
      </c>
      <c r="H441" s="132" t="str">
        <f ca="1">IF(B441="","",#REF!)</f>
        <v/>
      </c>
      <c r="I441" s="132" t="str">
        <f ca="1">IF(B441="","",#REF!)</f>
        <v/>
      </c>
      <c r="J441" s="132" t="str">
        <f ca="1">IF(B441="","",#REF!)</f>
        <v/>
      </c>
      <c r="K441" s="132" t="str">
        <f ca="1">IF(B441="","",#REF!)</f>
        <v/>
      </c>
      <c r="L441" s="132" t="str">
        <f ca="1">IF(C441="","",#REF!)</f>
        <v/>
      </c>
    </row>
    <row r="442" spans="1:12">
      <c r="A442" s="108">
        <v>431</v>
      </c>
      <c r="B442" s="130" t="str">
        <f t="shared" ca="1" si="18"/>
        <v/>
      </c>
      <c r="C442" s="105" t="str">
        <f t="shared" ca="1" si="19"/>
        <v/>
      </c>
      <c r="D442" s="97" t="str">
        <f ca="1">IF(ISERROR(OFFSET('HARGA SATUAN'!$E$6,MATCH(C442,'HARGA SATUAN'!$C$7:$C$1922,0),0)),"",OFFSET('HARGA SATUAN'!$E$6,MATCH(C442,'HARGA SATUAN'!$C$7:$C$1922,0),0))</f>
        <v/>
      </c>
      <c r="E442" s="97">
        <f ca="1">IF(B442="+","Unit",IF(ISERROR(OFFSET('HARGA SATUAN'!$F$6,MATCH(C442,'HARGA SATUAN'!$C$7:$C$1922,0),0)),"",OFFSET('HARGA SATUAN'!$F$6,MATCH(C442,'HARGA SATUAN'!$C$7:$C$1922,0),0)))</f>
        <v>0</v>
      </c>
      <c r="F442" s="134" t="str">
        <f t="shared" ca="1" si="20"/>
        <v/>
      </c>
      <c r="G442" s="40">
        <f ca="1">IF(ISERROR(OFFSET('HARGA SATUAN'!$Q$6,MATCH(C442,'HARGA SATUAN'!$C$7:$C$1922,0),0)),"",OFFSET('HARGA SATUAN'!$Q$6,MATCH(C442,'HARGA SATUAN'!$C$7:$C$1922,0),0))</f>
        <v>0</v>
      </c>
      <c r="H442" s="132" t="str">
        <f ca="1">IF(B442="","",#REF!)</f>
        <v/>
      </c>
      <c r="I442" s="132" t="str">
        <f ca="1">IF(B442="","",#REF!)</f>
        <v/>
      </c>
      <c r="J442" s="132" t="str">
        <f ca="1">IF(B442="","",#REF!)</f>
        <v/>
      </c>
      <c r="K442" s="132" t="str">
        <f ca="1">IF(B442="","",#REF!)</f>
        <v/>
      </c>
      <c r="L442" s="132" t="str">
        <f ca="1">IF(C442="","",#REF!)</f>
        <v/>
      </c>
    </row>
    <row r="443" spans="1:12">
      <c r="A443" s="108">
        <v>432</v>
      </c>
      <c r="B443" s="130" t="str">
        <f t="shared" ca="1" si="18"/>
        <v/>
      </c>
      <c r="C443" s="105" t="str">
        <f t="shared" ca="1" si="19"/>
        <v/>
      </c>
      <c r="D443" s="97" t="str">
        <f ca="1">IF(ISERROR(OFFSET('HARGA SATUAN'!$E$6,MATCH(C443,'HARGA SATUAN'!$C$7:$C$1922,0),0)),"",OFFSET('HARGA SATUAN'!$E$6,MATCH(C443,'HARGA SATUAN'!$C$7:$C$1922,0),0))</f>
        <v/>
      </c>
      <c r="E443" s="97">
        <f ca="1">IF(B443="+","Unit",IF(ISERROR(OFFSET('HARGA SATUAN'!$F$6,MATCH(C443,'HARGA SATUAN'!$C$7:$C$1922,0),0)),"",OFFSET('HARGA SATUAN'!$F$6,MATCH(C443,'HARGA SATUAN'!$C$7:$C$1922,0),0)))</f>
        <v>0</v>
      </c>
      <c r="F443" s="134" t="str">
        <f t="shared" ca="1" si="20"/>
        <v/>
      </c>
      <c r="G443" s="40">
        <f ca="1">IF(ISERROR(OFFSET('HARGA SATUAN'!$Q$6,MATCH(C443,'HARGA SATUAN'!$C$7:$C$1922,0),0)),"",OFFSET('HARGA SATUAN'!$Q$6,MATCH(C443,'HARGA SATUAN'!$C$7:$C$1922,0),0))</f>
        <v>0</v>
      </c>
      <c r="H443" s="132" t="str">
        <f ca="1">IF(B443="","",#REF!)</f>
        <v/>
      </c>
      <c r="I443" s="132" t="str">
        <f ca="1">IF(B443="","",#REF!)</f>
        <v/>
      </c>
      <c r="J443" s="132" t="str">
        <f ca="1">IF(B443="","",#REF!)</f>
        <v/>
      </c>
      <c r="K443" s="132" t="str">
        <f ca="1">IF(B443="","",#REF!)</f>
        <v/>
      </c>
      <c r="L443" s="132" t="str">
        <f ca="1">IF(C443="","",#REF!)</f>
        <v/>
      </c>
    </row>
    <row r="444" spans="1:12">
      <c r="A444" s="108">
        <v>433</v>
      </c>
      <c r="B444" s="130" t="str">
        <f t="shared" ca="1" si="18"/>
        <v/>
      </c>
      <c r="C444" s="105" t="str">
        <f t="shared" ca="1" si="19"/>
        <v/>
      </c>
      <c r="D444" s="97" t="str">
        <f ca="1">IF(ISERROR(OFFSET('HARGA SATUAN'!$E$6,MATCH(C444,'HARGA SATUAN'!$C$7:$C$1922,0),0)),"",OFFSET('HARGA SATUAN'!$E$6,MATCH(C444,'HARGA SATUAN'!$C$7:$C$1922,0),0))</f>
        <v/>
      </c>
      <c r="E444" s="97">
        <f ca="1">IF(B444="+","Unit",IF(ISERROR(OFFSET('HARGA SATUAN'!$F$6,MATCH(C444,'HARGA SATUAN'!$C$7:$C$1922,0),0)),"",OFFSET('HARGA SATUAN'!$F$6,MATCH(C444,'HARGA SATUAN'!$C$7:$C$1922,0),0)))</f>
        <v>0</v>
      </c>
      <c r="F444" s="134" t="str">
        <f t="shared" ca="1" si="20"/>
        <v/>
      </c>
      <c r="G444" s="40">
        <f ca="1">IF(ISERROR(OFFSET('HARGA SATUAN'!$Q$6,MATCH(C444,'HARGA SATUAN'!$C$7:$C$1922,0),0)),"",OFFSET('HARGA SATUAN'!$Q$6,MATCH(C444,'HARGA SATUAN'!$C$7:$C$1922,0),0))</f>
        <v>0</v>
      </c>
      <c r="H444" s="132" t="str">
        <f ca="1">IF(B444="","",#REF!)</f>
        <v/>
      </c>
      <c r="I444" s="132" t="str">
        <f ca="1">IF(B444="","",#REF!)</f>
        <v/>
      </c>
      <c r="J444" s="132" t="str">
        <f ca="1">IF(B444="","",#REF!)</f>
        <v/>
      </c>
      <c r="K444" s="132" t="str">
        <f ca="1">IF(B444="","",#REF!)</f>
        <v/>
      </c>
      <c r="L444" s="132" t="str">
        <f ca="1">IF(C444="","",#REF!)</f>
        <v/>
      </c>
    </row>
    <row r="445" spans="1:12">
      <c r="A445" s="108">
        <v>434</v>
      </c>
      <c r="B445" s="130" t="str">
        <f t="shared" ca="1" si="18"/>
        <v/>
      </c>
      <c r="C445" s="105" t="str">
        <f t="shared" ca="1" si="19"/>
        <v/>
      </c>
      <c r="D445" s="97" t="str">
        <f ca="1">IF(ISERROR(OFFSET('HARGA SATUAN'!$E$6,MATCH(C445,'HARGA SATUAN'!$C$7:$C$1922,0),0)),"",OFFSET('HARGA SATUAN'!$E$6,MATCH(C445,'HARGA SATUAN'!$C$7:$C$1922,0),0))</f>
        <v/>
      </c>
      <c r="E445" s="97">
        <f ca="1">IF(B445="+","Unit",IF(ISERROR(OFFSET('HARGA SATUAN'!$F$6,MATCH(C445,'HARGA SATUAN'!$C$7:$C$1922,0),0)),"",OFFSET('HARGA SATUAN'!$F$6,MATCH(C445,'HARGA SATUAN'!$C$7:$C$1922,0),0)))</f>
        <v>0</v>
      </c>
      <c r="F445" s="134" t="str">
        <f t="shared" ca="1" si="20"/>
        <v/>
      </c>
      <c r="G445" s="40">
        <f ca="1">IF(ISERROR(OFFSET('HARGA SATUAN'!$Q$6,MATCH(C445,'HARGA SATUAN'!$C$7:$C$1922,0),0)),"",OFFSET('HARGA SATUAN'!$Q$6,MATCH(C445,'HARGA SATUAN'!$C$7:$C$1922,0),0))</f>
        <v>0</v>
      </c>
      <c r="H445" s="132" t="str">
        <f ca="1">IF(B445="","",#REF!)</f>
        <v/>
      </c>
      <c r="I445" s="132" t="str">
        <f ca="1">IF(B445="","",#REF!)</f>
        <v/>
      </c>
      <c r="J445" s="132" t="str">
        <f ca="1">IF(B445="","",#REF!)</f>
        <v/>
      </c>
      <c r="K445" s="132" t="str">
        <f ca="1">IF(B445="","",#REF!)</f>
        <v/>
      </c>
      <c r="L445" s="132" t="str">
        <f ca="1">IF(C445="","",#REF!)</f>
        <v/>
      </c>
    </row>
    <row r="446" spans="1:12">
      <c r="A446" s="108">
        <v>435</v>
      </c>
      <c r="B446" s="130" t="str">
        <f t="shared" ca="1" si="18"/>
        <v/>
      </c>
      <c r="C446" s="105" t="str">
        <f t="shared" ca="1" si="19"/>
        <v/>
      </c>
      <c r="D446" s="97" t="str">
        <f ca="1">IF(ISERROR(OFFSET('HARGA SATUAN'!$E$6,MATCH(C446,'HARGA SATUAN'!$C$7:$C$1922,0),0)),"",OFFSET('HARGA SATUAN'!$E$6,MATCH(C446,'HARGA SATUAN'!$C$7:$C$1922,0),0))</f>
        <v/>
      </c>
      <c r="E446" s="97">
        <f ca="1">IF(B446="+","Unit",IF(ISERROR(OFFSET('HARGA SATUAN'!$F$6,MATCH(C446,'HARGA SATUAN'!$C$7:$C$1922,0),0)),"",OFFSET('HARGA SATUAN'!$F$6,MATCH(C446,'HARGA SATUAN'!$C$7:$C$1922,0),0)))</f>
        <v>0</v>
      </c>
      <c r="F446" s="134" t="str">
        <f t="shared" ca="1" si="20"/>
        <v/>
      </c>
      <c r="G446" s="40">
        <f ca="1">IF(ISERROR(OFFSET('HARGA SATUAN'!$Q$6,MATCH(C446,'HARGA SATUAN'!$C$7:$C$1922,0),0)),"",OFFSET('HARGA SATUAN'!$Q$6,MATCH(C446,'HARGA SATUAN'!$C$7:$C$1922,0),0))</f>
        <v>0</v>
      </c>
      <c r="H446" s="132" t="str">
        <f ca="1">IF(B446="","",#REF!)</f>
        <v/>
      </c>
      <c r="I446" s="132" t="str">
        <f ca="1">IF(B446="","",#REF!)</f>
        <v/>
      </c>
      <c r="J446" s="132" t="str">
        <f ca="1">IF(B446="","",#REF!)</f>
        <v/>
      </c>
      <c r="K446" s="132" t="str">
        <f ca="1">IF(B446="","",#REF!)</f>
        <v/>
      </c>
      <c r="L446" s="132" t="str">
        <f ca="1">IF(C446="","",#REF!)</f>
        <v/>
      </c>
    </row>
    <row r="447" spans="1:12">
      <c r="A447" s="108">
        <v>436</v>
      </c>
      <c r="B447" s="130" t="str">
        <f t="shared" ca="1" si="18"/>
        <v/>
      </c>
      <c r="C447" s="105" t="str">
        <f t="shared" ca="1" si="19"/>
        <v/>
      </c>
      <c r="D447" s="97" t="str">
        <f ca="1">IF(ISERROR(OFFSET('HARGA SATUAN'!$E$6,MATCH(C447,'HARGA SATUAN'!$C$7:$C$1922,0),0)),"",OFFSET('HARGA SATUAN'!$E$6,MATCH(C447,'HARGA SATUAN'!$C$7:$C$1922,0),0))</f>
        <v/>
      </c>
      <c r="E447" s="97">
        <f ca="1">IF(B447="+","Unit",IF(ISERROR(OFFSET('HARGA SATUAN'!$F$6,MATCH(C447,'HARGA SATUAN'!$C$7:$C$1922,0),0)),"",OFFSET('HARGA SATUAN'!$F$6,MATCH(C447,'HARGA SATUAN'!$C$7:$C$1922,0),0)))</f>
        <v>0</v>
      </c>
      <c r="F447" s="134" t="str">
        <f t="shared" ca="1" si="20"/>
        <v/>
      </c>
      <c r="G447" s="40">
        <f ca="1">IF(ISERROR(OFFSET('HARGA SATUAN'!$Q$6,MATCH(C447,'HARGA SATUAN'!$C$7:$C$1922,0),0)),"",OFFSET('HARGA SATUAN'!$Q$6,MATCH(C447,'HARGA SATUAN'!$C$7:$C$1922,0),0))</f>
        <v>0</v>
      </c>
      <c r="H447" s="132" t="str">
        <f ca="1">IF(B447="","",#REF!)</f>
        <v/>
      </c>
      <c r="I447" s="132" t="str">
        <f ca="1">IF(B447="","",#REF!)</f>
        <v/>
      </c>
      <c r="J447" s="132" t="str">
        <f ca="1">IF(B447="","",#REF!)</f>
        <v/>
      </c>
      <c r="K447" s="132" t="str">
        <f ca="1">IF(B447="","",#REF!)</f>
        <v/>
      </c>
      <c r="L447" s="132" t="str">
        <f ca="1">IF(C447="","",#REF!)</f>
        <v/>
      </c>
    </row>
    <row r="448" spans="1:12">
      <c r="A448" s="108">
        <v>437</v>
      </c>
      <c r="B448" s="130" t="str">
        <f t="shared" ca="1" si="18"/>
        <v/>
      </c>
      <c r="C448" s="105" t="str">
        <f t="shared" ca="1" si="19"/>
        <v/>
      </c>
      <c r="D448" s="97" t="str">
        <f ca="1">IF(ISERROR(OFFSET('HARGA SATUAN'!$E$6,MATCH(C448,'HARGA SATUAN'!$C$7:$C$1922,0),0)),"",OFFSET('HARGA SATUAN'!$E$6,MATCH(C448,'HARGA SATUAN'!$C$7:$C$1922,0),0))</f>
        <v/>
      </c>
      <c r="E448" s="97">
        <f ca="1">IF(B448="+","Unit",IF(ISERROR(OFFSET('HARGA SATUAN'!$F$6,MATCH(C448,'HARGA SATUAN'!$C$7:$C$1922,0),0)),"",OFFSET('HARGA SATUAN'!$F$6,MATCH(C448,'HARGA SATUAN'!$C$7:$C$1922,0),0)))</f>
        <v>0</v>
      </c>
      <c r="F448" s="134" t="str">
        <f t="shared" ca="1" si="20"/>
        <v/>
      </c>
      <c r="G448" s="40">
        <f ca="1">IF(ISERROR(OFFSET('HARGA SATUAN'!$Q$6,MATCH(C448,'HARGA SATUAN'!$C$7:$C$1922,0),0)),"",OFFSET('HARGA SATUAN'!$Q$6,MATCH(C448,'HARGA SATUAN'!$C$7:$C$1922,0),0))</f>
        <v>0</v>
      </c>
      <c r="H448" s="132" t="str">
        <f ca="1">IF(B448="","",#REF!)</f>
        <v/>
      </c>
      <c r="I448" s="132" t="str">
        <f ca="1">IF(B448="","",#REF!)</f>
        <v/>
      </c>
      <c r="J448" s="132" t="str">
        <f ca="1">IF(B448="","",#REF!)</f>
        <v/>
      </c>
      <c r="K448" s="132" t="str">
        <f ca="1">IF(B448="","",#REF!)</f>
        <v/>
      </c>
      <c r="L448" s="132" t="str">
        <f ca="1">IF(C448="","",#REF!)</f>
        <v/>
      </c>
    </row>
    <row r="449" spans="1:12">
      <c r="A449" s="108">
        <v>438</v>
      </c>
      <c r="B449" s="130" t="str">
        <f t="shared" ca="1" si="18"/>
        <v/>
      </c>
      <c r="C449" s="105" t="str">
        <f t="shared" ca="1" si="19"/>
        <v/>
      </c>
      <c r="D449" s="97" t="str">
        <f ca="1">IF(ISERROR(OFFSET('HARGA SATUAN'!$E$6,MATCH(C449,'HARGA SATUAN'!$C$7:$C$1922,0),0)),"",OFFSET('HARGA SATUAN'!$E$6,MATCH(C449,'HARGA SATUAN'!$C$7:$C$1922,0),0))</f>
        <v/>
      </c>
      <c r="E449" s="97">
        <f ca="1">IF(B449="+","Unit",IF(ISERROR(OFFSET('HARGA SATUAN'!$F$6,MATCH(C449,'HARGA SATUAN'!$C$7:$C$1922,0),0)),"",OFFSET('HARGA SATUAN'!$F$6,MATCH(C449,'HARGA SATUAN'!$C$7:$C$1922,0),0)))</f>
        <v>0</v>
      </c>
      <c r="F449" s="134" t="str">
        <f t="shared" ca="1" si="20"/>
        <v/>
      </c>
      <c r="G449" s="40">
        <f ca="1">IF(ISERROR(OFFSET('HARGA SATUAN'!$Q$6,MATCH(C449,'HARGA SATUAN'!$C$7:$C$1922,0),0)),"",OFFSET('HARGA SATUAN'!$Q$6,MATCH(C449,'HARGA SATUAN'!$C$7:$C$1922,0),0))</f>
        <v>0</v>
      </c>
      <c r="H449" s="132" t="str">
        <f ca="1">IF(B449="","",#REF!)</f>
        <v/>
      </c>
      <c r="I449" s="132" t="str">
        <f ca="1">IF(B449="","",#REF!)</f>
        <v/>
      </c>
      <c r="J449" s="132" t="str">
        <f ca="1">IF(B449="","",#REF!)</f>
        <v/>
      </c>
      <c r="K449" s="132" t="str">
        <f ca="1">IF(B449="","",#REF!)</f>
        <v/>
      </c>
      <c r="L449" s="132" t="str">
        <f ca="1">IF(C449="","",#REF!)</f>
        <v/>
      </c>
    </row>
    <row r="450" spans="1:12">
      <c r="A450" s="108">
        <v>439</v>
      </c>
      <c r="B450" s="130" t="str">
        <f t="shared" ca="1" si="18"/>
        <v/>
      </c>
      <c r="C450" s="105" t="str">
        <f t="shared" ca="1" si="19"/>
        <v/>
      </c>
      <c r="D450" s="97" t="str">
        <f ca="1">IF(ISERROR(OFFSET('HARGA SATUAN'!$E$6,MATCH(C450,'HARGA SATUAN'!$C$7:$C$1922,0),0)),"",OFFSET('HARGA SATUAN'!$E$6,MATCH(C450,'HARGA SATUAN'!$C$7:$C$1922,0),0))</f>
        <v/>
      </c>
      <c r="E450" s="97">
        <f ca="1">IF(B450="+","Unit",IF(ISERROR(OFFSET('HARGA SATUAN'!$F$6,MATCH(C450,'HARGA SATUAN'!$C$7:$C$1922,0),0)),"",OFFSET('HARGA SATUAN'!$F$6,MATCH(C450,'HARGA SATUAN'!$C$7:$C$1922,0),0)))</f>
        <v>0</v>
      </c>
      <c r="F450" s="134" t="str">
        <f t="shared" ca="1" si="20"/>
        <v/>
      </c>
      <c r="G450" s="40">
        <f ca="1">IF(ISERROR(OFFSET('HARGA SATUAN'!$Q$6,MATCH(C450,'HARGA SATUAN'!$C$7:$C$1922,0),0)),"",OFFSET('HARGA SATUAN'!$Q$6,MATCH(C450,'HARGA SATUAN'!$C$7:$C$1922,0),0))</f>
        <v>0</v>
      </c>
      <c r="H450" s="132" t="str">
        <f ca="1">IF(B450="","",#REF!)</f>
        <v/>
      </c>
      <c r="I450" s="132" t="str">
        <f ca="1">IF(B450="","",#REF!)</f>
        <v/>
      </c>
      <c r="J450" s="132" t="str">
        <f ca="1">IF(B450="","",#REF!)</f>
        <v/>
      </c>
      <c r="K450" s="132" t="str">
        <f ca="1">IF(B450="","",#REF!)</f>
        <v/>
      </c>
      <c r="L450" s="132" t="str">
        <f ca="1">IF(C450="","",#REF!)</f>
        <v/>
      </c>
    </row>
    <row r="451" spans="1:12">
      <c r="A451" s="108">
        <v>440</v>
      </c>
      <c r="B451" s="130" t="str">
        <f t="shared" ca="1" si="18"/>
        <v/>
      </c>
      <c r="C451" s="105" t="str">
        <f t="shared" ca="1" si="19"/>
        <v/>
      </c>
      <c r="D451" s="97" t="str">
        <f ca="1">IF(ISERROR(OFFSET('HARGA SATUAN'!$E$6,MATCH(C451,'HARGA SATUAN'!$C$7:$C$1922,0),0)),"",OFFSET('HARGA SATUAN'!$E$6,MATCH(C451,'HARGA SATUAN'!$C$7:$C$1922,0),0))</f>
        <v/>
      </c>
      <c r="E451" s="97">
        <f ca="1">IF(B451="+","Unit",IF(ISERROR(OFFSET('HARGA SATUAN'!$F$6,MATCH(C451,'HARGA SATUAN'!$C$7:$C$1922,0),0)),"",OFFSET('HARGA SATUAN'!$F$6,MATCH(C451,'HARGA SATUAN'!$C$7:$C$1922,0),0)))</f>
        <v>0</v>
      </c>
      <c r="F451" s="134" t="str">
        <f t="shared" ca="1" si="20"/>
        <v/>
      </c>
      <c r="G451" s="40">
        <f ca="1">IF(ISERROR(OFFSET('HARGA SATUAN'!$Q$6,MATCH(C451,'HARGA SATUAN'!$C$7:$C$1922,0),0)),"",OFFSET('HARGA SATUAN'!$Q$6,MATCH(C451,'HARGA SATUAN'!$C$7:$C$1922,0),0))</f>
        <v>0</v>
      </c>
      <c r="H451" s="132" t="str">
        <f ca="1">IF(B451="","",#REF!)</f>
        <v/>
      </c>
      <c r="I451" s="132" t="str">
        <f ca="1">IF(B451="","",#REF!)</f>
        <v/>
      </c>
      <c r="J451" s="132" t="str">
        <f ca="1">IF(B451="","",#REF!)</f>
        <v/>
      </c>
      <c r="K451" s="132" t="str">
        <f ca="1">IF(B451="","",#REF!)</f>
        <v/>
      </c>
      <c r="L451" s="132" t="str">
        <f ca="1">IF(C451="","",#REF!)</f>
        <v/>
      </c>
    </row>
    <row r="452" spans="1:12">
      <c r="A452" s="108">
        <v>441</v>
      </c>
      <c r="B452" s="130" t="str">
        <f t="shared" ca="1" si="18"/>
        <v/>
      </c>
      <c r="C452" s="105" t="str">
        <f t="shared" ca="1" si="19"/>
        <v/>
      </c>
      <c r="D452" s="97" t="str">
        <f ca="1">IF(ISERROR(OFFSET('HARGA SATUAN'!$E$6,MATCH(C452,'HARGA SATUAN'!$C$7:$C$1922,0),0)),"",OFFSET('HARGA SATUAN'!$E$6,MATCH(C452,'HARGA SATUAN'!$C$7:$C$1922,0),0))</f>
        <v/>
      </c>
      <c r="E452" s="97">
        <f ca="1">IF(B452="+","Unit",IF(ISERROR(OFFSET('HARGA SATUAN'!$F$6,MATCH(C452,'HARGA SATUAN'!$C$7:$C$1922,0),0)),"",OFFSET('HARGA SATUAN'!$F$6,MATCH(C452,'HARGA SATUAN'!$C$7:$C$1922,0),0)))</f>
        <v>0</v>
      </c>
      <c r="F452" s="134" t="str">
        <f t="shared" ca="1" si="20"/>
        <v/>
      </c>
      <c r="G452" s="40">
        <f ca="1">IF(ISERROR(OFFSET('HARGA SATUAN'!$Q$6,MATCH(C452,'HARGA SATUAN'!$C$7:$C$1922,0),0)),"",OFFSET('HARGA SATUAN'!$Q$6,MATCH(C452,'HARGA SATUAN'!$C$7:$C$1922,0),0))</f>
        <v>0</v>
      </c>
      <c r="H452" s="132" t="str">
        <f ca="1">IF(B452="","",#REF!)</f>
        <v/>
      </c>
      <c r="I452" s="132" t="str">
        <f ca="1">IF(B452="","",#REF!)</f>
        <v/>
      </c>
      <c r="J452" s="132" t="str">
        <f ca="1">IF(B452="","",#REF!)</f>
        <v/>
      </c>
      <c r="K452" s="132" t="str">
        <f ca="1">IF(B452="","",#REF!)</f>
        <v/>
      </c>
      <c r="L452" s="132" t="str">
        <f ca="1">IF(C452="","",#REF!)</f>
        <v/>
      </c>
    </row>
    <row r="453" spans="1:12">
      <c r="A453" s="108">
        <v>442</v>
      </c>
      <c r="B453" s="130" t="str">
        <f t="shared" ca="1" si="18"/>
        <v/>
      </c>
      <c r="C453" s="105" t="str">
        <f t="shared" ca="1" si="19"/>
        <v/>
      </c>
      <c r="D453" s="97" t="str">
        <f ca="1">IF(ISERROR(OFFSET('HARGA SATUAN'!$E$6,MATCH(C453,'HARGA SATUAN'!$C$7:$C$1922,0),0)),"",OFFSET('HARGA SATUAN'!$E$6,MATCH(C453,'HARGA SATUAN'!$C$7:$C$1922,0),0))</f>
        <v/>
      </c>
      <c r="E453" s="97">
        <f ca="1">IF(B453="+","Unit",IF(ISERROR(OFFSET('HARGA SATUAN'!$F$6,MATCH(C453,'HARGA SATUAN'!$C$7:$C$1922,0),0)),"",OFFSET('HARGA SATUAN'!$F$6,MATCH(C453,'HARGA SATUAN'!$C$7:$C$1922,0),0)))</f>
        <v>0</v>
      </c>
      <c r="F453" s="134" t="str">
        <f t="shared" ca="1" si="20"/>
        <v/>
      </c>
      <c r="G453" s="40">
        <f ca="1">IF(ISERROR(OFFSET('HARGA SATUAN'!$Q$6,MATCH(C453,'HARGA SATUAN'!$C$7:$C$1922,0),0)),"",OFFSET('HARGA SATUAN'!$Q$6,MATCH(C453,'HARGA SATUAN'!$C$7:$C$1922,0),0))</f>
        <v>0</v>
      </c>
      <c r="H453" s="132" t="str">
        <f ca="1">IF(B453="","",#REF!)</f>
        <v/>
      </c>
      <c r="I453" s="132" t="str">
        <f ca="1">IF(B453="","",#REF!)</f>
        <v/>
      </c>
      <c r="J453" s="132" t="str">
        <f ca="1">IF(B453="","",#REF!)</f>
        <v/>
      </c>
      <c r="K453" s="132" t="str">
        <f ca="1">IF(B453="","",#REF!)</f>
        <v/>
      </c>
      <c r="L453" s="132" t="str">
        <f ca="1">IF(C453="","",#REF!)</f>
        <v/>
      </c>
    </row>
    <row r="454" spans="1:12">
      <c r="A454" s="108">
        <v>443</v>
      </c>
      <c r="B454" s="130" t="str">
        <f t="shared" ca="1" si="18"/>
        <v/>
      </c>
      <c r="C454" s="105" t="str">
        <f t="shared" ca="1" si="19"/>
        <v/>
      </c>
      <c r="D454" s="97" t="str">
        <f ca="1">IF(ISERROR(OFFSET('HARGA SATUAN'!$E$6,MATCH(C454,'HARGA SATUAN'!$C$7:$C$1922,0),0)),"",OFFSET('HARGA SATUAN'!$E$6,MATCH(C454,'HARGA SATUAN'!$C$7:$C$1922,0),0))</f>
        <v/>
      </c>
      <c r="E454" s="97">
        <f ca="1">IF(B454="+","Unit",IF(ISERROR(OFFSET('HARGA SATUAN'!$F$6,MATCH(C454,'HARGA SATUAN'!$C$7:$C$1922,0),0)),"",OFFSET('HARGA SATUAN'!$F$6,MATCH(C454,'HARGA SATUAN'!$C$7:$C$1922,0),0)))</f>
        <v>0</v>
      </c>
      <c r="F454" s="134" t="str">
        <f t="shared" ca="1" si="20"/>
        <v/>
      </c>
      <c r="G454" s="40">
        <f ca="1">IF(ISERROR(OFFSET('HARGA SATUAN'!$Q$6,MATCH(C454,'HARGA SATUAN'!$C$7:$C$1922,0),0)),"",OFFSET('HARGA SATUAN'!$Q$6,MATCH(C454,'HARGA SATUAN'!$C$7:$C$1922,0),0))</f>
        <v>0</v>
      </c>
      <c r="H454" s="132" t="str">
        <f ca="1">IF(B454="","",#REF!)</f>
        <v/>
      </c>
      <c r="I454" s="132" t="str">
        <f ca="1">IF(B454="","",#REF!)</f>
        <v/>
      </c>
      <c r="J454" s="132" t="str">
        <f ca="1">IF(B454="","",#REF!)</f>
        <v/>
      </c>
      <c r="K454" s="132" t="str">
        <f ca="1">IF(B454="","",#REF!)</f>
        <v/>
      </c>
      <c r="L454" s="132" t="str">
        <f ca="1">IF(C454="","",#REF!)</f>
        <v/>
      </c>
    </row>
    <row r="455" spans="1:12">
      <c r="A455" s="108">
        <v>444</v>
      </c>
      <c r="B455" s="130" t="str">
        <f t="shared" ca="1" si="18"/>
        <v/>
      </c>
      <c r="C455" s="105" t="str">
        <f t="shared" ca="1" si="19"/>
        <v/>
      </c>
      <c r="D455" s="97" t="str">
        <f ca="1">IF(ISERROR(OFFSET('HARGA SATUAN'!$E$6,MATCH(C455,'HARGA SATUAN'!$C$7:$C$1922,0),0)),"",OFFSET('HARGA SATUAN'!$E$6,MATCH(C455,'HARGA SATUAN'!$C$7:$C$1922,0),0))</f>
        <v/>
      </c>
      <c r="E455" s="97">
        <f ca="1">IF(B455="+","Unit",IF(ISERROR(OFFSET('HARGA SATUAN'!$F$6,MATCH(C455,'HARGA SATUAN'!$C$7:$C$1922,0),0)),"",OFFSET('HARGA SATUAN'!$F$6,MATCH(C455,'HARGA SATUAN'!$C$7:$C$1922,0),0)))</f>
        <v>0</v>
      </c>
      <c r="F455" s="134" t="str">
        <f t="shared" ca="1" si="20"/>
        <v/>
      </c>
      <c r="G455" s="40">
        <f ca="1">IF(ISERROR(OFFSET('HARGA SATUAN'!$Q$6,MATCH(C455,'HARGA SATUAN'!$C$7:$C$1922,0),0)),"",OFFSET('HARGA SATUAN'!$Q$6,MATCH(C455,'HARGA SATUAN'!$C$7:$C$1922,0),0))</f>
        <v>0</v>
      </c>
      <c r="H455" s="132" t="str">
        <f ca="1">IF(B455="","",#REF!)</f>
        <v/>
      </c>
      <c r="I455" s="132" t="str">
        <f ca="1">IF(B455="","",#REF!)</f>
        <v/>
      </c>
      <c r="J455" s="132" t="str">
        <f ca="1">IF(B455="","",#REF!)</f>
        <v/>
      </c>
      <c r="K455" s="132" t="str">
        <f ca="1">IF(B455="","",#REF!)</f>
        <v/>
      </c>
      <c r="L455" s="132" t="str">
        <f ca="1">IF(C455="","",#REF!)</f>
        <v/>
      </c>
    </row>
    <row r="456" spans="1:12">
      <c r="A456" s="108">
        <v>445</v>
      </c>
      <c r="B456" s="130" t="str">
        <f t="shared" ca="1" si="18"/>
        <v/>
      </c>
      <c r="C456" s="105" t="str">
        <f t="shared" ca="1" si="19"/>
        <v/>
      </c>
      <c r="D456" s="97" t="str">
        <f ca="1">IF(ISERROR(OFFSET('HARGA SATUAN'!$E$6,MATCH(C456,'HARGA SATUAN'!$C$7:$C$1922,0),0)),"",OFFSET('HARGA SATUAN'!$E$6,MATCH(C456,'HARGA SATUAN'!$C$7:$C$1922,0),0))</f>
        <v/>
      </c>
      <c r="E456" s="97">
        <f ca="1">IF(B456="+","Unit",IF(ISERROR(OFFSET('HARGA SATUAN'!$F$6,MATCH(C456,'HARGA SATUAN'!$C$7:$C$1922,0),0)),"",OFFSET('HARGA SATUAN'!$F$6,MATCH(C456,'HARGA SATUAN'!$C$7:$C$1922,0),0)))</f>
        <v>0</v>
      </c>
      <c r="F456" s="134" t="str">
        <f t="shared" ca="1" si="20"/>
        <v/>
      </c>
      <c r="G456" s="40">
        <f ca="1">IF(ISERROR(OFFSET('HARGA SATUAN'!$Q$6,MATCH(C456,'HARGA SATUAN'!$C$7:$C$1922,0),0)),"",OFFSET('HARGA SATUAN'!$Q$6,MATCH(C456,'HARGA SATUAN'!$C$7:$C$1922,0),0))</f>
        <v>0</v>
      </c>
      <c r="H456" s="132" t="str">
        <f ca="1">IF(B456="","",#REF!)</f>
        <v/>
      </c>
      <c r="I456" s="132" t="str">
        <f ca="1">IF(B456="","",#REF!)</f>
        <v/>
      </c>
      <c r="J456" s="132" t="str">
        <f ca="1">IF(B456="","",#REF!)</f>
        <v/>
      </c>
      <c r="K456" s="132" t="str">
        <f ca="1">IF(B456="","",#REF!)</f>
        <v/>
      </c>
      <c r="L456" s="132" t="str">
        <f ca="1">IF(C456="","",#REF!)</f>
        <v/>
      </c>
    </row>
    <row r="457" spans="1:12">
      <c r="A457" s="108">
        <v>446</v>
      </c>
      <c r="B457" s="130" t="str">
        <f t="shared" ca="1" si="18"/>
        <v/>
      </c>
      <c r="C457" s="105" t="str">
        <f t="shared" ca="1" si="19"/>
        <v/>
      </c>
      <c r="D457" s="97" t="str">
        <f ca="1">IF(ISERROR(OFFSET('HARGA SATUAN'!$E$6,MATCH(C457,'HARGA SATUAN'!$C$7:$C$1922,0),0)),"",OFFSET('HARGA SATUAN'!$E$6,MATCH(C457,'HARGA SATUAN'!$C$7:$C$1922,0),0))</f>
        <v/>
      </c>
      <c r="E457" s="97">
        <f ca="1">IF(B457="+","Unit",IF(ISERROR(OFFSET('HARGA SATUAN'!$F$6,MATCH(C457,'HARGA SATUAN'!$C$7:$C$1922,0),0)),"",OFFSET('HARGA SATUAN'!$F$6,MATCH(C457,'HARGA SATUAN'!$C$7:$C$1922,0),0)))</f>
        <v>0</v>
      </c>
      <c r="F457" s="134" t="str">
        <f t="shared" ca="1" si="20"/>
        <v/>
      </c>
      <c r="G457" s="40">
        <f ca="1">IF(ISERROR(OFFSET('HARGA SATUAN'!$Q$6,MATCH(C457,'HARGA SATUAN'!$C$7:$C$1922,0),0)),"",OFFSET('HARGA SATUAN'!$Q$6,MATCH(C457,'HARGA SATUAN'!$C$7:$C$1922,0),0))</f>
        <v>0</v>
      </c>
      <c r="H457" s="132" t="str">
        <f ca="1">IF(B457="","",#REF!)</f>
        <v/>
      </c>
      <c r="I457" s="132" t="str">
        <f ca="1">IF(B457="","",#REF!)</f>
        <v/>
      </c>
      <c r="J457" s="132" t="str">
        <f ca="1">IF(B457="","",#REF!)</f>
        <v/>
      </c>
      <c r="K457" s="132" t="str">
        <f ca="1">IF(B457="","",#REF!)</f>
        <v/>
      </c>
      <c r="L457" s="132" t="str">
        <f ca="1">IF(C457="","",#REF!)</f>
        <v/>
      </c>
    </row>
    <row r="458" spans="1:12">
      <c r="A458" s="108">
        <v>447</v>
      </c>
      <c r="B458" s="130" t="str">
        <f t="shared" ca="1" si="18"/>
        <v/>
      </c>
      <c r="C458" s="105" t="str">
        <f t="shared" ca="1" si="19"/>
        <v/>
      </c>
      <c r="D458" s="97" t="str">
        <f ca="1">IF(ISERROR(OFFSET('HARGA SATUAN'!$E$6,MATCH(C458,'HARGA SATUAN'!$C$7:$C$1922,0),0)),"",OFFSET('HARGA SATUAN'!$E$6,MATCH(C458,'HARGA SATUAN'!$C$7:$C$1922,0),0))</f>
        <v/>
      </c>
      <c r="E458" s="97">
        <f ca="1">IF(B458="+","Unit",IF(ISERROR(OFFSET('HARGA SATUAN'!$F$6,MATCH(C458,'HARGA SATUAN'!$C$7:$C$1922,0),0)),"",OFFSET('HARGA SATUAN'!$F$6,MATCH(C458,'HARGA SATUAN'!$C$7:$C$1922,0),0)))</f>
        <v>0</v>
      </c>
      <c r="F458" s="134" t="str">
        <f t="shared" ca="1" si="20"/>
        <v/>
      </c>
      <c r="G458" s="40">
        <f ca="1">IF(ISERROR(OFFSET('HARGA SATUAN'!$Q$6,MATCH(C458,'HARGA SATUAN'!$C$7:$C$1922,0),0)),"",OFFSET('HARGA SATUAN'!$Q$6,MATCH(C458,'HARGA SATUAN'!$C$7:$C$1922,0),0))</f>
        <v>0</v>
      </c>
      <c r="H458" s="132" t="str">
        <f ca="1">IF(B458="","",#REF!)</f>
        <v/>
      </c>
      <c r="I458" s="132" t="str">
        <f ca="1">IF(B458="","",#REF!)</f>
        <v/>
      </c>
      <c r="J458" s="132" t="str">
        <f ca="1">IF(B458="","",#REF!)</f>
        <v/>
      </c>
      <c r="K458" s="132" t="str">
        <f ca="1">IF(B458="","",#REF!)</f>
        <v/>
      </c>
      <c r="L458" s="132" t="str">
        <f ca="1">IF(C458="","",#REF!)</f>
        <v/>
      </c>
    </row>
    <row r="459" spans="1:12">
      <c r="A459" s="108">
        <v>448</v>
      </c>
      <c r="B459" s="130" t="str">
        <f t="shared" ca="1" si="18"/>
        <v/>
      </c>
      <c r="C459" s="105" t="str">
        <f t="shared" ca="1" si="19"/>
        <v/>
      </c>
      <c r="D459" s="97" t="str">
        <f ca="1">IF(ISERROR(OFFSET('HARGA SATUAN'!$E$6,MATCH(C459,'HARGA SATUAN'!$C$7:$C$1922,0),0)),"",OFFSET('HARGA SATUAN'!$E$6,MATCH(C459,'HARGA SATUAN'!$C$7:$C$1922,0),0))</f>
        <v/>
      </c>
      <c r="E459" s="97">
        <f ca="1">IF(B459="+","Unit",IF(ISERROR(OFFSET('HARGA SATUAN'!$F$6,MATCH(C459,'HARGA SATUAN'!$C$7:$C$1922,0),0)),"",OFFSET('HARGA SATUAN'!$F$6,MATCH(C459,'HARGA SATUAN'!$C$7:$C$1922,0),0)))</f>
        <v>0</v>
      </c>
      <c r="F459" s="134" t="str">
        <f t="shared" ca="1" si="20"/>
        <v/>
      </c>
      <c r="G459" s="40">
        <f ca="1">IF(ISERROR(OFFSET('HARGA SATUAN'!$Q$6,MATCH(C459,'HARGA SATUAN'!$C$7:$C$1922,0),0)),"",OFFSET('HARGA SATUAN'!$Q$6,MATCH(C459,'HARGA SATUAN'!$C$7:$C$1922,0),0))</f>
        <v>0</v>
      </c>
      <c r="H459" s="132" t="str">
        <f ca="1">IF(B459="","",#REF!)</f>
        <v/>
      </c>
      <c r="I459" s="132" t="str">
        <f ca="1">IF(B459="","",#REF!)</f>
        <v/>
      </c>
      <c r="J459" s="132" t="str">
        <f ca="1">IF(B459="","",#REF!)</f>
        <v/>
      </c>
      <c r="K459" s="132" t="str">
        <f ca="1">IF(B459="","",#REF!)</f>
        <v/>
      </c>
      <c r="L459" s="132" t="str">
        <f ca="1">IF(C459="","",#REF!)</f>
        <v/>
      </c>
    </row>
    <row r="460" spans="1:12">
      <c r="A460" s="108">
        <v>449</v>
      </c>
      <c r="B460" s="130" t="str">
        <f t="shared" ca="1" si="18"/>
        <v/>
      </c>
      <c r="C460" s="105" t="str">
        <f t="shared" ca="1" si="19"/>
        <v/>
      </c>
      <c r="D460" s="97" t="str">
        <f ca="1">IF(ISERROR(OFFSET('HARGA SATUAN'!$E$6,MATCH(C460,'HARGA SATUAN'!$C$7:$C$1922,0),0)),"",OFFSET('HARGA SATUAN'!$E$6,MATCH(C460,'HARGA SATUAN'!$C$7:$C$1922,0),0))</f>
        <v/>
      </c>
      <c r="E460" s="97">
        <f ca="1">IF(B460="+","Unit",IF(ISERROR(OFFSET('HARGA SATUAN'!$F$6,MATCH(C460,'HARGA SATUAN'!$C$7:$C$1922,0),0)),"",OFFSET('HARGA SATUAN'!$F$6,MATCH(C460,'HARGA SATUAN'!$C$7:$C$1922,0),0)))</f>
        <v>0</v>
      </c>
      <c r="F460" s="134" t="str">
        <f t="shared" ca="1" si="20"/>
        <v/>
      </c>
      <c r="G460" s="40">
        <f ca="1">IF(ISERROR(OFFSET('HARGA SATUAN'!$Q$6,MATCH(C460,'HARGA SATUAN'!$C$7:$C$1922,0),0)),"",OFFSET('HARGA SATUAN'!$Q$6,MATCH(C460,'HARGA SATUAN'!$C$7:$C$1922,0),0))</f>
        <v>0</v>
      </c>
      <c r="H460" s="132" t="str">
        <f ca="1">IF(B460="","",#REF!)</f>
        <v/>
      </c>
      <c r="I460" s="132" t="str">
        <f ca="1">IF(B460="","",#REF!)</f>
        <v/>
      </c>
      <c r="J460" s="132" t="str">
        <f ca="1">IF(B460="","",#REF!)</f>
        <v/>
      </c>
      <c r="K460" s="132" t="str">
        <f ca="1">IF(B460="","",#REF!)</f>
        <v/>
      </c>
      <c r="L460" s="132" t="str">
        <f ca="1">IF(C460="","",#REF!)</f>
        <v/>
      </c>
    </row>
    <row r="461" spans="1:12">
      <c r="A461" s="108">
        <v>450</v>
      </c>
      <c r="B461" s="130" t="str">
        <f t="shared" ref="B461:B524" ca="1" si="21">IF(C461="","",A461)</f>
        <v/>
      </c>
      <c r="C461" s="105" t="str">
        <f t="shared" ref="C461:C524" ca="1" si="22">IF(ISERROR(OFFSET($C$713,MATCH(A461,$F$714:$F$1320,0),0)),"",OFFSET($C$713,MATCH(A461,$F$714:$F$1320,0),0))</f>
        <v/>
      </c>
      <c r="D461" s="97" t="str">
        <f ca="1">IF(ISERROR(OFFSET('HARGA SATUAN'!$E$6,MATCH(C461,'HARGA SATUAN'!$C$7:$C$1922,0),0)),"",OFFSET('HARGA SATUAN'!$E$6,MATCH(C461,'HARGA SATUAN'!$C$7:$C$1922,0),0))</f>
        <v/>
      </c>
      <c r="E461" s="97">
        <f ca="1">IF(B461="+","Unit",IF(ISERROR(OFFSET('HARGA SATUAN'!$F$6,MATCH(C461,'HARGA SATUAN'!$C$7:$C$1922,0),0)),"",OFFSET('HARGA SATUAN'!$F$6,MATCH(C461,'HARGA SATUAN'!$C$7:$C$1922,0),0)))</f>
        <v>0</v>
      </c>
      <c r="F461" s="134" t="str">
        <f t="shared" ref="F461:F524" ca="1" si="23">IF(ISERROR(OFFSET($D$713,MATCH(A461,$F$714:$F$1320,0),0)),"",OFFSET($D$713,MATCH(A461,$F$714:$F$1320,0),0))</f>
        <v/>
      </c>
      <c r="G461" s="40">
        <f ca="1">IF(ISERROR(OFFSET('HARGA SATUAN'!$Q$6,MATCH(C461,'HARGA SATUAN'!$C$7:$C$1922,0),0)),"",OFFSET('HARGA SATUAN'!$Q$6,MATCH(C461,'HARGA SATUAN'!$C$7:$C$1922,0),0))</f>
        <v>0</v>
      </c>
      <c r="H461" s="132" t="str">
        <f ca="1">IF(B461="","",#REF!)</f>
        <v/>
      </c>
      <c r="I461" s="132" t="str">
        <f ca="1">IF(B461="","",#REF!)</f>
        <v/>
      </c>
      <c r="J461" s="132" t="str">
        <f ca="1">IF(B461="","",#REF!)</f>
        <v/>
      </c>
      <c r="K461" s="132" t="str">
        <f ca="1">IF(B461="","",#REF!)</f>
        <v/>
      </c>
      <c r="L461" s="132" t="str">
        <f ca="1">IF(C461="","",#REF!)</f>
        <v/>
      </c>
    </row>
    <row r="462" spans="1:12">
      <c r="A462" s="108">
        <v>451</v>
      </c>
      <c r="B462" s="130" t="str">
        <f t="shared" ca="1" si="21"/>
        <v/>
      </c>
      <c r="C462" s="105" t="str">
        <f t="shared" ca="1" si="22"/>
        <v/>
      </c>
      <c r="D462" s="97" t="str">
        <f ca="1">IF(ISERROR(OFFSET('HARGA SATUAN'!$E$6,MATCH(C462,'HARGA SATUAN'!$C$7:$C$1922,0),0)),"",OFFSET('HARGA SATUAN'!$E$6,MATCH(C462,'HARGA SATUAN'!$C$7:$C$1922,0),0))</f>
        <v/>
      </c>
      <c r="E462" s="97">
        <f ca="1">IF(B462="+","Unit",IF(ISERROR(OFFSET('HARGA SATUAN'!$F$6,MATCH(C462,'HARGA SATUAN'!$C$7:$C$1922,0),0)),"",OFFSET('HARGA SATUAN'!$F$6,MATCH(C462,'HARGA SATUAN'!$C$7:$C$1922,0),0)))</f>
        <v>0</v>
      </c>
      <c r="F462" s="134" t="str">
        <f t="shared" ca="1" si="23"/>
        <v/>
      </c>
      <c r="G462" s="40">
        <f ca="1">IF(ISERROR(OFFSET('HARGA SATUAN'!$Q$6,MATCH(C462,'HARGA SATUAN'!$C$7:$C$1922,0),0)),"",OFFSET('HARGA SATUAN'!$Q$6,MATCH(C462,'HARGA SATUAN'!$C$7:$C$1922,0),0))</f>
        <v>0</v>
      </c>
      <c r="H462" s="132" t="str">
        <f ca="1">IF(B462="","",#REF!)</f>
        <v/>
      </c>
      <c r="I462" s="132" t="str">
        <f ca="1">IF(B462="","",#REF!)</f>
        <v/>
      </c>
      <c r="J462" s="132" t="str">
        <f ca="1">IF(B462="","",#REF!)</f>
        <v/>
      </c>
      <c r="K462" s="132" t="str">
        <f ca="1">IF(B462="","",#REF!)</f>
        <v/>
      </c>
      <c r="L462" s="132" t="str">
        <f ca="1">IF(C462="","",#REF!)</f>
        <v/>
      </c>
    </row>
    <row r="463" spans="1:12">
      <c r="A463" s="108">
        <v>452</v>
      </c>
      <c r="B463" s="130" t="str">
        <f t="shared" ca="1" si="21"/>
        <v/>
      </c>
      <c r="C463" s="105" t="str">
        <f t="shared" ca="1" si="22"/>
        <v/>
      </c>
      <c r="D463" s="97" t="str">
        <f ca="1">IF(ISERROR(OFFSET('HARGA SATUAN'!$E$6,MATCH(C463,'HARGA SATUAN'!$C$7:$C$1922,0),0)),"",OFFSET('HARGA SATUAN'!$E$6,MATCH(C463,'HARGA SATUAN'!$C$7:$C$1922,0),0))</f>
        <v/>
      </c>
      <c r="E463" s="97">
        <f ca="1">IF(B463="+","Unit",IF(ISERROR(OFFSET('HARGA SATUAN'!$F$6,MATCH(C463,'HARGA SATUAN'!$C$7:$C$1922,0),0)),"",OFFSET('HARGA SATUAN'!$F$6,MATCH(C463,'HARGA SATUAN'!$C$7:$C$1922,0),0)))</f>
        <v>0</v>
      </c>
      <c r="F463" s="134" t="str">
        <f t="shared" ca="1" si="23"/>
        <v/>
      </c>
      <c r="G463" s="40">
        <f ca="1">IF(ISERROR(OFFSET('HARGA SATUAN'!$Q$6,MATCH(C463,'HARGA SATUAN'!$C$7:$C$1922,0),0)),"",OFFSET('HARGA SATUAN'!$Q$6,MATCH(C463,'HARGA SATUAN'!$C$7:$C$1922,0),0))</f>
        <v>0</v>
      </c>
      <c r="H463" s="132" t="str">
        <f ca="1">IF(B463="","",#REF!)</f>
        <v/>
      </c>
      <c r="I463" s="132" t="str">
        <f ca="1">IF(B463="","",#REF!)</f>
        <v/>
      </c>
      <c r="J463" s="132" t="str">
        <f ca="1">IF(B463="","",#REF!)</f>
        <v/>
      </c>
      <c r="K463" s="132" t="str">
        <f ca="1">IF(B463="","",#REF!)</f>
        <v/>
      </c>
      <c r="L463" s="132" t="str">
        <f ca="1">IF(C463="","",#REF!)</f>
        <v/>
      </c>
    </row>
    <row r="464" spans="1:12">
      <c r="A464" s="108">
        <v>453</v>
      </c>
      <c r="B464" s="130" t="str">
        <f t="shared" ca="1" si="21"/>
        <v/>
      </c>
      <c r="C464" s="105" t="str">
        <f t="shared" ca="1" si="22"/>
        <v/>
      </c>
      <c r="D464" s="97" t="str">
        <f ca="1">IF(ISERROR(OFFSET('HARGA SATUAN'!$E$6,MATCH(C464,'HARGA SATUAN'!$C$7:$C$1922,0),0)),"",OFFSET('HARGA SATUAN'!$E$6,MATCH(C464,'HARGA SATUAN'!$C$7:$C$1922,0),0))</f>
        <v/>
      </c>
      <c r="E464" s="97">
        <f ca="1">IF(B464="+","Unit",IF(ISERROR(OFFSET('HARGA SATUAN'!$F$6,MATCH(C464,'HARGA SATUAN'!$C$7:$C$1922,0),0)),"",OFFSET('HARGA SATUAN'!$F$6,MATCH(C464,'HARGA SATUAN'!$C$7:$C$1922,0),0)))</f>
        <v>0</v>
      </c>
      <c r="F464" s="134" t="str">
        <f t="shared" ca="1" si="23"/>
        <v/>
      </c>
      <c r="G464" s="40">
        <f ca="1">IF(ISERROR(OFFSET('HARGA SATUAN'!$Q$6,MATCH(C464,'HARGA SATUAN'!$C$7:$C$1922,0),0)),"",OFFSET('HARGA SATUAN'!$Q$6,MATCH(C464,'HARGA SATUAN'!$C$7:$C$1922,0),0))</f>
        <v>0</v>
      </c>
      <c r="H464" s="132" t="str">
        <f ca="1">IF(B464="","",#REF!)</f>
        <v/>
      </c>
      <c r="I464" s="132" t="str">
        <f ca="1">IF(B464="","",#REF!)</f>
        <v/>
      </c>
      <c r="J464" s="132" t="str">
        <f ca="1">IF(B464="","",#REF!)</f>
        <v/>
      </c>
      <c r="K464" s="132" t="str">
        <f ca="1">IF(B464="","",#REF!)</f>
        <v/>
      </c>
      <c r="L464" s="132" t="str">
        <f ca="1">IF(C464="","",#REF!)</f>
        <v/>
      </c>
    </row>
    <row r="465" spans="1:12">
      <c r="A465" s="108">
        <v>454</v>
      </c>
      <c r="B465" s="130" t="str">
        <f t="shared" ca="1" si="21"/>
        <v/>
      </c>
      <c r="C465" s="105" t="str">
        <f t="shared" ca="1" si="22"/>
        <v/>
      </c>
      <c r="D465" s="97" t="str">
        <f ca="1">IF(ISERROR(OFFSET('HARGA SATUAN'!$E$6,MATCH(C465,'HARGA SATUAN'!$C$7:$C$1922,0),0)),"",OFFSET('HARGA SATUAN'!$E$6,MATCH(C465,'HARGA SATUAN'!$C$7:$C$1922,0),0))</f>
        <v/>
      </c>
      <c r="E465" s="97">
        <f ca="1">IF(B465="+","Unit",IF(ISERROR(OFFSET('HARGA SATUAN'!$F$6,MATCH(C465,'HARGA SATUAN'!$C$7:$C$1922,0),0)),"",OFFSET('HARGA SATUAN'!$F$6,MATCH(C465,'HARGA SATUAN'!$C$7:$C$1922,0),0)))</f>
        <v>0</v>
      </c>
      <c r="F465" s="134" t="str">
        <f t="shared" ca="1" si="23"/>
        <v/>
      </c>
      <c r="G465" s="40">
        <f ca="1">IF(ISERROR(OFFSET('HARGA SATUAN'!$Q$6,MATCH(C465,'HARGA SATUAN'!$C$7:$C$1922,0),0)),"",OFFSET('HARGA SATUAN'!$Q$6,MATCH(C465,'HARGA SATUAN'!$C$7:$C$1922,0),0))</f>
        <v>0</v>
      </c>
      <c r="H465" s="132" t="str">
        <f ca="1">IF(B465="","",#REF!)</f>
        <v/>
      </c>
      <c r="I465" s="132" t="str">
        <f ca="1">IF(B465="","",#REF!)</f>
        <v/>
      </c>
      <c r="J465" s="132" t="str">
        <f ca="1">IF(B465="","",#REF!)</f>
        <v/>
      </c>
      <c r="K465" s="132" t="str">
        <f ca="1">IF(B465="","",#REF!)</f>
        <v/>
      </c>
      <c r="L465" s="132" t="str">
        <f ca="1">IF(C465="","",#REF!)</f>
        <v/>
      </c>
    </row>
    <row r="466" spans="1:12">
      <c r="A466" s="108">
        <v>455</v>
      </c>
      <c r="B466" s="130" t="str">
        <f t="shared" ca="1" si="21"/>
        <v/>
      </c>
      <c r="C466" s="105" t="str">
        <f t="shared" ca="1" si="22"/>
        <v/>
      </c>
      <c r="D466" s="97" t="str">
        <f ca="1">IF(ISERROR(OFFSET('HARGA SATUAN'!$E$6,MATCH(C466,'HARGA SATUAN'!$C$7:$C$1922,0),0)),"",OFFSET('HARGA SATUAN'!$E$6,MATCH(C466,'HARGA SATUAN'!$C$7:$C$1922,0),0))</f>
        <v/>
      </c>
      <c r="E466" s="97">
        <f ca="1">IF(B466="+","Unit",IF(ISERROR(OFFSET('HARGA SATUAN'!$F$6,MATCH(C466,'HARGA SATUAN'!$C$7:$C$1922,0),0)),"",OFFSET('HARGA SATUAN'!$F$6,MATCH(C466,'HARGA SATUAN'!$C$7:$C$1922,0),0)))</f>
        <v>0</v>
      </c>
      <c r="F466" s="134" t="str">
        <f t="shared" ca="1" si="23"/>
        <v/>
      </c>
      <c r="G466" s="40">
        <f ca="1">IF(ISERROR(OFFSET('HARGA SATUAN'!$Q$6,MATCH(C466,'HARGA SATUAN'!$C$7:$C$1922,0),0)),"",OFFSET('HARGA SATUAN'!$Q$6,MATCH(C466,'HARGA SATUAN'!$C$7:$C$1922,0),0))</f>
        <v>0</v>
      </c>
      <c r="H466" s="132" t="str">
        <f ca="1">IF(B466="","",#REF!)</f>
        <v/>
      </c>
      <c r="I466" s="132" t="str">
        <f ca="1">IF(B466="","",#REF!)</f>
        <v/>
      </c>
      <c r="J466" s="132" t="str">
        <f ca="1">IF(B466="","",#REF!)</f>
        <v/>
      </c>
      <c r="K466" s="132" t="str">
        <f ca="1">IF(B466="","",#REF!)</f>
        <v/>
      </c>
      <c r="L466" s="132" t="str">
        <f ca="1">IF(C466="","",#REF!)</f>
        <v/>
      </c>
    </row>
    <row r="467" spans="1:12">
      <c r="A467" s="108">
        <v>456</v>
      </c>
      <c r="B467" s="130" t="str">
        <f t="shared" ca="1" si="21"/>
        <v/>
      </c>
      <c r="C467" s="105" t="str">
        <f t="shared" ca="1" si="22"/>
        <v/>
      </c>
      <c r="D467" s="97" t="str">
        <f ca="1">IF(ISERROR(OFFSET('HARGA SATUAN'!$E$6,MATCH(C467,'HARGA SATUAN'!$C$7:$C$1922,0),0)),"",OFFSET('HARGA SATUAN'!$E$6,MATCH(C467,'HARGA SATUAN'!$C$7:$C$1922,0),0))</f>
        <v/>
      </c>
      <c r="E467" s="97">
        <f ca="1">IF(B467="+","Unit",IF(ISERROR(OFFSET('HARGA SATUAN'!$F$6,MATCH(C467,'HARGA SATUAN'!$C$7:$C$1922,0),0)),"",OFFSET('HARGA SATUAN'!$F$6,MATCH(C467,'HARGA SATUAN'!$C$7:$C$1922,0),0)))</f>
        <v>0</v>
      </c>
      <c r="F467" s="134" t="str">
        <f t="shared" ca="1" si="23"/>
        <v/>
      </c>
      <c r="G467" s="40">
        <f ca="1">IF(ISERROR(OFFSET('HARGA SATUAN'!$Q$6,MATCH(C467,'HARGA SATUAN'!$C$7:$C$1922,0),0)),"",OFFSET('HARGA SATUAN'!$Q$6,MATCH(C467,'HARGA SATUAN'!$C$7:$C$1922,0),0))</f>
        <v>0</v>
      </c>
      <c r="H467" s="132" t="str">
        <f ca="1">IF(B467="","",#REF!)</f>
        <v/>
      </c>
      <c r="I467" s="132" t="str">
        <f ca="1">IF(B467="","",#REF!)</f>
        <v/>
      </c>
      <c r="J467" s="132" t="str">
        <f ca="1">IF(B467="","",#REF!)</f>
        <v/>
      </c>
      <c r="K467" s="132" t="str">
        <f ca="1">IF(B467="","",#REF!)</f>
        <v/>
      </c>
      <c r="L467" s="132" t="str">
        <f ca="1">IF(C467="","",#REF!)</f>
        <v/>
      </c>
    </row>
    <row r="468" spans="1:12">
      <c r="A468" s="108">
        <v>457</v>
      </c>
      <c r="B468" s="130" t="str">
        <f t="shared" ca="1" si="21"/>
        <v/>
      </c>
      <c r="C468" s="105" t="str">
        <f t="shared" ca="1" si="22"/>
        <v/>
      </c>
      <c r="D468" s="97" t="str">
        <f ca="1">IF(ISERROR(OFFSET('HARGA SATUAN'!$E$6,MATCH(C468,'HARGA SATUAN'!$C$7:$C$1922,0),0)),"",OFFSET('HARGA SATUAN'!$E$6,MATCH(C468,'HARGA SATUAN'!$C$7:$C$1922,0),0))</f>
        <v/>
      </c>
      <c r="E468" s="97">
        <f ca="1">IF(B468="+","Unit",IF(ISERROR(OFFSET('HARGA SATUAN'!$F$6,MATCH(C468,'HARGA SATUAN'!$C$7:$C$1922,0),0)),"",OFFSET('HARGA SATUAN'!$F$6,MATCH(C468,'HARGA SATUAN'!$C$7:$C$1922,0),0)))</f>
        <v>0</v>
      </c>
      <c r="F468" s="134" t="str">
        <f t="shared" ca="1" si="23"/>
        <v/>
      </c>
      <c r="G468" s="40">
        <f ca="1">IF(ISERROR(OFFSET('HARGA SATUAN'!$Q$6,MATCH(C468,'HARGA SATUAN'!$C$7:$C$1922,0),0)),"",OFFSET('HARGA SATUAN'!$Q$6,MATCH(C468,'HARGA SATUAN'!$C$7:$C$1922,0),0))</f>
        <v>0</v>
      </c>
      <c r="H468" s="132" t="str">
        <f ca="1">IF(B468="","",#REF!)</f>
        <v/>
      </c>
      <c r="I468" s="132" t="str">
        <f ca="1">IF(B468="","",#REF!)</f>
        <v/>
      </c>
      <c r="J468" s="132" t="str">
        <f ca="1">IF(B468="","",#REF!)</f>
        <v/>
      </c>
      <c r="K468" s="132" t="str">
        <f ca="1">IF(B468="","",#REF!)</f>
        <v/>
      </c>
      <c r="L468" s="132" t="str">
        <f ca="1">IF(C468="","",#REF!)</f>
        <v/>
      </c>
    </row>
    <row r="469" spans="1:12">
      <c r="A469" s="108">
        <v>458</v>
      </c>
      <c r="B469" s="130" t="str">
        <f t="shared" ca="1" si="21"/>
        <v/>
      </c>
      <c r="C469" s="105" t="str">
        <f t="shared" ca="1" si="22"/>
        <v/>
      </c>
      <c r="D469" s="97" t="str">
        <f ca="1">IF(ISERROR(OFFSET('HARGA SATUAN'!$E$6,MATCH(C469,'HARGA SATUAN'!$C$7:$C$1922,0),0)),"",OFFSET('HARGA SATUAN'!$E$6,MATCH(C469,'HARGA SATUAN'!$C$7:$C$1922,0),0))</f>
        <v/>
      </c>
      <c r="E469" s="97">
        <f ca="1">IF(B469="+","Unit",IF(ISERROR(OFFSET('HARGA SATUAN'!$F$6,MATCH(C469,'HARGA SATUAN'!$C$7:$C$1922,0),0)),"",OFFSET('HARGA SATUAN'!$F$6,MATCH(C469,'HARGA SATUAN'!$C$7:$C$1922,0),0)))</f>
        <v>0</v>
      </c>
      <c r="F469" s="134" t="str">
        <f t="shared" ca="1" si="23"/>
        <v/>
      </c>
      <c r="G469" s="40">
        <f ca="1">IF(ISERROR(OFFSET('HARGA SATUAN'!$Q$6,MATCH(C469,'HARGA SATUAN'!$C$7:$C$1922,0),0)),"",OFFSET('HARGA SATUAN'!$Q$6,MATCH(C469,'HARGA SATUAN'!$C$7:$C$1922,0),0))</f>
        <v>0</v>
      </c>
      <c r="H469" s="132" t="str">
        <f ca="1">IF(B469="","",#REF!)</f>
        <v/>
      </c>
      <c r="I469" s="132" t="str">
        <f ca="1">IF(B469="","",#REF!)</f>
        <v/>
      </c>
      <c r="J469" s="132" t="str">
        <f ca="1">IF(B469="","",#REF!)</f>
        <v/>
      </c>
      <c r="K469" s="132" t="str">
        <f ca="1">IF(B469="","",#REF!)</f>
        <v/>
      </c>
      <c r="L469" s="132" t="str">
        <f ca="1">IF(C469="","",#REF!)</f>
        <v/>
      </c>
    </row>
    <row r="470" spans="1:12">
      <c r="A470" s="108">
        <v>459</v>
      </c>
      <c r="B470" s="130" t="str">
        <f t="shared" ca="1" si="21"/>
        <v/>
      </c>
      <c r="C470" s="105" t="str">
        <f t="shared" ca="1" si="22"/>
        <v/>
      </c>
      <c r="D470" s="97" t="str">
        <f ca="1">IF(ISERROR(OFFSET('HARGA SATUAN'!$E$6,MATCH(C470,'HARGA SATUAN'!$C$7:$C$1922,0),0)),"",OFFSET('HARGA SATUAN'!$E$6,MATCH(C470,'HARGA SATUAN'!$C$7:$C$1922,0),0))</f>
        <v/>
      </c>
      <c r="E470" s="97">
        <f ca="1">IF(B470="+","Unit",IF(ISERROR(OFFSET('HARGA SATUAN'!$F$6,MATCH(C470,'HARGA SATUAN'!$C$7:$C$1922,0),0)),"",OFFSET('HARGA SATUAN'!$F$6,MATCH(C470,'HARGA SATUAN'!$C$7:$C$1922,0),0)))</f>
        <v>0</v>
      </c>
      <c r="F470" s="134" t="str">
        <f t="shared" ca="1" si="23"/>
        <v/>
      </c>
      <c r="G470" s="40">
        <f ca="1">IF(ISERROR(OFFSET('HARGA SATUAN'!$Q$6,MATCH(C470,'HARGA SATUAN'!$C$7:$C$1922,0),0)),"",OFFSET('HARGA SATUAN'!$Q$6,MATCH(C470,'HARGA SATUAN'!$C$7:$C$1922,0),0))</f>
        <v>0</v>
      </c>
      <c r="H470" s="132" t="str">
        <f ca="1">IF(B470="","",#REF!)</f>
        <v/>
      </c>
      <c r="I470" s="132" t="str">
        <f ca="1">IF(B470="","",#REF!)</f>
        <v/>
      </c>
      <c r="J470" s="132" t="str">
        <f ca="1">IF(B470="","",#REF!)</f>
        <v/>
      </c>
      <c r="K470" s="132" t="str">
        <f ca="1">IF(B470="","",#REF!)</f>
        <v/>
      </c>
      <c r="L470" s="132" t="str">
        <f ca="1">IF(C470="","",#REF!)</f>
        <v/>
      </c>
    </row>
    <row r="471" spans="1:12">
      <c r="A471" s="108">
        <v>460</v>
      </c>
      <c r="B471" s="130" t="str">
        <f t="shared" ca="1" si="21"/>
        <v/>
      </c>
      <c r="C471" s="105" t="str">
        <f t="shared" ca="1" si="22"/>
        <v/>
      </c>
      <c r="D471" s="97" t="str">
        <f ca="1">IF(ISERROR(OFFSET('HARGA SATUAN'!$E$6,MATCH(C471,'HARGA SATUAN'!$C$7:$C$1922,0),0)),"",OFFSET('HARGA SATUAN'!$E$6,MATCH(C471,'HARGA SATUAN'!$C$7:$C$1922,0),0))</f>
        <v/>
      </c>
      <c r="E471" s="97">
        <f ca="1">IF(B471="+","Unit",IF(ISERROR(OFFSET('HARGA SATUAN'!$F$6,MATCH(C471,'HARGA SATUAN'!$C$7:$C$1922,0),0)),"",OFFSET('HARGA SATUAN'!$F$6,MATCH(C471,'HARGA SATUAN'!$C$7:$C$1922,0),0)))</f>
        <v>0</v>
      </c>
      <c r="F471" s="134" t="str">
        <f t="shared" ca="1" si="23"/>
        <v/>
      </c>
      <c r="G471" s="40">
        <f ca="1">IF(ISERROR(OFFSET('HARGA SATUAN'!$Q$6,MATCH(C471,'HARGA SATUAN'!$C$7:$C$1922,0),0)),"",OFFSET('HARGA SATUAN'!$Q$6,MATCH(C471,'HARGA SATUAN'!$C$7:$C$1922,0),0))</f>
        <v>0</v>
      </c>
      <c r="H471" s="132" t="str">
        <f ca="1">IF(B471="","",#REF!)</f>
        <v/>
      </c>
      <c r="I471" s="132" t="str">
        <f ca="1">IF(B471="","",#REF!)</f>
        <v/>
      </c>
      <c r="J471" s="132" t="str">
        <f ca="1">IF(B471="","",#REF!)</f>
        <v/>
      </c>
      <c r="K471" s="132" t="str">
        <f ca="1">IF(B471="","",#REF!)</f>
        <v/>
      </c>
      <c r="L471" s="132" t="str">
        <f ca="1">IF(C471="","",#REF!)</f>
        <v/>
      </c>
    </row>
    <row r="472" spans="1:12">
      <c r="A472" s="108">
        <v>461</v>
      </c>
      <c r="B472" s="130" t="str">
        <f t="shared" ca="1" si="21"/>
        <v/>
      </c>
      <c r="C472" s="105" t="str">
        <f t="shared" ca="1" si="22"/>
        <v/>
      </c>
      <c r="D472" s="97" t="str">
        <f ca="1">IF(ISERROR(OFFSET('HARGA SATUAN'!$E$6,MATCH(C472,'HARGA SATUAN'!$C$7:$C$1922,0),0)),"",OFFSET('HARGA SATUAN'!$E$6,MATCH(C472,'HARGA SATUAN'!$C$7:$C$1922,0),0))</f>
        <v/>
      </c>
      <c r="E472" s="97">
        <f ca="1">IF(B472="+","Unit",IF(ISERROR(OFFSET('HARGA SATUAN'!$F$6,MATCH(C472,'HARGA SATUAN'!$C$7:$C$1922,0),0)),"",OFFSET('HARGA SATUAN'!$F$6,MATCH(C472,'HARGA SATUAN'!$C$7:$C$1922,0),0)))</f>
        <v>0</v>
      </c>
      <c r="F472" s="134" t="str">
        <f t="shared" ca="1" si="23"/>
        <v/>
      </c>
      <c r="G472" s="40">
        <f ca="1">IF(ISERROR(OFFSET('HARGA SATUAN'!$Q$6,MATCH(C472,'HARGA SATUAN'!$C$7:$C$1922,0),0)),"",OFFSET('HARGA SATUAN'!$Q$6,MATCH(C472,'HARGA SATUAN'!$C$7:$C$1922,0),0))</f>
        <v>0</v>
      </c>
      <c r="H472" s="132" t="str">
        <f ca="1">IF(B472="","",#REF!)</f>
        <v/>
      </c>
      <c r="I472" s="132" t="str">
        <f ca="1">IF(B472="","",#REF!)</f>
        <v/>
      </c>
      <c r="J472" s="132" t="str">
        <f ca="1">IF(B472="","",#REF!)</f>
        <v/>
      </c>
      <c r="K472" s="132" t="str">
        <f ca="1">IF(B472="","",#REF!)</f>
        <v/>
      </c>
      <c r="L472" s="132" t="str">
        <f ca="1">IF(C472="","",#REF!)</f>
        <v/>
      </c>
    </row>
    <row r="473" spans="1:12">
      <c r="A473" s="108">
        <v>462</v>
      </c>
      <c r="B473" s="130" t="str">
        <f t="shared" ca="1" si="21"/>
        <v/>
      </c>
      <c r="C473" s="105" t="str">
        <f t="shared" ca="1" si="22"/>
        <v/>
      </c>
      <c r="D473" s="97" t="str">
        <f ca="1">IF(ISERROR(OFFSET('HARGA SATUAN'!$E$6,MATCH(C473,'HARGA SATUAN'!$C$7:$C$1922,0),0)),"",OFFSET('HARGA SATUAN'!$E$6,MATCH(C473,'HARGA SATUAN'!$C$7:$C$1922,0),0))</f>
        <v/>
      </c>
      <c r="E473" s="97">
        <f ca="1">IF(B473="+","Unit",IF(ISERROR(OFFSET('HARGA SATUAN'!$F$6,MATCH(C473,'HARGA SATUAN'!$C$7:$C$1922,0),0)),"",OFFSET('HARGA SATUAN'!$F$6,MATCH(C473,'HARGA SATUAN'!$C$7:$C$1922,0),0)))</f>
        <v>0</v>
      </c>
      <c r="F473" s="134" t="str">
        <f t="shared" ca="1" si="23"/>
        <v/>
      </c>
      <c r="G473" s="40">
        <f ca="1">IF(ISERROR(OFFSET('HARGA SATUAN'!$Q$6,MATCH(C473,'HARGA SATUAN'!$C$7:$C$1922,0),0)),"",OFFSET('HARGA SATUAN'!$Q$6,MATCH(C473,'HARGA SATUAN'!$C$7:$C$1922,0),0))</f>
        <v>0</v>
      </c>
      <c r="H473" s="132" t="str">
        <f ca="1">IF(B473="","",#REF!)</f>
        <v/>
      </c>
      <c r="I473" s="132" t="str">
        <f ca="1">IF(B473="","",#REF!)</f>
        <v/>
      </c>
      <c r="J473" s="132" t="str">
        <f ca="1">IF(B473="","",#REF!)</f>
        <v/>
      </c>
      <c r="K473" s="132" t="str">
        <f ca="1">IF(B473="","",#REF!)</f>
        <v/>
      </c>
      <c r="L473" s="132" t="str">
        <f ca="1">IF(C473="","",#REF!)</f>
        <v/>
      </c>
    </row>
    <row r="474" spans="1:12">
      <c r="A474" s="108">
        <v>463</v>
      </c>
      <c r="B474" s="130" t="str">
        <f t="shared" ca="1" si="21"/>
        <v/>
      </c>
      <c r="C474" s="105" t="str">
        <f t="shared" ca="1" si="22"/>
        <v/>
      </c>
      <c r="D474" s="97" t="str">
        <f ca="1">IF(ISERROR(OFFSET('HARGA SATUAN'!$E$6,MATCH(C474,'HARGA SATUAN'!$C$7:$C$1922,0),0)),"",OFFSET('HARGA SATUAN'!$E$6,MATCH(C474,'HARGA SATUAN'!$C$7:$C$1922,0),0))</f>
        <v/>
      </c>
      <c r="E474" s="97">
        <f ca="1">IF(B474="+","Unit",IF(ISERROR(OFFSET('HARGA SATUAN'!$F$6,MATCH(C474,'HARGA SATUAN'!$C$7:$C$1922,0),0)),"",OFFSET('HARGA SATUAN'!$F$6,MATCH(C474,'HARGA SATUAN'!$C$7:$C$1922,0),0)))</f>
        <v>0</v>
      </c>
      <c r="F474" s="134" t="str">
        <f t="shared" ca="1" si="23"/>
        <v/>
      </c>
      <c r="G474" s="40">
        <f ca="1">IF(ISERROR(OFFSET('HARGA SATUAN'!$Q$6,MATCH(C474,'HARGA SATUAN'!$C$7:$C$1922,0),0)),"",OFFSET('HARGA SATUAN'!$Q$6,MATCH(C474,'HARGA SATUAN'!$C$7:$C$1922,0),0))</f>
        <v>0</v>
      </c>
      <c r="H474" s="132" t="str">
        <f ca="1">IF(B474="","",#REF!)</f>
        <v/>
      </c>
      <c r="I474" s="132" t="str">
        <f ca="1">IF(B474="","",#REF!)</f>
        <v/>
      </c>
      <c r="J474" s="132" t="str">
        <f ca="1">IF(B474="","",#REF!)</f>
        <v/>
      </c>
      <c r="K474" s="132" t="str">
        <f ca="1">IF(B474="","",#REF!)</f>
        <v/>
      </c>
      <c r="L474" s="132" t="str">
        <f ca="1">IF(C474="","",#REF!)</f>
        <v/>
      </c>
    </row>
    <row r="475" spans="1:12">
      <c r="A475" s="108">
        <v>464</v>
      </c>
      <c r="B475" s="130" t="str">
        <f t="shared" ca="1" si="21"/>
        <v/>
      </c>
      <c r="C475" s="105" t="str">
        <f t="shared" ca="1" si="22"/>
        <v/>
      </c>
      <c r="D475" s="97" t="str">
        <f ca="1">IF(ISERROR(OFFSET('HARGA SATUAN'!$E$6,MATCH(C475,'HARGA SATUAN'!$C$7:$C$1922,0),0)),"",OFFSET('HARGA SATUAN'!$E$6,MATCH(C475,'HARGA SATUAN'!$C$7:$C$1922,0),0))</f>
        <v/>
      </c>
      <c r="E475" s="97">
        <f ca="1">IF(B475="+","Unit",IF(ISERROR(OFFSET('HARGA SATUAN'!$F$6,MATCH(C475,'HARGA SATUAN'!$C$7:$C$1922,0),0)),"",OFFSET('HARGA SATUAN'!$F$6,MATCH(C475,'HARGA SATUAN'!$C$7:$C$1922,0),0)))</f>
        <v>0</v>
      </c>
      <c r="F475" s="134" t="str">
        <f t="shared" ca="1" si="23"/>
        <v/>
      </c>
      <c r="G475" s="40">
        <f ca="1">IF(ISERROR(OFFSET('HARGA SATUAN'!$Q$6,MATCH(C475,'HARGA SATUAN'!$C$7:$C$1922,0),0)),"",OFFSET('HARGA SATUAN'!$Q$6,MATCH(C475,'HARGA SATUAN'!$C$7:$C$1922,0),0))</f>
        <v>0</v>
      </c>
      <c r="H475" s="132" t="str">
        <f ca="1">IF(B475="","",#REF!)</f>
        <v/>
      </c>
      <c r="I475" s="132" t="str">
        <f ca="1">IF(B475="","",#REF!)</f>
        <v/>
      </c>
      <c r="J475" s="132" t="str">
        <f ca="1">IF(B475="","",#REF!)</f>
        <v/>
      </c>
      <c r="K475" s="132" t="str">
        <f ca="1">IF(B475="","",#REF!)</f>
        <v/>
      </c>
      <c r="L475" s="132" t="str">
        <f ca="1">IF(C475="","",#REF!)</f>
        <v/>
      </c>
    </row>
    <row r="476" spans="1:12">
      <c r="A476" s="108">
        <v>465</v>
      </c>
      <c r="B476" s="130" t="str">
        <f t="shared" ca="1" si="21"/>
        <v/>
      </c>
      <c r="C476" s="105" t="str">
        <f t="shared" ca="1" si="22"/>
        <v/>
      </c>
      <c r="D476" s="97" t="str">
        <f ca="1">IF(ISERROR(OFFSET('HARGA SATUAN'!$E$6,MATCH(C476,'HARGA SATUAN'!$C$7:$C$1922,0),0)),"",OFFSET('HARGA SATUAN'!$E$6,MATCH(C476,'HARGA SATUAN'!$C$7:$C$1922,0),0))</f>
        <v/>
      </c>
      <c r="E476" s="97">
        <f ca="1">IF(B476="+","Unit",IF(ISERROR(OFFSET('HARGA SATUAN'!$F$6,MATCH(C476,'HARGA SATUAN'!$C$7:$C$1922,0),0)),"",OFFSET('HARGA SATUAN'!$F$6,MATCH(C476,'HARGA SATUAN'!$C$7:$C$1922,0),0)))</f>
        <v>0</v>
      </c>
      <c r="F476" s="134" t="str">
        <f t="shared" ca="1" si="23"/>
        <v/>
      </c>
      <c r="G476" s="40">
        <f ca="1">IF(ISERROR(OFFSET('HARGA SATUAN'!$Q$6,MATCH(C476,'HARGA SATUAN'!$C$7:$C$1922,0),0)),"",OFFSET('HARGA SATUAN'!$Q$6,MATCH(C476,'HARGA SATUAN'!$C$7:$C$1922,0),0))</f>
        <v>0</v>
      </c>
      <c r="H476" s="132" t="str">
        <f ca="1">IF(B476="","",#REF!)</f>
        <v/>
      </c>
      <c r="I476" s="132" t="str">
        <f ca="1">IF(B476="","",#REF!)</f>
        <v/>
      </c>
      <c r="J476" s="132" t="str">
        <f ca="1">IF(B476="","",#REF!)</f>
        <v/>
      </c>
      <c r="K476" s="132" t="str">
        <f ca="1">IF(B476="","",#REF!)</f>
        <v/>
      </c>
      <c r="L476" s="132" t="str">
        <f ca="1">IF(C476="","",#REF!)</f>
        <v/>
      </c>
    </row>
    <row r="477" spans="1:12">
      <c r="A477" s="108">
        <v>466</v>
      </c>
      <c r="B477" s="130" t="str">
        <f t="shared" ca="1" si="21"/>
        <v/>
      </c>
      <c r="C477" s="105" t="str">
        <f t="shared" ca="1" si="22"/>
        <v/>
      </c>
      <c r="D477" s="97" t="str">
        <f ca="1">IF(ISERROR(OFFSET('HARGA SATUAN'!$E$6,MATCH(C477,'HARGA SATUAN'!$C$7:$C$1922,0),0)),"",OFFSET('HARGA SATUAN'!$E$6,MATCH(C477,'HARGA SATUAN'!$C$7:$C$1922,0),0))</f>
        <v/>
      </c>
      <c r="E477" s="97">
        <f ca="1">IF(B477="+","Unit",IF(ISERROR(OFFSET('HARGA SATUAN'!$F$6,MATCH(C477,'HARGA SATUAN'!$C$7:$C$1922,0),0)),"",OFFSET('HARGA SATUAN'!$F$6,MATCH(C477,'HARGA SATUAN'!$C$7:$C$1922,0),0)))</f>
        <v>0</v>
      </c>
      <c r="F477" s="134" t="str">
        <f t="shared" ca="1" si="23"/>
        <v/>
      </c>
      <c r="G477" s="40">
        <f ca="1">IF(ISERROR(OFFSET('HARGA SATUAN'!$Q$6,MATCH(C477,'HARGA SATUAN'!$C$7:$C$1922,0),0)),"",OFFSET('HARGA SATUAN'!$Q$6,MATCH(C477,'HARGA SATUAN'!$C$7:$C$1922,0),0))</f>
        <v>0</v>
      </c>
      <c r="H477" s="132" t="str">
        <f ca="1">IF(B477="","",#REF!)</f>
        <v/>
      </c>
      <c r="I477" s="132" t="str">
        <f ca="1">IF(B477="","",#REF!)</f>
        <v/>
      </c>
      <c r="J477" s="132" t="str">
        <f ca="1">IF(B477="","",#REF!)</f>
        <v/>
      </c>
      <c r="K477" s="132" t="str">
        <f ca="1">IF(B477="","",#REF!)</f>
        <v/>
      </c>
      <c r="L477" s="132" t="str">
        <f ca="1">IF(C477="","",#REF!)</f>
        <v/>
      </c>
    </row>
    <row r="478" spans="1:12">
      <c r="A478" s="108">
        <v>467</v>
      </c>
      <c r="B478" s="130" t="str">
        <f t="shared" ca="1" si="21"/>
        <v/>
      </c>
      <c r="C478" s="105" t="str">
        <f t="shared" ca="1" si="22"/>
        <v/>
      </c>
      <c r="D478" s="97" t="str">
        <f ca="1">IF(ISERROR(OFFSET('HARGA SATUAN'!$E$6,MATCH(C478,'HARGA SATUAN'!$C$7:$C$1922,0),0)),"",OFFSET('HARGA SATUAN'!$E$6,MATCH(C478,'HARGA SATUAN'!$C$7:$C$1922,0),0))</f>
        <v/>
      </c>
      <c r="E478" s="97">
        <f ca="1">IF(B478="+","Unit",IF(ISERROR(OFFSET('HARGA SATUAN'!$F$6,MATCH(C478,'HARGA SATUAN'!$C$7:$C$1922,0),0)),"",OFFSET('HARGA SATUAN'!$F$6,MATCH(C478,'HARGA SATUAN'!$C$7:$C$1922,0),0)))</f>
        <v>0</v>
      </c>
      <c r="F478" s="134" t="str">
        <f t="shared" ca="1" si="23"/>
        <v/>
      </c>
      <c r="G478" s="40">
        <f ca="1">IF(ISERROR(OFFSET('HARGA SATUAN'!$Q$6,MATCH(C478,'HARGA SATUAN'!$C$7:$C$1922,0),0)),"",OFFSET('HARGA SATUAN'!$Q$6,MATCH(C478,'HARGA SATUAN'!$C$7:$C$1922,0),0))</f>
        <v>0</v>
      </c>
      <c r="H478" s="132" t="str">
        <f ca="1">IF(B478="","",#REF!)</f>
        <v/>
      </c>
      <c r="I478" s="132" t="str">
        <f ca="1">IF(B478="","",#REF!)</f>
        <v/>
      </c>
      <c r="J478" s="132" t="str">
        <f ca="1">IF(B478="","",#REF!)</f>
        <v/>
      </c>
      <c r="K478" s="132" t="str">
        <f ca="1">IF(B478="","",#REF!)</f>
        <v/>
      </c>
      <c r="L478" s="132" t="str">
        <f ca="1">IF(C478="","",#REF!)</f>
        <v/>
      </c>
    </row>
    <row r="479" spans="1:12">
      <c r="A479" s="108">
        <v>468</v>
      </c>
      <c r="B479" s="130" t="str">
        <f t="shared" ca="1" si="21"/>
        <v/>
      </c>
      <c r="C479" s="105" t="str">
        <f t="shared" ca="1" si="22"/>
        <v/>
      </c>
      <c r="D479" s="97" t="str">
        <f ca="1">IF(ISERROR(OFFSET('HARGA SATUAN'!$E$6,MATCH(C479,'HARGA SATUAN'!$C$7:$C$1922,0),0)),"",OFFSET('HARGA SATUAN'!$E$6,MATCH(C479,'HARGA SATUAN'!$C$7:$C$1922,0),0))</f>
        <v/>
      </c>
      <c r="E479" s="97">
        <f ca="1">IF(B479="+","Unit",IF(ISERROR(OFFSET('HARGA SATUAN'!$F$6,MATCH(C479,'HARGA SATUAN'!$C$7:$C$1922,0),0)),"",OFFSET('HARGA SATUAN'!$F$6,MATCH(C479,'HARGA SATUAN'!$C$7:$C$1922,0),0)))</f>
        <v>0</v>
      </c>
      <c r="F479" s="134" t="str">
        <f t="shared" ca="1" si="23"/>
        <v/>
      </c>
      <c r="G479" s="40">
        <f ca="1">IF(ISERROR(OFFSET('HARGA SATUAN'!$Q$6,MATCH(C479,'HARGA SATUAN'!$C$7:$C$1922,0),0)),"",OFFSET('HARGA SATUAN'!$Q$6,MATCH(C479,'HARGA SATUAN'!$C$7:$C$1922,0),0))</f>
        <v>0</v>
      </c>
      <c r="H479" s="132" t="str">
        <f ca="1">IF(B479="","",#REF!)</f>
        <v/>
      </c>
      <c r="I479" s="132" t="str">
        <f ca="1">IF(B479="","",#REF!)</f>
        <v/>
      </c>
      <c r="J479" s="132" t="str">
        <f ca="1">IF(B479="","",#REF!)</f>
        <v/>
      </c>
      <c r="K479" s="132" t="str">
        <f ca="1">IF(B479="","",#REF!)</f>
        <v/>
      </c>
      <c r="L479" s="132" t="str">
        <f ca="1">IF(C479="","",#REF!)</f>
        <v/>
      </c>
    </row>
    <row r="480" spans="1:12">
      <c r="A480" s="108">
        <v>469</v>
      </c>
      <c r="B480" s="130" t="str">
        <f t="shared" ca="1" si="21"/>
        <v/>
      </c>
      <c r="C480" s="105" t="str">
        <f t="shared" ca="1" si="22"/>
        <v/>
      </c>
      <c r="D480" s="97" t="str">
        <f ca="1">IF(ISERROR(OFFSET('HARGA SATUAN'!$E$6,MATCH(C480,'HARGA SATUAN'!$C$7:$C$1922,0),0)),"",OFFSET('HARGA SATUAN'!$E$6,MATCH(C480,'HARGA SATUAN'!$C$7:$C$1922,0),0))</f>
        <v/>
      </c>
      <c r="E480" s="97">
        <f ca="1">IF(B480="+","Unit",IF(ISERROR(OFFSET('HARGA SATUAN'!$F$6,MATCH(C480,'HARGA SATUAN'!$C$7:$C$1922,0),0)),"",OFFSET('HARGA SATUAN'!$F$6,MATCH(C480,'HARGA SATUAN'!$C$7:$C$1922,0),0)))</f>
        <v>0</v>
      </c>
      <c r="F480" s="134" t="str">
        <f t="shared" ca="1" si="23"/>
        <v/>
      </c>
      <c r="G480" s="40">
        <f ca="1">IF(ISERROR(OFFSET('HARGA SATUAN'!$Q$6,MATCH(C480,'HARGA SATUAN'!$C$7:$C$1922,0),0)),"",OFFSET('HARGA SATUAN'!$Q$6,MATCH(C480,'HARGA SATUAN'!$C$7:$C$1922,0),0))</f>
        <v>0</v>
      </c>
      <c r="H480" s="132" t="str">
        <f ca="1">IF(B480="","",#REF!)</f>
        <v/>
      </c>
      <c r="I480" s="132" t="str">
        <f ca="1">IF(B480="","",#REF!)</f>
        <v/>
      </c>
      <c r="J480" s="132" t="str">
        <f ca="1">IF(B480="","",#REF!)</f>
        <v/>
      </c>
      <c r="K480" s="132" t="str">
        <f ca="1">IF(B480="","",#REF!)</f>
        <v/>
      </c>
      <c r="L480" s="132" t="str">
        <f ca="1">IF(C480="","",#REF!)</f>
        <v/>
      </c>
    </row>
    <row r="481" spans="1:12">
      <c r="A481" s="108">
        <v>470</v>
      </c>
      <c r="B481" s="130" t="str">
        <f t="shared" ca="1" si="21"/>
        <v/>
      </c>
      <c r="C481" s="105" t="str">
        <f t="shared" ca="1" si="22"/>
        <v/>
      </c>
      <c r="D481" s="97" t="str">
        <f ca="1">IF(ISERROR(OFFSET('HARGA SATUAN'!$E$6,MATCH(C481,'HARGA SATUAN'!$C$7:$C$1922,0),0)),"",OFFSET('HARGA SATUAN'!$E$6,MATCH(C481,'HARGA SATUAN'!$C$7:$C$1922,0),0))</f>
        <v/>
      </c>
      <c r="E481" s="97">
        <f ca="1">IF(B481="+","Unit",IF(ISERROR(OFFSET('HARGA SATUAN'!$F$6,MATCH(C481,'HARGA SATUAN'!$C$7:$C$1922,0),0)),"",OFFSET('HARGA SATUAN'!$F$6,MATCH(C481,'HARGA SATUAN'!$C$7:$C$1922,0),0)))</f>
        <v>0</v>
      </c>
      <c r="F481" s="134" t="str">
        <f t="shared" ca="1" si="23"/>
        <v/>
      </c>
      <c r="G481" s="40">
        <f ca="1">IF(ISERROR(OFFSET('HARGA SATUAN'!$Q$6,MATCH(C481,'HARGA SATUAN'!$C$7:$C$1922,0),0)),"",OFFSET('HARGA SATUAN'!$Q$6,MATCH(C481,'HARGA SATUAN'!$C$7:$C$1922,0),0))</f>
        <v>0</v>
      </c>
      <c r="H481" s="132" t="str">
        <f ca="1">IF(B481="","",#REF!)</f>
        <v/>
      </c>
      <c r="I481" s="132" t="str">
        <f ca="1">IF(B481="","",#REF!)</f>
        <v/>
      </c>
      <c r="J481" s="132" t="str">
        <f ca="1">IF(B481="","",#REF!)</f>
        <v/>
      </c>
      <c r="K481" s="132" t="str">
        <f ca="1">IF(B481="","",#REF!)</f>
        <v/>
      </c>
      <c r="L481" s="132" t="str">
        <f ca="1">IF(C481="","",#REF!)</f>
        <v/>
      </c>
    </row>
    <row r="482" spans="1:12">
      <c r="A482" s="108">
        <v>471</v>
      </c>
      <c r="B482" s="130" t="str">
        <f t="shared" ca="1" si="21"/>
        <v/>
      </c>
      <c r="C482" s="105" t="str">
        <f t="shared" ca="1" si="22"/>
        <v/>
      </c>
      <c r="D482" s="97" t="str">
        <f ca="1">IF(ISERROR(OFFSET('HARGA SATUAN'!$E$6,MATCH(C482,'HARGA SATUAN'!$C$7:$C$1922,0),0)),"",OFFSET('HARGA SATUAN'!$E$6,MATCH(C482,'HARGA SATUAN'!$C$7:$C$1922,0),0))</f>
        <v/>
      </c>
      <c r="E482" s="97">
        <f ca="1">IF(B482="+","Unit",IF(ISERROR(OFFSET('HARGA SATUAN'!$F$6,MATCH(C482,'HARGA SATUAN'!$C$7:$C$1922,0),0)),"",OFFSET('HARGA SATUAN'!$F$6,MATCH(C482,'HARGA SATUAN'!$C$7:$C$1922,0),0)))</f>
        <v>0</v>
      </c>
      <c r="F482" s="134" t="str">
        <f t="shared" ca="1" si="23"/>
        <v/>
      </c>
      <c r="G482" s="40">
        <f ca="1">IF(ISERROR(OFFSET('HARGA SATUAN'!$Q$6,MATCH(C482,'HARGA SATUAN'!$C$7:$C$1922,0),0)),"",OFFSET('HARGA SATUAN'!$Q$6,MATCH(C482,'HARGA SATUAN'!$C$7:$C$1922,0),0))</f>
        <v>0</v>
      </c>
      <c r="H482" s="132" t="str">
        <f ca="1">IF(B482="","",#REF!)</f>
        <v/>
      </c>
      <c r="I482" s="132" t="str">
        <f ca="1">IF(B482="","",#REF!)</f>
        <v/>
      </c>
      <c r="J482" s="132" t="str">
        <f ca="1">IF(B482="","",#REF!)</f>
        <v/>
      </c>
      <c r="K482" s="132" t="str">
        <f ca="1">IF(B482="","",#REF!)</f>
        <v/>
      </c>
      <c r="L482" s="132" t="str">
        <f ca="1">IF(C482="","",#REF!)</f>
        <v/>
      </c>
    </row>
    <row r="483" spans="1:12">
      <c r="A483" s="108">
        <v>472</v>
      </c>
      <c r="B483" s="130" t="str">
        <f t="shared" ca="1" si="21"/>
        <v/>
      </c>
      <c r="C483" s="105" t="str">
        <f t="shared" ca="1" si="22"/>
        <v/>
      </c>
      <c r="D483" s="97" t="str">
        <f ca="1">IF(ISERROR(OFFSET('HARGA SATUAN'!$E$6,MATCH(C483,'HARGA SATUAN'!$C$7:$C$1922,0),0)),"",OFFSET('HARGA SATUAN'!$E$6,MATCH(C483,'HARGA SATUAN'!$C$7:$C$1922,0),0))</f>
        <v/>
      </c>
      <c r="E483" s="97">
        <f ca="1">IF(B483="+","Unit",IF(ISERROR(OFFSET('HARGA SATUAN'!$F$6,MATCH(C483,'HARGA SATUAN'!$C$7:$C$1922,0),0)),"",OFFSET('HARGA SATUAN'!$F$6,MATCH(C483,'HARGA SATUAN'!$C$7:$C$1922,0),0)))</f>
        <v>0</v>
      </c>
      <c r="F483" s="134" t="str">
        <f t="shared" ca="1" si="23"/>
        <v/>
      </c>
      <c r="G483" s="40">
        <f ca="1">IF(ISERROR(OFFSET('HARGA SATUAN'!$Q$6,MATCH(C483,'HARGA SATUAN'!$C$7:$C$1922,0),0)),"",OFFSET('HARGA SATUAN'!$Q$6,MATCH(C483,'HARGA SATUAN'!$C$7:$C$1922,0),0))</f>
        <v>0</v>
      </c>
      <c r="H483" s="132" t="str">
        <f ca="1">IF(B483="","",#REF!)</f>
        <v/>
      </c>
      <c r="I483" s="132" t="str">
        <f ca="1">IF(B483="","",#REF!)</f>
        <v/>
      </c>
      <c r="J483" s="132" t="str">
        <f ca="1">IF(B483="","",#REF!)</f>
        <v/>
      </c>
      <c r="K483" s="132" t="str">
        <f ca="1">IF(B483="","",#REF!)</f>
        <v/>
      </c>
      <c r="L483" s="132" t="str">
        <f ca="1">IF(C483="","",#REF!)</f>
        <v/>
      </c>
    </row>
    <row r="484" spans="1:12">
      <c r="A484" s="108">
        <v>473</v>
      </c>
      <c r="B484" s="130" t="str">
        <f t="shared" ca="1" si="21"/>
        <v/>
      </c>
      <c r="C484" s="105" t="str">
        <f t="shared" ca="1" si="22"/>
        <v/>
      </c>
      <c r="D484" s="97" t="str">
        <f ca="1">IF(ISERROR(OFFSET('HARGA SATUAN'!$E$6,MATCH(C484,'HARGA SATUAN'!$C$7:$C$1922,0),0)),"",OFFSET('HARGA SATUAN'!$E$6,MATCH(C484,'HARGA SATUAN'!$C$7:$C$1922,0),0))</f>
        <v/>
      </c>
      <c r="E484" s="97">
        <f ca="1">IF(B484="+","Unit",IF(ISERROR(OFFSET('HARGA SATUAN'!$F$6,MATCH(C484,'HARGA SATUAN'!$C$7:$C$1922,0),0)),"",OFFSET('HARGA SATUAN'!$F$6,MATCH(C484,'HARGA SATUAN'!$C$7:$C$1922,0),0)))</f>
        <v>0</v>
      </c>
      <c r="F484" s="134" t="str">
        <f t="shared" ca="1" si="23"/>
        <v/>
      </c>
      <c r="G484" s="40">
        <f ca="1">IF(ISERROR(OFFSET('HARGA SATUAN'!$Q$6,MATCH(C484,'HARGA SATUAN'!$C$7:$C$1922,0),0)),"",OFFSET('HARGA SATUAN'!$Q$6,MATCH(C484,'HARGA SATUAN'!$C$7:$C$1922,0),0))</f>
        <v>0</v>
      </c>
      <c r="H484" s="132" t="str">
        <f ca="1">IF(B484="","",#REF!)</f>
        <v/>
      </c>
      <c r="I484" s="132" t="str">
        <f ca="1">IF(B484="","",#REF!)</f>
        <v/>
      </c>
      <c r="J484" s="132" t="str">
        <f ca="1">IF(B484="","",#REF!)</f>
        <v/>
      </c>
      <c r="K484" s="132" t="str">
        <f ca="1">IF(B484="","",#REF!)</f>
        <v/>
      </c>
      <c r="L484" s="132" t="str">
        <f ca="1">IF(C484="","",#REF!)</f>
        <v/>
      </c>
    </row>
    <row r="485" spans="1:12">
      <c r="A485" s="108">
        <v>474</v>
      </c>
      <c r="B485" s="130" t="str">
        <f t="shared" ca="1" si="21"/>
        <v/>
      </c>
      <c r="C485" s="105" t="str">
        <f t="shared" ca="1" si="22"/>
        <v/>
      </c>
      <c r="D485" s="97" t="str">
        <f ca="1">IF(ISERROR(OFFSET('HARGA SATUAN'!$E$6,MATCH(C485,'HARGA SATUAN'!$C$7:$C$1922,0),0)),"",OFFSET('HARGA SATUAN'!$E$6,MATCH(C485,'HARGA SATUAN'!$C$7:$C$1922,0),0))</f>
        <v/>
      </c>
      <c r="E485" s="97">
        <f ca="1">IF(B485="+","Unit",IF(ISERROR(OFFSET('HARGA SATUAN'!$F$6,MATCH(C485,'HARGA SATUAN'!$C$7:$C$1922,0),0)),"",OFFSET('HARGA SATUAN'!$F$6,MATCH(C485,'HARGA SATUAN'!$C$7:$C$1922,0),0)))</f>
        <v>0</v>
      </c>
      <c r="F485" s="134" t="str">
        <f t="shared" ca="1" si="23"/>
        <v/>
      </c>
      <c r="G485" s="40">
        <f ca="1">IF(ISERROR(OFFSET('HARGA SATUAN'!$Q$6,MATCH(C485,'HARGA SATUAN'!$C$7:$C$1922,0),0)),"",OFFSET('HARGA SATUAN'!$Q$6,MATCH(C485,'HARGA SATUAN'!$C$7:$C$1922,0),0))</f>
        <v>0</v>
      </c>
      <c r="H485" s="132" t="str">
        <f ca="1">IF(B485="","",#REF!)</f>
        <v/>
      </c>
      <c r="I485" s="132" t="str">
        <f ca="1">IF(B485="","",#REF!)</f>
        <v/>
      </c>
      <c r="J485" s="132" t="str">
        <f ca="1">IF(B485="","",#REF!)</f>
        <v/>
      </c>
      <c r="K485" s="132" t="str">
        <f ca="1">IF(B485="","",#REF!)</f>
        <v/>
      </c>
      <c r="L485" s="132" t="str">
        <f ca="1">IF(C485="","",#REF!)</f>
        <v/>
      </c>
    </row>
    <row r="486" spans="1:12">
      <c r="A486" s="108">
        <v>475</v>
      </c>
      <c r="B486" s="130" t="str">
        <f t="shared" ca="1" si="21"/>
        <v/>
      </c>
      <c r="C486" s="105" t="str">
        <f t="shared" ca="1" si="22"/>
        <v/>
      </c>
      <c r="D486" s="97" t="str">
        <f ca="1">IF(ISERROR(OFFSET('HARGA SATUAN'!$E$6,MATCH(C486,'HARGA SATUAN'!$C$7:$C$1922,0),0)),"",OFFSET('HARGA SATUAN'!$E$6,MATCH(C486,'HARGA SATUAN'!$C$7:$C$1922,0),0))</f>
        <v/>
      </c>
      <c r="E486" s="97">
        <f ca="1">IF(B486="+","Unit",IF(ISERROR(OFFSET('HARGA SATUAN'!$F$6,MATCH(C486,'HARGA SATUAN'!$C$7:$C$1922,0),0)),"",OFFSET('HARGA SATUAN'!$F$6,MATCH(C486,'HARGA SATUAN'!$C$7:$C$1922,0),0)))</f>
        <v>0</v>
      </c>
      <c r="F486" s="134" t="str">
        <f t="shared" ca="1" si="23"/>
        <v/>
      </c>
      <c r="G486" s="40">
        <f ca="1">IF(ISERROR(OFFSET('HARGA SATUAN'!$Q$6,MATCH(C486,'HARGA SATUAN'!$C$7:$C$1922,0),0)),"",OFFSET('HARGA SATUAN'!$Q$6,MATCH(C486,'HARGA SATUAN'!$C$7:$C$1922,0),0))</f>
        <v>0</v>
      </c>
      <c r="H486" s="132" t="str">
        <f ca="1">IF(B486="","",#REF!)</f>
        <v/>
      </c>
      <c r="I486" s="132" t="str">
        <f ca="1">IF(B486="","",#REF!)</f>
        <v/>
      </c>
      <c r="J486" s="132" t="str">
        <f ca="1">IF(B486="","",#REF!)</f>
        <v/>
      </c>
      <c r="K486" s="132" t="str">
        <f ca="1">IF(B486="","",#REF!)</f>
        <v/>
      </c>
      <c r="L486" s="132" t="str">
        <f ca="1">IF(C486="","",#REF!)</f>
        <v/>
      </c>
    </row>
    <row r="487" spans="1:12">
      <c r="A487" s="108">
        <v>476</v>
      </c>
      <c r="B487" s="130" t="str">
        <f t="shared" ca="1" si="21"/>
        <v/>
      </c>
      <c r="C487" s="105" t="str">
        <f t="shared" ca="1" si="22"/>
        <v/>
      </c>
      <c r="D487" s="97" t="str">
        <f ca="1">IF(ISERROR(OFFSET('HARGA SATUAN'!$E$6,MATCH(C487,'HARGA SATUAN'!$C$7:$C$1922,0),0)),"",OFFSET('HARGA SATUAN'!$E$6,MATCH(C487,'HARGA SATUAN'!$C$7:$C$1922,0),0))</f>
        <v/>
      </c>
      <c r="E487" s="97">
        <f ca="1">IF(B487="+","Unit",IF(ISERROR(OFFSET('HARGA SATUAN'!$F$6,MATCH(C487,'HARGA SATUAN'!$C$7:$C$1922,0),0)),"",OFFSET('HARGA SATUAN'!$F$6,MATCH(C487,'HARGA SATUAN'!$C$7:$C$1922,0),0)))</f>
        <v>0</v>
      </c>
      <c r="F487" s="134" t="str">
        <f t="shared" ca="1" si="23"/>
        <v/>
      </c>
      <c r="G487" s="40">
        <f ca="1">IF(ISERROR(OFFSET('HARGA SATUAN'!$Q$6,MATCH(C487,'HARGA SATUAN'!$C$7:$C$1922,0),0)),"",OFFSET('HARGA SATUAN'!$Q$6,MATCH(C487,'HARGA SATUAN'!$C$7:$C$1922,0),0))</f>
        <v>0</v>
      </c>
      <c r="H487" s="132" t="str">
        <f ca="1">IF(B487="","",#REF!)</f>
        <v/>
      </c>
      <c r="I487" s="132" t="str">
        <f ca="1">IF(B487="","",#REF!)</f>
        <v/>
      </c>
      <c r="J487" s="132" t="str">
        <f ca="1">IF(B487="","",#REF!)</f>
        <v/>
      </c>
      <c r="K487" s="132" t="str">
        <f ca="1">IF(B487="","",#REF!)</f>
        <v/>
      </c>
      <c r="L487" s="132" t="str">
        <f ca="1">IF(C487="","",#REF!)</f>
        <v/>
      </c>
    </row>
    <row r="488" spans="1:12">
      <c r="A488" s="108">
        <v>477</v>
      </c>
      <c r="B488" s="130" t="str">
        <f t="shared" ca="1" si="21"/>
        <v/>
      </c>
      <c r="C488" s="105" t="str">
        <f t="shared" ca="1" si="22"/>
        <v/>
      </c>
      <c r="D488" s="97" t="str">
        <f ca="1">IF(ISERROR(OFFSET('HARGA SATUAN'!$E$6,MATCH(C488,'HARGA SATUAN'!$C$7:$C$1922,0),0)),"",OFFSET('HARGA SATUAN'!$E$6,MATCH(C488,'HARGA SATUAN'!$C$7:$C$1922,0),0))</f>
        <v/>
      </c>
      <c r="E488" s="97">
        <f ca="1">IF(B488="+","Unit",IF(ISERROR(OFFSET('HARGA SATUAN'!$F$6,MATCH(C488,'HARGA SATUAN'!$C$7:$C$1922,0),0)),"",OFFSET('HARGA SATUAN'!$F$6,MATCH(C488,'HARGA SATUAN'!$C$7:$C$1922,0),0)))</f>
        <v>0</v>
      </c>
      <c r="F488" s="134" t="str">
        <f t="shared" ca="1" si="23"/>
        <v/>
      </c>
      <c r="G488" s="40">
        <f ca="1">IF(ISERROR(OFFSET('HARGA SATUAN'!$Q$6,MATCH(C488,'HARGA SATUAN'!$C$7:$C$1922,0),0)),"",OFFSET('HARGA SATUAN'!$Q$6,MATCH(C488,'HARGA SATUAN'!$C$7:$C$1922,0),0))</f>
        <v>0</v>
      </c>
      <c r="H488" s="132" t="str">
        <f ca="1">IF(B488="","",#REF!)</f>
        <v/>
      </c>
      <c r="I488" s="132" t="str">
        <f ca="1">IF(B488="","",#REF!)</f>
        <v/>
      </c>
      <c r="J488" s="132" t="str">
        <f ca="1">IF(B488="","",#REF!)</f>
        <v/>
      </c>
      <c r="K488" s="132" t="str">
        <f ca="1">IF(B488="","",#REF!)</f>
        <v/>
      </c>
      <c r="L488" s="132" t="str">
        <f ca="1">IF(C488="","",#REF!)</f>
        <v/>
      </c>
    </row>
    <row r="489" spans="1:12">
      <c r="A489" s="108">
        <v>478</v>
      </c>
      <c r="B489" s="130" t="str">
        <f t="shared" ca="1" si="21"/>
        <v/>
      </c>
      <c r="C489" s="105" t="str">
        <f t="shared" ca="1" si="22"/>
        <v/>
      </c>
      <c r="D489" s="97" t="str">
        <f ca="1">IF(ISERROR(OFFSET('HARGA SATUAN'!$E$6,MATCH(C489,'HARGA SATUAN'!$C$7:$C$1922,0),0)),"",OFFSET('HARGA SATUAN'!$E$6,MATCH(C489,'HARGA SATUAN'!$C$7:$C$1922,0),0))</f>
        <v/>
      </c>
      <c r="E489" s="97">
        <f ca="1">IF(B489="+","Unit",IF(ISERROR(OFFSET('HARGA SATUAN'!$F$6,MATCH(C489,'HARGA SATUAN'!$C$7:$C$1922,0),0)),"",OFFSET('HARGA SATUAN'!$F$6,MATCH(C489,'HARGA SATUAN'!$C$7:$C$1922,0),0)))</f>
        <v>0</v>
      </c>
      <c r="F489" s="134" t="str">
        <f t="shared" ca="1" si="23"/>
        <v/>
      </c>
      <c r="G489" s="40">
        <f ca="1">IF(ISERROR(OFFSET('HARGA SATUAN'!$Q$6,MATCH(C489,'HARGA SATUAN'!$C$7:$C$1922,0),0)),"",OFFSET('HARGA SATUAN'!$Q$6,MATCH(C489,'HARGA SATUAN'!$C$7:$C$1922,0),0))</f>
        <v>0</v>
      </c>
      <c r="H489" s="132" t="str">
        <f ca="1">IF(B489="","",#REF!)</f>
        <v/>
      </c>
      <c r="I489" s="132" t="str">
        <f ca="1">IF(B489="","",#REF!)</f>
        <v/>
      </c>
      <c r="J489" s="132" t="str">
        <f ca="1">IF(B489="","",#REF!)</f>
        <v/>
      </c>
      <c r="K489" s="132" t="str">
        <f ca="1">IF(B489="","",#REF!)</f>
        <v/>
      </c>
      <c r="L489" s="132" t="str">
        <f ca="1">IF(C489="","",#REF!)</f>
        <v/>
      </c>
    </row>
    <row r="490" spans="1:12">
      <c r="A490" s="108">
        <v>479</v>
      </c>
      <c r="B490" s="130" t="str">
        <f t="shared" ca="1" si="21"/>
        <v/>
      </c>
      <c r="C490" s="105" t="str">
        <f t="shared" ca="1" si="22"/>
        <v/>
      </c>
      <c r="D490" s="97" t="str">
        <f ca="1">IF(ISERROR(OFFSET('HARGA SATUAN'!$E$6,MATCH(C490,'HARGA SATUAN'!$C$7:$C$1922,0),0)),"",OFFSET('HARGA SATUAN'!$E$6,MATCH(C490,'HARGA SATUAN'!$C$7:$C$1922,0),0))</f>
        <v/>
      </c>
      <c r="E490" s="97">
        <f ca="1">IF(B490="+","Unit",IF(ISERROR(OFFSET('HARGA SATUAN'!$F$6,MATCH(C490,'HARGA SATUAN'!$C$7:$C$1922,0),0)),"",OFFSET('HARGA SATUAN'!$F$6,MATCH(C490,'HARGA SATUAN'!$C$7:$C$1922,0),0)))</f>
        <v>0</v>
      </c>
      <c r="F490" s="134" t="str">
        <f t="shared" ca="1" si="23"/>
        <v/>
      </c>
      <c r="G490" s="40">
        <f ca="1">IF(ISERROR(OFFSET('HARGA SATUAN'!$Q$6,MATCH(C490,'HARGA SATUAN'!$C$7:$C$1922,0),0)),"",OFFSET('HARGA SATUAN'!$Q$6,MATCH(C490,'HARGA SATUAN'!$C$7:$C$1922,0),0))</f>
        <v>0</v>
      </c>
      <c r="H490" s="132" t="str">
        <f ca="1">IF(B490="","",#REF!)</f>
        <v/>
      </c>
      <c r="I490" s="132" t="str">
        <f ca="1">IF(B490="","",#REF!)</f>
        <v/>
      </c>
      <c r="J490" s="132" t="str">
        <f ca="1">IF(B490="","",#REF!)</f>
        <v/>
      </c>
      <c r="K490" s="132" t="str">
        <f ca="1">IF(B490="","",#REF!)</f>
        <v/>
      </c>
      <c r="L490" s="132" t="str">
        <f ca="1">IF(C490="","",#REF!)</f>
        <v/>
      </c>
    </row>
    <row r="491" spans="1:12">
      <c r="A491" s="108">
        <v>480</v>
      </c>
      <c r="B491" s="130" t="str">
        <f t="shared" ca="1" si="21"/>
        <v/>
      </c>
      <c r="C491" s="105" t="str">
        <f t="shared" ca="1" si="22"/>
        <v/>
      </c>
      <c r="D491" s="97" t="str">
        <f ca="1">IF(ISERROR(OFFSET('HARGA SATUAN'!$E$6,MATCH(C491,'HARGA SATUAN'!$C$7:$C$1922,0),0)),"",OFFSET('HARGA SATUAN'!$E$6,MATCH(C491,'HARGA SATUAN'!$C$7:$C$1922,0),0))</f>
        <v/>
      </c>
      <c r="E491" s="97">
        <f ca="1">IF(B491="+","Unit",IF(ISERROR(OFFSET('HARGA SATUAN'!$F$6,MATCH(C491,'HARGA SATUAN'!$C$7:$C$1922,0),0)),"",OFFSET('HARGA SATUAN'!$F$6,MATCH(C491,'HARGA SATUAN'!$C$7:$C$1922,0),0)))</f>
        <v>0</v>
      </c>
      <c r="F491" s="134" t="str">
        <f t="shared" ca="1" si="23"/>
        <v/>
      </c>
      <c r="G491" s="40">
        <f ca="1">IF(ISERROR(OFFSET('HARGA SATUAN'!$Q$6,MATCH(C491,'HARGA SATUAN'!$C$7:$C$1922,0),0)),"",OFFSET('HARGA SATUAN'!$Q$6,MATCH(C491,'HARGA SATUAN'!$C$7:$C$1922,0),0))</f>
        <v>0</v>
      </c>
      <c r="H491" s="132" t="str">
        <f ca="1">IF(B491="","",#REF!)</f>
        <v/>
      </c>
      <c r="I491" s="132" t="str">
        <f ca="1">IF(B491="","",#REF!)</f>
        <v/>
      </c>
      <c r="J491" s="132" t="str">
        <f ca="1">IF(B491="","",#REF!)</f>
        <v/>
      </c>
      <c r="K491" s="132" t="str">
        <f ca="1">IF(B491="","",#REF!)</f>
        <v/>
      </c>
      <c r="L491" s="132" t="str">
        <f ca="1">IF(C491="","",#REF!)</f>
        <v/>
      </c>
    </row>
    <row r="492" spans="1:12">
      <c r="A492" s="108">
        <v>481</v>
      </c>
      <c r="B492" s="130" t="str">
        <f t="shared" ca="1" si="21"/>
        <v/>
      </c>
      <c r="C492" s="105" t="str">
        <f t="shared" ca="1" si="22"/>
        <v/>
      </c>
      <c r="D492" s="97" t="str">
        <f ca="1">IF(ISERROR(OFFSET('HARGA SATUAN'!$E$6,MATCH(C492,'HARGA SATUAN'!$C$7:$C$1922,0),0)),"",OFFSET('HARGA SATUAN'!$E$6,MATCH(C492,'HARGA SATUAN'!$C$7:$C$1922,0),0))</f>
        <v/>
      </c>
      <c r="E492" s="97">
        <f ca="1">IF(B492="+","Unit",IF(ISERROR(OFFSET('HARGA SATUAN'!$F$6,MATCH(C492,'HARGA SATUAN'!$C$7:$C$1922,0),0)),"",OFFSET('HARGA SATUAN'!$F$6,MATCH(C492,'HARGA SATUAN'!$C$7:$C$1922,0),0)))</f>
        <v>0</v>
      </c>
      <c r="F492" s="134" t="str">
        <f t="shared" ca="1" si="23"/>
        <v/>
      </c>
      <c r="G492" s="40">
        <f ca="1">IF(ISERROR(OFFSET('HARGA SATUAN'!$Q$6,MATCH(C492,'HARGA SATUAN'!$C$7:$C$1922,0),0)),"",OFFSET('HARGA SATUAN'!$Q$6,MATCH(C492,'HARGA SATUAN'!$C$7:$C$1922,0),0))</f>
        <v>0</v>
      </c>
      <c r="H492" s="132" t="str">
        <f ca="1">IF(B492="","",#REF!)</f>
        <v/>
      </c>
      <c r="I492" s="132" t="str">
        <f ca="1">IF(B492="","",#REF!)</f>
        <v/>
      </c>
      <c r="J492" s="132" t="str">
        <f ca="1">IF(B492="","",#REF!)</f>
        <v/>
      </c>
      <c r="K492" s="132" t="str">
        <f ca="1">IF(B492="","",#REF!)</f>
        <v/>
      </c>
      <c r="L492" s="132" t="str">
        <f ca="1">IF(C492="","",#REF!)</f>
        <v/>
      </c>
    </row>
    <row r="493" spans="1:12">
      <c r="A493" s="108">
        <v>482</v>
      </c>
      <c r="B493" s="130" t="str">
        <f t="shared" ca="1" si="21"/>
        <v/>
      </c>
      <c r="C493" s="105" t="str">
        <f t="shared" ca="1" si="22"/>
        <v/>
      </c>
      <c r="D493" s="97" t="str">
        <f ca="1">IF(ISERROR(OFFSET('HARGA SATUAN'!$E$6,MATCH(C493,'HARGA SATUAN'!$C$7:$C$1922,0),0)),"",OFFSET('HARGA SATUAN'!$E$6,MATCH(C493,'HARGA SATUAN'!$C$7:$C$1922,0),0))</f>
        <v/>
      </c>
      <c r="E493" s="97">
        <f ca="1">IF(B493="+","Unit",IF(ISERROR(OFFSET('HARGA SATUAN'!$F$6,MATCH(C493,'HARGA SATUAN'!$C$7:$C$1922,0),0)),"",OFFSET('HARGA SATUAN'!$F$6,MATCH(C493,'HARGA SATUAN'!$C$7:$C$1922,0),0)))</f>
        <v>0</v>
      </c>
      <c r="F493" s="134" t="str">
        <f t="shared" ca="1" si="23"/>
        <v/>
      </c>
      <c r="G493" s="40">
        <f ca="1">IF(ISERROR(OFFSET('HARGA SATUAN'!$Q$6,MATCH(C493,'HARGA SATUAN'!$C$7:$C$1922,0),0)),"",OFFSET('HARGA SATUAN'!$Q$6,MATCH(C493,'HARGA SATUAN'!$C$7:$C$1922,0),0))</f>
        <v>0</v>
      </c>
      <c r="H493" s="132" t="str">
        <f ca="1">IF(B493="","",#REF!)</f>
        <v/>
      </c>
      <c r="I493" s="132" t="str">
        <f ca="1">IF(B493="","",#REF!)</f>
        <v/>
      </c>
      <c r="J493" s="132" t="str">
        <f ca="1">IF(B493="","",#REF!)</f>
        <v/>
      </c>
      <c r="K493" s="132" t="str">
        <f ca="1">IF(B493="","",#REF!)</f>
        <v/>
      </c>
      <c r="L493" s="132" t="str">
        <f ca="1">IF(C493="","",#REF!)</f>
        <v/>
      </c>
    </row>
    <row r="494" spans="1:12">
      <c r="A494" s="108">
        <v>483</v>
      </c>
      <c r="B494" s="130" t="str">
        <f t="shared" ca="1" si="21"/>
        <v/>
      </c>
      <c r="C494" s="105" t="str">
        <f t="shared" ca="1" si="22"/>
        <v/>
      </c>
      <c r="D494" s="97" t="str">
        <f ca="1">IF(ISERROR(OFFSET('HARGA SATUAN'!$E$6,MATCH(C494,'HARGA SATUAN'!$C$7:$C$1922,0),0)),"",OFFSET('HARGA SATUAN'!$E$6,MATCH(C494,'HARGA SATUAN'!$C$7:$C$1922,0),0))</f>
        <v/>
      </c>
      <c r="E494" s="97">
        <f ca="1">IF(B494="+","Unit",IF(ISERROR(OFFSET('HARGA SATUAN'!$F$6,MATCH(C494,'HARGA SATUAN'!$C$7:$C$1922,0),0)),"",OFFSET('HARGA SATUAN'!$F$6,MATCH(C494,'HARGA SATUAN'!$C$7:$C$1922,0),0)))</f>
        <v>0</v>
      </c>
      <c r="F494" s="134" t="str">
        <f t="shared" ca="1" si="23"/>
        <v/>
      </c>
      <c r="G494" s="40">
        <f ca="1">IF(ISERROR(OFFSET('HARGA SATUAN'!$Q$6,MATCH(C494,'HARGA SATUAN'!$C$7:$C$1922,0),0)),"",OFFSET('HARGA SATUAN'!$Q$6,MATCH(C494,'HARGA SATUAN'!$C$7:$C$1922,0),0))</f>
        <v>0</v>
      </c>
      <c r="H494" s="132" t="str">
        <f ca="1">IF(B494="","",#REF!)</f>
        <v/>
      </c>
      <c r="I494" s="132" t="str">
        <f ca="1">IF(B494="","",#REF!)</f>
        <v/>
      </c>
      <c r="J494" s="132" t="str">
        <f ca="1">IF(B494="","",#REF!)</f>
        <v/>
      </c>
      <c r="K494" s="132" t="str">
        <f ca="1">IF(B494="","",#REF!)</f>
        <v/>
      </c>
      <c r="L494" s="132" t="str">
        <f ca="1">IF(C494="","",#REF!)</f>
        <v/>
      </c>
    </row>
    <row r="495" spans="1:12">
      <c r="A495" s="108">
        <v>484</v>
      </c>
      <c r="B495" s="130" t="str">
        <f t="shared" ca="1" si="21"/>
        <v/>
      </c>
      <c r="C495" s="105" t="str">
        <f t="shared" ca="1" si="22"/>
        <v/>
      </c>
      <c r="D495" s="97" t="str">
        <f ca="1">IF(ISERROR(OFFSET('HARGA SATUAN'!$E$6,MATCH(C495,'HARGA SATUAN'!$C$7:$C$1922,0),0)),"",OFFSET('HARGA SATUAN'!$E$6,MATCH(C495,'HARGA SATUAN'!$C$7:$C$1922,0),0))</f>
        <v/>
      </c>
      <c r="E495" s="97">
        <f ca="1">IF(B495="+","Unit",IF(ISERROR(OFFSET('HARGA SATUAN'!$F$6,MATCH(C495,'HARGA SATUAN'!$C$7:$C$1922,0),0)),"",OFFSET('HARGA SATUAN'!$F$6,MATCH(C495,'HARGA SATUAN'!$C$7:$C$1922,0),0)))</f>
        <v>0</v>
      </c>
      <c r="F495" s="134" t="str">
        <f t="shared" ca="1" si="23"/>
        <v/>
      </c>
      <c r="G495" s="40">
        <f ca="1">IF(ISERROR(OFFSET('HARGA SATUAN'!$Q$6,MATCH(C495,'HARGA SATUAN'!$C$7:$C$1922,0),0)),"",OFFSET('HARGA SATUAN'!$Q$6,MATCH(C495,'HARGA SATUAN'!$C$7:$C$1922,0),0))</f>
        <v>0</v>
      </c>
      <c r="H495" s="132" t="str">
        <f ca="1">IF(B495="","",#REF!)</f>
        <v/>
      </c>
      <c r="I495" s="132" t="str">
        <f ca="1">IF(B495="","",#REF!)</f>
        <v/>
      </c>
      <c r="J495" s="132" t="str">
        <f ca="1">IF(B495="","",#REF!)</f>
        <v/>
      </c>
      <c r="K495" s="132" t="str">
        <f ca="1">IF(B495="","",#REF!)</f>
        <v/>
      </c>
      <c r="L495" s="132" t="str">
        <f ca="1">IF(C495="","",#REF!)</f>
        <v/>
      </c>
    </row>
    <row r="496" spans="1:12">
      <c r="A496" s="108">
        <v>485</v>
      </c>
      <c r="B496" s="130" t="str">
        <f t="shared" ca="1" si="21"/>
        <v/>
      </c>
      <c r="C496" s="105" t="str">
        <f t="shared" ca="1" si="22"/>
        <v/>
      </c>
      <c r="D496" s="97" t="str">
        <f ca="1">IF(ISERROR(OFFSET('HARGA SATUAN'!$E$6,MATCH(C496,'HARGA SATUAN'!$C$7:$C$1922,0),0)),"",OFFSET('HARGA SATUAN'!$E$6,MATCH(C496,'HARGA SATUAN'!$C$7:$C$1922,0),0))</f>
        <v/>
      </c>
      <c r="E496" s="97">
        <f ca="1">IF(B496="+","Unit",IF(ISERROR(OFFSET('HARGA SATUAN'!$F$6,MATCH(C496,'HARGA SATUAN'!$C$7:$C$1922,0),0)),"",OFFSET('HARGA SATUAN'!$F$6,MATCH(C496,'HARGA SATUAN'!$C$7:$C$1922,0),0)))</f>
        <v>0</v>
      </c>
      <c r="F496" s="134" t="str">
        <f t="shared" ca="1" si="23"/>
        <v/>
      </c>
      <c r="G496" s="40">
        <f ca="1">IF(ISERROR(OFFSET('HARGA SATUAN'!$Q$6,MATCH(C496,'HARGA SATUAN'!$C$7:$C$1922,0),0)),"",OFFSET('HARGA SATUAN'!$Q$6,MATCH(C496,'HARGA SATUAN'!$C$7:$C$1922,0),0))</f>
        <v>0</v>
      </c>
      <c r="H496" s="132" t="str">
        <f ca="1">IF(B496="","",#REF!)</f>
        <v/>
      </c>
      <c r="I496" s="132" t="str">
        <f ca="1">IF(B496="","",#REF!)</f>
        <v/>
      </c>
      <c r="J496" s="132" t="str">
        <f ca="1">IF(B496="","",#REF!)</f>
        <v/>
      </c>
      <c r="K496" s="132" t="str">
        <f ca="1">IF(B496="","",#REF!)</f>
        <v/>
      </c>
      <c r="L496" s="132" t="str">
        <f ca="1">IF(C496="","",#REF!)</f>
        <v/>
      </c>
    </row>
    <row r="497" spans="1:12">
      <c r="A497" s="108">
        <v>486</v>
      </c>
      <c r="B497" s="130" t="str">
        <f t="shared" ca="1" si="21"/>
        <v/>
      </c>
      <c r="C497" s="105" t="str">
        <f t="shared" ca="1" si="22"/>
        <v/>
      </c>
      <c r="D497" s="97" t="str">
        <f ca="1">IF(ISERROR(OFFSET('HARGA SATUAN'!$E$6,MATCH(C497,'HARGA SATUAN'!$C$7:$C$1922,0),0)),"",OFFSET('HARGA SATUAN'!$E$6,MATCH(C497,'HARGA SATUAN'!$C$7:$C$1922,0),0))</f>
        <v/>
      </c>
      <c r="E497" s="97">
        <f ca="1">IF(B497="+","Unit",IF(ISERROR(OFFSET('HARGA SATUAN'!$F$6,MATCH(C497,'HARGA SATUAN'!$C$7:$C$1922,0),0)),"",OFFSET('HARGA SATUAN'!$F$6,MATCH(C497,'HARGA SATUAN'!$C$7:$C$1922,0),0)))</f>
        <v>0</v>
      </c>
      <c r="F497" s="134" t="str">
        <f t="shared" ca="1" si="23"/>
        <v/>
      </c>
      <c r="G497" s="40">
        <f ca="1">IF(ISERROR(OFFSET('HARGA SATUAN'!$Q$6,MATCH(C497,'HARGA SATUAN'!$C$7:$C$1922,0),0)),"",OFFSET('HARGA SATUAN'!$Q$6,MATCH(C497,'HARGA SATUAN'!$C$7:$C$1922,0),0))</f>
        <v>0</v>
      </c>
      <c r="H497" s="132" t="str">
        <f ca="1">IF(B497="","",#REF!)</f>
        <v/>
      </c>
      <c r="I497" s="132" t="str">
        <f ca="1">IF(B497="","",#REF!)</f>
        <v/>
      </c>
      <c r="J497" s="132" t="str">
        <f ca="1">IF(B497="","",#REF!)</f>
        <v/>
      </c>
      <c r="K497" s="132" t="str">
        <f ca="1">IF(B497="","",#REF!)</f>
        <v/>
      </c>
      <c r="L497" s="132" t="str">
        <f ca="1">IF(C497="","",#REF!)</f>
        <v/>
      </c>
    </row>
    <row r="498" spans="1:12">
      <c r="A498" s="108">
        <v>487</v>
      </c>
      <c r="B498" s="130" t="str">
        <f t="shared" ca="1" si="21"/>
        <v/>
      </c>
      <c r="C498" s="105" t="str">
        <f t="shared" ca="1" si="22"/>
        <v/>
      </c>
      <c r="D498" s="97" t="str">
        <f ca="1">IF(ISERROR(OFFSET('HARGA SATUAN'!$E$6,MATCH(C498,'HARGA SATUAN'!$C$7:$C$1922,0),0)),"",OFFSET('HARGA SATUAN'!$E$6,MATCH(C498,'HARGA SATUAN'!$C$7:$C$1922,0),0))</f>
        <v/>
      </c>
      <c r="E498" s="97">
        <f ca="1">IF(B498="+","Unit",IF(ISERROR(OFFSET('HARGA SATUAN'!$F$6,MATCH(C498,'HARGA SATUAN'!$C$7:$C$1922,0),0)),"",OFFSET('HARGA SATUAN'!$F$6,MATCH(C498,'HARGA SATUAN'!$C$7:$C$1922,0),0)))</f>
        <v>0</v>
      </c>
      <c r="F498" s="134" t="str">
        <f t="shared" ca="1" si="23"/>
        <v/>
      </c>
      <c r="G498" s="40">
        <f ca="1">IF(ISERROR(OFFSET('HARGA SATUAN'!$Q$6,MATCH(C498,'HARGA SATUAN'!$C$7:$C$1922,0),0)),"",OFFSET('HARGA SATUAN'!$Q$6,MATCH(C498,'HARGA SATUAN'!$C$7:$C$1922,0),0))</f>
        <v>0</v>
      </c>
      <c r="H498" s="132" t="str">
        <f ca="1">IF(B498="","",#REF!)</f>
        <v/>
      </c>
      <c r="I498" s="132" t="str">
        <f ca="1">IF(B498="","",#REF!)</f>
        <v/>
      </c>
      <c r="J498" s="132" t="str">
        <f ca="1">IF(B498="","",#REF!)</f>
        <v/>
      </c>
      <c r="K498" s="132" t="str">
        <f ca="1">IF(B498="","",#REF!)</f>
        <v/>
      </c>
      <c r="L498" s="132" t="str">
        <f ca="1">IF(C498="","",#REF!)</f>
        <v/>
      </c>
    </row>
    <row r="499" spans="1:12">
      <c r="A499" s="108">
        <v>488</v>
      </c>
      <c r="B499" s="130" t="str">
        <f t="shared" ca="1" si="21"/>
        <v/>
      </c>
      <c r="C499" s="105" t="str">
        <f t="shared" ca="1" si="22"/>
        <v/>
      </c>
      <c r="D499" s="97" t="str">
        <f ca="1">IF(ISERROR(OFFSET('HARGA SATUAN'!$E$6,MATCH(C499,'HARGA SATUAN'!$C$7:$C$1922,0),0)),"",OFFSET('HARGA SATUAN'!$E$6,MATCH(C499,'HARGA SATUAN'!$C$7:$C$1922,0),0))</f>
        <v/>
      </c>
      <c r="E499" s="97">
        <f ca="1">IF(B499="+","Unit",IF(ISERROR(OFFSET('HARGA SATUAN'!$F$6,MATCH(C499,'HARGA SATUAN'!$C$7:$C$1922,0),0)),"",OFFSET('HARGA SATUAN'!$F$6,MATCH(C499,'HARGA SATUAN'!$C$7:$C$1922,0),0)))</f>
        <v>0</v>
      </c>
      <c r="F499" s="134" t="str">
        <f t="shared" ca="1" si="23"/>
        <v/>
      </c>
      <c r="G499" s="40">
        <f ca="1">IF(ISERROR(OFFSET('HARGA SATUAN'!$Q$6,MATCH(C499,'HARGA SATUAN'!$C$7:$C$1922,0),0)),"",OFFSET('HARGA SATUAN'!$Q$6,MATCH(C499,'HARGA SATUAN'!$C$7:$C$1922,0),0))</f>
        <v>0</v>
      </c>
      <c r="H499" s="132" t="str">
        <f ca="1">IF(B499="","",#REF!)</f>
        <v/>
      </c>
      <c r="I499" s="132" t="str">
        <f ca="1">IF(B499="","",#REF!)</f>
        <v/>
      </c>
      <c r="J499" s="132" t="str">
        <f ca="1">IF(B499="","",#REF!)</f>
        <v/>
      </c>
      <c r="K499" s="132" t="str">
        <f ca="1">IF(B499="","",#REF!)</f>
        <v/>
      </c>
      <c r="L499" s="132" t="str">
        <f ca="1">IF(C499="","",#REF!)</f>
        <v/>
      </c>
    </row>
    <row r="500" spans="1:12">
      <c r="A500" s="108">
        <v>489</v>
      </c>
      <c r="B500" s="130" t="str">
        <f t="shared" ca="1" si="21"/>
        <v/>
      </c>
      <c r="C500" s="105" t="str">
        <f t="shared" ca="1" si="22"/>
        <v/>
      </c>
      <c r="D500" s="97" t="str">
        <f ca="1">IF(ISERROR(OFFSET('HARGA SATUAN'!$E$6,MATCH(C500,'HARGA SATUAN'!$C$7:$C$1922,0),0)),"",OFFSET('HARGA SATUAN'!$E$6,MATCH(C500,'HARGA SATUAN'!$C$7:$C$1922,0),0))</f>
        <v/>
      </c>
      <c r="E500" s="97">
        <f ca="1">IF(B500="+","Unit",IF(ISERROR(OFFSET('HARGA SATUAN'!$F$6,MATCH(C500,'HARGA SATUAN'!$C$7:$C$1922,0),0)),"",OFFSET('HARGA SATUAN'!$F$6,MATCH(C500,'HARGA SATUAN'!$C$7:$C$1922,0),0)))</f>
        <v>0</v>
      </c>
      <c r="F500" s="134" t="str">
        <f t="shared" ca="1" si="23"/>
        <v/>
      </c>
      <c r="G500" s="40">
        <f ca="1">IF(ISERROR(OFFSET('HARGA SATUAN'!$Q$6,MATCH(C500,'HARGA SATUAN'!$C$7:$C$1922,0),0)),"",OFFSET('HARGA SATUAN'!$Q$6,MATCH(C500,'HARGA SATUAN'!$C$7:$C$1922,0),0))</f>
        <v>0</v>
      </c>
      <c r="H500" s="132" t="str">
        <f ca="1">IF(B500="","",#REF!)</f>
        <v/>
      </c>
      <c r="I500" s="132" t="str">
        <f ca="1">IF(B500="","",#REF!)</f>
        <v/>
      </c>
      <c r="J500" s="132" t="str">
        <f ca="1">IF(B500="","",#REF!)</f>
        <v/>
      </c>
      <c r="K500" s="132" t="str">
        <f ca="1">IF(B500="","",#REF!)</f>
        <v/>
      </c>
      <c r="L500" s="132" t="str">
        <f ca="1">IF(C500="","",#REF!)</f>
        <v/>
      </c>
    </row>
    <row r="501" spans="1:12">
      <c r="A501" s="108">
        <v>490</v>
      </c>
      <c r="B501" s="130" t="str">
        <f t="shared" ca="1" si="21"/>
        <v/>
      </c>
      <c r="C501" s="105" t="str">
        <f t="shared" ca="1" si="22"/>
        <v/>
      </c>
      <c r="D501" s="97" t="str">
        <f ca="1">IF(ISERROR(OFFSET('HARGA SATUAN'!$E$6,MATCH(C501,'HARGA SATUAN'!$C$7:$C$1922,0),0)),"",OFFSET('HARGA SATUAN'!$E$6,MATCH(C501,'HARGA SATUAN'!$C$7:$C$1922,0),0))</f>
        <v/>
      </c>
      <c r="E501" s="97">
        <f ca="1">IF(B501="+","Unit",IF(ISERROR(OFFSET('HARGA SATUAN'!$F$6,MATCH(C501,'HARGA SATUAN'!$C$7:$C$1922,0),0)),"",OFFSET('HARGA SATUAN'!$F$6,MATCH(C501,'HARGA SATUAN'!$C$7:$C$1922,0),0)))</f>
        <v>0</v>
      </c>
      <c r="F501" s="134" t="str">
        <f t="shared" ca="1" si="23"/>
        <v/>
      </c>
      <c r="G501" s="40">
        <f ca="1">IF(ISERROR(OFFSET('HARGA SATUAN'!$Q$6,MATCH(C501,'HARGA SATUAN'!$C$7:$C$1922,0),0)),"",OFFSET('HARGA SATUAN'!$Q$6,MATCH(C501,'HARGA SATUAN'!$C$7:$C$1922,0),0))</f>
        <v>0</v>
      </c>
      <c r="H501" s="132" t="str">
        <f ca="1">IF(B501="","",#REF!)</f>
        <v/>
      </c>
      <c r="I501" s="132" t="str">
        <f ca="1">IF(B501="","",#REF!)</f>
        <v/>
      </c>
      <c r="J501" s="132" t="str">
        <f ca="1">IF(B501="","",#REF!)</f>
        <v/>
      </c>
      <c r="K501" s="132" t="str">
        <f ca="1">IF(B501="","",#REF!)</f>
        <v/>
      </c>
      <c r="L501" s="132" t="str">
        <f ca="1">IF(C501="","",#REF!)</f>
        <v/>
      </c>
    </row>
    <row r="502" spans="1:12">
      <c r="A502" s="108">
        <v>491</v>
      </c>
      <c r="B502" s="130" t="str">
        <f t="shared" ca="1" si="21"/>
        <v/>
      </c>
      <c r="C502" s="105" t="str">
        <f t="shared" ca="1" si="22"/>
        <v/>
      </c>
      <c r="D502" s="97" t="str">
        <f ca="1">IF(ISERROR(OFFSET('HARGA SATUAN'!$E$6,MATCH(C502,'HARGA SATUAN'!$C$7:$C$1922,0),0)),"",OFFSET('HARGA SATUAN'!$E$6,MATCH(C502,'HARGA SATUAN'!$C$7:$C$1922,0),0))</f>
        <v/>
      </c>
      <c r="E502" s="97">
        <f ca="1">IF(B502="+","Unit",IF(ISERROR(OFFSET('HARGA SATUAN'!$F$6,MATCH(C502,'HARGA SATUAN'!$C$7:$C$1922,0),0)),"",OFFSET('HARGA SATUAN'!$F$6,MATCH(C502,'HARGA SATUAN'!$C$7:$C$1922,0),0)))</f>
        <v>0</v>
      </c>
      <c r="F502" s="134" t="str">
        <f t="shared" ca="1" si="23"/>
        <v/>
      </c>
      <c r="G502" s="40">
        <f ca="1">IF(ISERROR(OFFSET('HARGA SATUAN'!$Q$6,MATCH(C502,'HARGA SATUAN'!$C$7:$C$1922,0),0)),"",OFFSET('HARGA SATUAN'!$Q$6,MATCH(C502,'HARGA SATUAN'!$C$7:$C$1922,0),0))</f>
        <v>0</v>
      </c>
      <c r="H502" s="132" t="str">
        <f ca="1">IF(B502="","",#REF!)</f>
        <v/>
      </c>
      <c r="I502" s="132" t="str">
        <f ca="1">IF(B502="","",#REF!)</f>
        <v/>
      </c>
      <c r="J502" s="132" t="str">
        <f ca="1">IF(B502="","",#REF!)</f>
        <v/>
      </c>
      <c r="K502" s="132" t="str">
        <f ca="1">IF(B502="","",#REF!)</f>
        <v/>
      </c>
      <c r="L502" s="132" t="str">
        <f ca="1">IF(C502="","",#REF!)</f>
        <v/>
      </c>
    </row>
    <row r="503" spans="1:12">
      <c r="A503" s="108">
        <v>492</v>
      </c>
      <c r="B503" s="130" t="str">
        <f t="shared" ca="1" si="21"/>
        <v/>
      </c>
      <c r="C503" s="105" t="str">
        <f t="shared" ca="1" si="22"/>
        <v/>
      </c>
      <c r="D503" s="97" t="str">
        <f ca="1">IF(ISERROR(OFFSET('HARGA SATUAN'!$E$6,MATCH(C503,'HARGA SATUAN'!$C$7:$C$1922,0),0)),"",OFFSET('HARGA SATUAN'!$E$6,MATCH(C503,'HARGA SATUAN'!$C$7:$C$1922,0),0))</f>
        <v/>
      </c>
      <c r="E503" s="97">
        <f ca="1">IF(B503="+","Unit",IF(ISERROR(OFFSET('HARGA SATUAN'!$F$6,MATCH(C503,'HARGA SATUAN'!$C$7:$C$1922,0),0)),"",OFFSET('HARGA SATUAN'!$F$6,MATCH(C503,'HARGA SATUAN'!$C$7:$C$1922,0),0)))</f>
        <v>0</v>
      </c>
      <c r="F503" s="134" t="str">
        <f t="shared" ca="1" si="23"/>
        <v/>
      </c>
      <c r="G503" s="40">
        <f ca="1">IF(ISERROR(OFFSET('HARGA SATUAN'!$Q$6,MATCH(C503,'HARGA SATUAN'!$C$7:$C$1922,0),0)),"",OFFSET('HARGA SATUAN'!$Q$6,MATCH(C503,'HARGA SATUAN'!$C$7:$C$1922,0),0))</f>
        <v>0</v>
      </c>
      <c r="H503" s="132" t="str">
        <f ca="1">IF(B503="","",#REF!)</f>
        <v/>
      </c>
      <c r="I503" s="132" t="str">
        <f ca="1">IF(B503="","",#REF!)</f>
        <v/>
      </c>
      <c r="J503" s="132" t="str">
        <f ca="1">IF(B503="","",#REF!)</f>
        <v/>
      </c>
      <c r="K503" s="132" t="str">
        <f ca="1">IF(B503="","",#REF!)</f>
        <v/>
      </c>
      <c r="L503" s="132" t="str">
        <f ca="1">IF(C503="","",#REF!)</f>
        <v/>
      </c>
    </row>
    <row r="504" spans="1:12">
      <c r="A504" s="108">
        <v>493</v>
      </c>
      <c r="B504" s="130" t="str">
        <f t="shared" ca="1" si="21"/>
        <v/>
      </c>
      <c r="C504" s="105" t="str">
        <f t="shared" ca="1" si="22"/>
        <v/>
      </c>
      <c r="D504" s="97" t="str">
        <f ca="1">IF(ISERROR(OFFSET('HARGA SATUAN'!$E$6,MATCH(C504,'HARGA SATUAN'!$C$7:$C$1922,0),0)),"",OFFSET('HARGA SATUAN'!$E$6,MATCH(C504,'HARGA SATUAN'!$C$7:$C$1922,0),0))</f>
        <v/>
      </c>
      <c r="E504" s="97">
        <f ca="1">IF(B504="+","Unit",IF(ISERROR(OFFSET('HARGA SATUAN'!$F$6,MATCH(C504,'HARGA SATUAN'!$C$7:$C$1922,0),0)),"",OFFSET('HARGA SATUAN'!$F$6,MATCH(C504,'HARGA SATUAN'!$C$7:$C$1922,0),0)))</f>
        <v>0</v>
      </c>
      <c r="F504" s="134" t="str">
        <f t="shared" ca="1" si="23"/>
        <v/>
      </c>
      <c r="G504" s="40">
        <f ca="1">IF(ISERROR(OFFSET('HARGA SATUAN'!$Q$6,MATCH(C504,'HARGA SATUAN'!$C$7:$C$1922,0),0)),"",OFFSET('HARGA SATUAN'!$Q$6,MATCH(C504,'HARGA SATUAN'!$C$7:$C$1922,0),0))</f>
        <v>0</v>
      </c>
      <c r="H504" s="132" t="str">
        <f ca="1">IF(B504="","",#REF!)</f>
        <v/>
      </c>
      <c r="I504" s="132" t="str">
        <f ca="1">IF(B504="","",#REF!)</f>
        <v/>
      </c>
      <c r="J504" s="132" t="str">
        <f ca="1">IF(B504="","",#REF!)</f>
        <v/>
      </c>
      <c r="K504" s="132" t="str">
        <f ca="1">IF(B504="","",#REF!)</f>
        <v/>
      </c>
      <c r="L504" s="132" t="str">
        <f ca="1">IF(C504="","",#REF!)</f>
        <v/>
      </c>
    </row>
    <row r="505" spans="1:12">
      <c r="A505" s="108">
        <v>494</v>
      </c>
      <c r="B505" s="130" t="str">
        <f t="shared" ca="1" si="21"/>
        <v/>
      </c>
      <c r="C505" s="105" t="str">
        <f t="shared" ca="1" si="22"/>
        <v/>
      </c>
      <c r="D505" s="97" t="str">
        <f ca="1">IF(ISERROR(OFFSET('HARGA SATUAN'!$E$6,MATCH(C505,'HARGA SATUAN'!$C$7:$C$1922,0),0)),"",OFFSET('HARGA SATUAN'!$E$6,MATCH(C505,'HARGA SATUAN'!$C$7:$C$1922,0),0))</f>
        <v/>
      </c>
      <c r="E505" s="97">
        <f ca="1">IF(B505="+","Unit",IF(ISERROR(OFFSET('HARGA SATUAN'!$F$6,MATCH(C505,'HARGA SATUAN'!$C$7:$C$1922,0),0)),"",OFFSET('HARGA SATUAN'!$F$6,MATCH(C505,'HARGA SATUAN'!$C$7:$C$1922,0),0)))</f>
        <v>0</v>
      </c>
      <c r="F505" s="134" t="str">
        <f t="shared" ca="1" si="23"/>
        <v/>
      </c>
      <c r="G505" s="40">
        <f ca="1">IF(ISERROR(OFFSET('HARGA SATUAN'!$Q$6,MATCH(C505,'HARGA SATUAN'!$C$7:$C$1922,0),0)),"",OFFSET('HARGA SATUAN'!$Q$6,MATCH(C505,'HARGA SATUAN'!$C$7:$C$1922,0),0))</f>
        <v>0</v>
      </c>
      <c r="H505" s="132" t="str">
        <f ca="1">IF(B505="","",#REF!)</f>
        <v/>
      </c>
      <c r="I505" s="132" t="str">
        <f ca="1">IF(B505="","",#REF!)</f>
        <v/>
      </c>
      <c r="J505" s="132" t="str">
        <f ca="1">IF(B505="","",#REF!)</f>
        <v/>
      </c>
      <c r="K505" s="132" t="str">
        <f ca="1">IF(B505="","",#REF!)</f>
        <v/>
      </c>
      <c r="L505" s="132" t="str">
        <f ca="1">IF(C505="","",#REF!)</f>
        <v/>
      </c>
    </row>
    <row r="506" spans="1:12">
      <c r="A506" s="108">
        <v>495</v>
      </c>
      <c r="B506" s="130" t="str">
        <f t="shared" ca="1" si="21"/>
        <v/>
      </c>
      <c r="C506" s="105" t="str">
        <f t="shared" ca="1" si="22"/>
        <v/>
      </c>
      <c r="D506" s="97" t="str">
        <f ca="1">IF(ISERROR(OFFSET('HARGA SATUAN'!$E$6,MATCH(C506,'HARGA SATUAN'!$C$7:$C$1922,0),0)),"",OFFSET('HARGA SATUAN'!$E$6,MATCH(C506,'HARGA SATUAN'!$C$7:$C$1922,0),0))</f>
        <v/>
      </c>
      <c r="E506" s="97">
        <f ca="1">IF(B506="+","Unit",IF(ISERROR(OFFSET('HARGA SATUAN'!$F$6,MATCH(C506,'HARGA SATUAN'!$C$7:$C$1922,0),0)),"",OFFSET('HARGA SATUAN'!$F$6,MATCH(C506,'HARGA SATUAN'!$C$7:$C$1922,0),0)))</f>
        <v>0</v>
      </c>
      <c r="F506" s="134" t="str">
        <f t="shared" ca="1" si="23"/>
        <v/>
      </c>
      <c r="G506" s="40">
        <f ca="1">IF(ISERROR(OFFSET('HARGA SATUAN'!$Q$6,MATCH(C506,'HARGA SATUAN'!$C$7:$C$1922,0),0)),"",OFFSET('HARGA SATUAN'!$Q$6,MATCH(C506,'HARGA SATUAN'!$C$7:$C$1922,0),0))</f>
        <v>0</v>
      </c>
      <c r="H506" s="132" t="str">
        <f ca="1">IF(B506="","",#REF!)</f>
        <v/>
      </c>
      <c r="I506" s="132" t="str">
        <f ca="1">IF(B506="","",#REF!)</f>
        <v/>
      </c>
      <c r="J506" s="132" t="str">
        <f ca="1">IF(B506="","",#REF!)</f>
        <v/>
      </c>
      <c r="K506" s="132" t="str">
        <f ca="1">IF(B506="","",#REF!)</f>
        <v/>
      </c>
      <c r="L506" s="132" t="str">
        <f ca="1">IF(C506="","",#REF!)</f>
        <v/>
      </c>
    </row>
    <row r="507" spans="1:12">
      <c r="A507" s="108">
        <v>496</v>
      </c>
      <c r="B507" s="130" t="str">
        <f t="shared" ca="1" si="21"/>
        <v/>
      </c>
      <c r="C507" s="105" t="str">
        <f t="shared" ca="1" si="22"/>
        <v/>
      </c>
      <c r="D507" s="97" t="str">
        <f ca="1">IF(ISERROR(OFFSET('HARGA SATUAN'!$E$6,MATCH(C507,'HARGA SATUAN'!$C$7:$C$1922,0),0)),"",OFFSET('HARGA SATUAN'!$E$6,MATCH(C507,'HARGA SATUAN'!$C$7:$C$1922,0),0))</f>
        <v/>
      </c>
      <c r="E507" s="97">
        <f ca="1">IF(B507="+","Unit",IF(ISERROR(OFFSET('HARGA SATUAN'!$F$6,MATCH(C507,'HARGA SATUAN'!$C$7:$C$1922,0),0)),"",OFFSET('HARGA SATUAN'!$F$6,MATCH(C507,'HARGA SATUAN'!$C$7:$C$1922,0),0)))</f>
        <v>0</v>
      </c>
      <c r="F507" s="134" t="str">
        <f t="shared" ca="1" si="23"/>
        <v/>
      </c>
      <c r="G507" s="40">
        <f ca="1">IF(ISERROR(OFFSET('HARGA SATUAN'!$Q$6,MATCH(C507,'HARGA SATUAN'!$C$7:$C$1922,0),0)),"",OFFSET('HARGA SATUAN'!$Q$6,MATCH(C507,'HARGA SATUAN'!$C$7:$C$1922,0),0))</f>
        <v>0</v>
      </c>
      <c r="H507" s="132" t="str">
        <f ca="1">IF(B507="","",#REF!)</f>
        <v/>
      </c>
      <c r="I507" s="132" t="str">
        <f ca="1">IF(B507="","",#REF!)</f>
        <v/>
      </c>
      <c r="J507" s="132" t="str">
        <f ca="1">IF(B507="","",#REF!)</f>
        <v/>
      </c>
      <c r="K507" s="132" t="str">
        <f ca="1">IF(B507="","",#REF!)</f>
        <v/>
      </c>
      <c r="L507" s="132" t="str">
        <f ca="1">IF(C507="","",#REF!)</f>
        <v/>
      </c>
    </row>
    <row r="508" spans="1:12">
      <c r="A508" s="108">
        <v>497</v>
      </c>
      <c r="B508" s="130" t="str">
        <f t="shared" ca="1" si="21"/>
        <v/>
      </c>
      <c r="C508" s="105" t="str">
        <f t="shared" ca="1" si="22"/>
        <v/>
      </c>
      <c r="D508" s="97" t="str">
        <f ca="1">IF(ISERROR(OFFSET('HARGA SATUAN'!$E$6,MATCH(C508,'HARGA SATUAN'!$C$7:$C$1922,0),0)),"",OFFSET('HARGA SATUAN'!$E$6,MATCH(C508,'HARGA SATUAN'!$C$7:$C$1922,0),0))</f>
        <v/>
      </c>
      <c r="E508" s="97">
        <f ca="1">IF(B508="+","Unit",IF(ISERROR(OFFSET('HARGA SATUAN'!$F$6,MATCH(C508,'HARGA SATUAN'!$C$7:$C$1922,0),0)),"",OFFSET('HARGA SATUAN'!$F$6,MATCH(C508,'HARGA SATUAN'!$C$7:$C$1922,0),0)))</f>
        <v>0</v>
      </c>
      <c r="F508" s="134" t="str">
        <f t="shared" ca="1" si="23"/>
        <v/>
      </c>
      <c r="G508" s="40">
        <f ca="1">IF(ISERROR(OFFSET('HARGA SATUAN'!$Q$6,MATCH(C508,'HARGA SATUAN'!$C$7:$C$1922,0),0)),"",OFFSET('HARGA SATUAN'!$Q$6,MATCH(C508,'HARGA SATUAN'!$C$7:$C$1922,0),0))</f>
        <v>0</v>
      </c>
      <c r="H508" s="132" t="str">
        <f ca="1">IF(B508="","",#REF!)</f>
        <v/>
      </c>
      <c r="I508" s="132" t="str">
        <f ca="1">IF(B508="","",#REF!)</f>
        <v/>
      </c>
      <c r="J508" s="132" t="str">
        <f ca="1">IF(B508="","",#REF!)</f>
        <v/>
      </c>
      <c r="K508" s="132" t="str">
        <f ca="1">IF(B508="","",#REF!)</f>
        <v/>
      </c>
      <c r="L508" s="132" t="str">
        <f ca="1">IF(C508="","",#REF!)</f>
        <v/>
      </c>
    </row>
    <row r="509" spans="1:12">
      <c r="A509" s="108">
        <v>498</v>
      </c>
      <c r="B509" s="130" t="str">
        <f t="shared" ca="1" si="21"/>
        <v/>
      </c>
      <c r="C509" s="105" t="str">
        <f t="shared" ca="1" si="22"/>
        <v/>
      </c>
      <c r="D509" s="97" t="str">
        <f ca="1">IF(ISERROR(OFFSET('HARGA SATUAN'!$E$6,MATCH(C509,'HARGA SATUAN'!$C$7:$C$1922,0),0)),"",OFFSET('HARGA SATUAN'!$E$6,MATCH(C509,'HARGA SATUAN'!$C$7:$C$1922,0),0))</f>
        <v/>
      </c>
      <c r="E509" s="97">
        <f ca="1">IF(B509="+","Unit",IF(ISERROR(OFFSET('HARGA SATUAN'!$F$6,MATCH(C509,'HARGA SATUAN'!$C$7:$C$1922,0),0)),"",OFFSET('HARGA SATUAN'!$F$6,MATCH(C509,'HARGA SATUAN'!$C$7:$C$1922,0),0)))</f>
        <v>0</v>
      </c>
      <c r="F509" s="134" t="str">
        <f t="shared" ca="1" si="23"/>
        <v/>
      </c>
      <c r="G509" s="40">
        <f ca="1">IF(ISERROR(OFFSET('HARGA SATUAN'!$Q$6,MATCH(C509,'HARGA SATUAN'!$C$7:$C$1922,0),0)),"",OFFSET('HARGA SATUAN'!$Q$6,MATCH(C509,'HARGA SATUAN'!$C$7:$C$1922,0),0))</f>
        <v>0</v>
      </c>
      <c r="H509" s="132" t="str">
        <f ca="1">IF(B509="","",#REF!)</f>
        <v/>
      </c>
      <c r="I509" s="132" t="str">
        <f ca="1">IF(B509="","",#REF!)</f>
        <v/>
      </c>
      <c r="J509" s="132" t="str">
        <f ca="1">IF(B509="","",#REF!)</f>
        <v/>
      </c>
      <c r="K509" s="132" t="str">
        <f ca="1">IF(B509="","",#REF!)</f>
        <v/>
      </c>
      <c r="L509" s="132" t="str">
        <f ca="1">IF(C509="","",#REF!)</f>
        <v/>
      </c>
    </row>
    <row r="510" spans="1:12">
      <c r="A510" s="108">
        <v>499</v>
      </c>
      <c r="B510" s="130" t="str">
        <f t="shared" ca="1" si="21"/>
        <v/>
      </c>
      <c r="C510" s="105" t="str">
        <f t="shared" ca="1" si="22"/>
        <v/>
      </c>
      <c r="D510" s="97" t="str">
        <f ca="1">IF(ISERROR(OFFSET('HARGA SATUAN'!$E$6,MATCH(C510,'HARGA SATUAN'!$C$7:$C$1922,0),0)),"",OFFSET('HARGA SATUAN'!$E$6,MATCH(C510,'HARGA SATUAN'!$C$7:$C$1922,0),0))</f>
        <v/>
      </c>
      <c r="E510" s="97">
        <f ca="1">IF(B510="+","Unit",IF(ISERROR(OFFSET('HARGA SATUAN'!$F$6,MATCH(C510,'HARGA SATUAN'!$C$7:$C$1922,0),0)),"",OFFSET('HARGA SATUAN'!$F$6,MATCH(C510,'HARGA SATUAN'!$C$7:$C$1922,0),0)))</f>
        <v>0</v>
      </c>
      <c r="F510" s="134" t="str">
        <f t="shared" ca="1" si="23"/>
        <v/>
      </c>
      <c r="G510" s="40">
        <f ca="1">IF(ISERROR(OFFSET('HARGA SATUAN'!$Q$6,MATCH(C510,'HARGA SATUAN'!$C$7:$C$1922,0),0)),"",OFFSET('HARGA SATUAN'!$Q$6,MATCH(C510,'HARGA SATUAN'!$C$7:$C$1922,0),0))</f>
        <v>0</v>
      </c>
      <c r="H510" s="132" t="str">
        <f ca="1">IF(B510="","",#REF!)</f>
        <v/>
      </c>
      <c r="I510" s="132" t="str">
        <f ca="1">IF(B510="","",#REF!)</f>
        <v/>
      </c>
      <c r="J510" s="132" t="str">
        <f ca="1">IF(B510="","",#REF!)</f>
        <v/>
      </c>
      <c r="K510" s="132" t="str">
        <f ca="1">IF(B510="","",#REF!)</f>
        <v/>
      </c>
      <c r="L510" s="132" t="str">
        <f ca="1">IF(C510="","",#REF!)</f>
        <v/>
      </c>
    </row>
    <row r="511" spans="1:12">
      <c r="A511" s="108">
        <v>500</v>
      </c>
      <c r="B511" s="130" t="str">
        <f t="shared" ca="1" si="21"/>
        <v/>
      </c>
      <c r="C511" s="105" t="str">
        <f t="shared" ca="1" si="22"/>
        <v/>
      </c>
      <c r="D511" s="97" t="str">
        <f ca="1">IF(ISERROR(OFFSET('HARGA SATUAN'!$E$6,MATCH(C511,'HARGA SATUAN'!$C$7:$C$1922,0),0)),"",OFFSET('HARGA SATUAN'!$E$6,MATCH(C511,'HARGA SATUAN'!$C$7:$C$1922,0),0))</f>
        <v/>
      </c>
      <c r="E511" s="97">
        <f ca="1">IF(B511="+","Unit",IF(ISERROR(OFFSET('HARGA SATUAN'!$F$6,MATCH(C511,'HARGA SATUAN'!$C$7:$C$1922,0),0)),"",OFFSET('HARGA SATUAN'!$F$6,MATCH(C511,'HARGA SATUAN'!$C$7:$C$1922,0),0)))</f>
        <v>0</v>
      </c>
      <c r="F511" s="134" t="str">
        <f t="shared" ca="1" si="23"/>
        <v/>
      </c>
      <c r="G511" s="40">
        <f ca="1">IF(ISERROR(OFFSET('HARGA SATUAN'!$Q$6,MATCH(C511,'HARGA SATUAN'!$C$7:$C$1922,0),0)),"",OFFSET('HARGA SATUAN'!$Q$6,MATCH(C511,'HARGA SATUAN'!$C$7:$C$1922,0),0))</f>
        <v>0</v>
      </c>
      <c r="H511" s="132" t="str">
        <f ca="1">IF(B511="","",#REF!)</f>
        <v/>
      </c>
      <c r="I511" s="132" t="str">
        <f ca="1">IF(B511="","",#REF!)</f>
        <v/>
      </c>
      <c r="J511" s="132" t="str">
        <f ca="1">IF(B511="","",#REF!)</f>
        <v/>
      </c>
      <c r="K511" s="132" t="str">
        <f ca="1">IF(B511="","",#REF!)</f>
        <v/>
      </c>
      <c r="L511" s="132" t="str">
        <f ca="1">IF(C511="","",#REF!)</f>
        <v/>
      </c>
    </row>
    <row r="512" spans="1:12">
      <c r="A512" s="108">
        <v>501</v>
      </c>
      <c r="B512" s="130" t="str">
        <f t="shared" ca="1" si="21"/>
        <v/>
      </c>
      <c r="C512" s="105" t="str">
        <f t="shared" ca="1" si="22"/>
        <v/>
      </c>
      <c r="D512" s="97" t="str">
        <f ca="1">IF(ISERROR(OFFSET('HARGA SATUAN'!$E$6,MATCH(C512,'HARGA SATUAN'!$C$7:$C$1922,0),0)),"",OFFSET('HARGA SATUAN'!$E$6,MATCH(C512,'HARGA SATUAN'!$C$7:$C$1922,0),0))</f>
        <v/>
      </c>
      <c r="E512" s="97">
        <f ca="1">IF(B512="+","Unit",IF(ISERROR(OFFSET('HARGA SATUAN'!$F$6,MATCH(C512,'HARGA SATUAN'!$C$7:$C$1922,0),0)),"",OFFSET('HARGA SATUAN'!$F$6,MATCH(C512,'HARGA SATUAN'!$C$7:$C$1922,0),0)))</f>
        <v>0</v>
      </c>
      <c r="F512" s="134" t="str">
        <f t="shared" ca="1" si="23"/>
        <v/>
      </c>
      <c r="G512" s="40">
        <f ca="1">IF(ISERROR(OFFSET('HARGA SATUAN'!$Q$6,MATCH(C512,'HARGA SATUAN'!$C$7:$C$1922,0),0)),"",OFFSET('HARGA SATUAN'!$Q$6,MATCH(C512,'HARGA SATUAN'!$C$7:$C$1922,0),0))</f>
        <v>0</v>
      </c>
      <c r="H512" s="132" t="str">
        <f ca="1">IF(B512="","",#REF!)</f>
        <v/>
      </c>
      <c r="I512" s="132" t="str">
        <f ca="1">IF(B512="","",#REF!)</f>
        <v/>
      </c>
      <c r="J512" s="132" t="str">
        <f ca="1">IF(B512="","",#REF!)</f>
        <v/>
      </c>
      <c r="K512" s="132" t="str">
        <f ca="1">IF(B512="","",#REF!)</f>
        <v/>
      </c>
      <c r="L512" s="132" t="str">
        <f ca="1">IF(C512="","",#REF!)</f>
        <v/>
      </c>
    </row>
    <row r="513" spans="1:12">
      <c r="A513" s="108">
        <v>502</v>
      </c>
      <c r="B513" s="130" t="str">
        <f t="shared" ca="1" si="21"/>
        <v/>
      </c>
      <c r="C513" s="105" t="str">
        <f t="shared" ca="1" si="22"/>
        <v/>
      </c>
      <c r="D513" s="97" t="str">
        <f ca="1">IF(ISERROR(OFFSET('HARGA SATUAN'!$E$6,MATCH(C513,'HARGA SATUAN'!$C$7:$C$1922,0),0)),"",OFFSET('HARGA SATUAN'!$E$6,MATCH(C513,'HARGA SATUAN'!$C$7:$C$1922,0),0))</f>
        <v/>
      </c>
      <c r="E513" s="97">
        <f ca="1">IF(B513="+","Unit",IF(ISERROR(OFFSET('HARGA SATUAN'!$F$6,MATCH(C513,'HARGA SATUAN'!$C$7:$C$1922,0),0)),"",OFFSET('HARGA SATUAN'!$F$6,MATCH(C513,'HARGA SATUAN'!$C$7:$C$1922,0),0)))</f>
        <v>0</v>
      </c>
      <c r="F513" s="134" t="str">
        <f t="shared" ca="1" si="23"/>
        <v/>
      </c>
      <c r="G513" s="40">
        <f ca="1">IF(ISERROR(OFFSET('HARGA SATUAN'!$Q$6,MATCH(C513,'HARGA SATUAN'!$C$7:$C$1922,0),0)),"",OFFSET('HARGA SATUAN'!$Q$6,MATCH(C513,'HARGA SATUAN'!$C$7:$C$1922,0),0))</f>
        <v>0</v>
      </c>
      <c r="H513" s="132" t="str">
        <f ca="1">IF(B513="","",#REF!)</f>
        <v/>
      </c>
      <c r="I513" s="132" t="str">
        <f ca="1">IF(B513="","",#REF!)</f>
        <v/>
      </c>
      <c r="J513" s="132" t="str">
        <f ca="1">IF(B513="","",#REF!)</f>
        <v/>
      </c>
      <c r="K513" s="132" t="str">
        <f ca="1">IF(B513="","",#REF!)</f>
        <v/>
      </c>
      <c r="L513" s="132" t="str">
        <f ca="1">IF(C513="","",#REF!)</f>
        <v/>
      </c>
    </row>
    <row r="514" spans="1:12">
      <c r="A514" s="108">
        <v>503</v>
      </c>
      <c r="B514" s="130" t="str">
        <f t="shared" ca="1" si="21"/>
        <v/>
      </c>
      <c r="C514" s="105" t="str">
        <f t="shared" ca="1" si="22"/>
        <v/>
      </c>
      <c r="D514" s="97" t="str">
        <f ca="1">IF(ISERROR(OFFSET('HARGA SATUAN'!$E$6,MATCH(C514,'HARGA SATUAN'!$C$7:$C$1922,0),0)),"",OFFSET('HARGA SATUAN'!$E$6,MATCH(C514,'HARGA SATUAN'!$C$7:$C$1922,0),0))</f>
        <v/>
      </c>
      <c r="E514" s="97">
        <f ca="1">IF(B514="+","Unit",IF(ISERROR(OFFSET('HARGA SATUAN'!$F$6,MATCH(C514,'HARGA SATUAN'!$C$7:$C$1922,0),0)),"",OFFSET('HARGA SATUAN'!$F$6,MATCH(C514,'HARGA SATUAN'!$C$7:$C$1922,0),0)))</f>
        <v>0</v>
      </c>
      <c r="F514" s="134" t="str">
        <f t="shared" ca="1" si="23"/>
        <v/>
      </c>
      <c r="G514" s="40">
        <f ca="1">IF(ISERROR(OFFSET('HARGA SATUAN'!$Q$6,MATCH(C514,'HARGA SATUAN'!$C$7:$C$1922,0),0)),"",OFFSET('HARGA SATUAN'!$Q$6,MATCH(C514,'HARGA SATUAN'!$C$7:$C$1922,0),0))</f>
        <v>0</v>
      </c>
      <c r="H514" s="132" t="str">
        <f ca="1">IF(B514="","",#REF!)</f>
        <v/>
      </c>
      <c r="I514" s="132" t="str">
        <f ca="1">IF(B514="","",#REF!)</f>
        <v/>
      </c>
      <c r="J514" s="132" t="str">
        <f ca="1">IF(B514="","",#REF!)</f>
        <v/>
      </c>
      <c r="K514" s="132" t="str">
        <f ca="1">IF(B514="","",#REF!)</f>
        <v/>
      </c>
      <c r="L514" s="132" t="str">
        <f ca="1">IF(C514="","",#REF!)</f>
        <v/>
      </c>
    </row>
    <row r="515" spans="1:12">
      <c r="A515" s="108">
        <v>504</v>
      </c>
      <c r="B515" s="130" t="str">
        <f t="shared" ca="1" si="21"/>
        <v/>
      </c>
      <c r="C515" s="105" t="str">
        <f t="shared" ca="1" si="22"/>
        <v/>
      </c>
      <c r="D515" s="97" t="str">
        <f ca="1">IF(ISERROR(OFFSET('HARGA SATUAN'!$E$6,MATCH(C515,'HARGA SATUAN'!$C$7:$C$1922,0),0)),"",OFFSET('HARGA SATUAN'!$E$6,MATCH(C515,'HARGA SATUAN'!$C$7:$C$1922,0),0))</f>
        <v/>
      </c>
      <c r="E515" s="97">
        <f ca="1">IF(B515="+","Unit",IF(ISERROR(OFFSET('HARGA SATUAN'!$F$6,MATCH(C515,'HARGA SATUAN'!$C$7:$C$1922,0),0)),"",OFFSET('HARGA SATUAN'!$F$6,MATCH(C515,'HARGA SATUAN'!$C$7:$C$1922,0),0)))</f>
        <v>0</v>
      </c>
      <c r="F515" s="134" t="str">
        <f t="shared" ca="1" si="23"/>
        <v/>
      </c>
      <c r="G515" s="40">
        <f ca="1">IF(ISERROR(OFFSET('HARGA SATUAN'!$Q$6,MATCH(C515,'HARGA SATUAN'!$C$7:$C$1922,0),0)),"",OFFSET('HARGA SATUAN'!$Q$6,MATCH(C515,'HARGA SATUAN'!$C$7:$C$1922,0),0))</f>
        <v>0</v>
      </c>
      <c r="H515" s="132" t="str">
        <f ca="1">IF(B515="","",#REF!)</f>
        <v/>
      </c>
      <c r="I515" s="132" t="str">
        <f ca="1">IF(B515="","",#REF!)</f>
        <v/>
      </c>
      <c r="J515" s="132" t="str">
        <f ca="1">IF(B515="","",#REF!)</f>
        <v/>
      </c>
      <c r="K515" s="132" t="str">
        <f ca="1">IF(B515="","",#REF!)</f>
        <v/>
      </c>
      <c r="L515" s="132" t="str">
        <f ca="1">IF(C515="","",#REF!)</f>
        <v/>
      </c>
    </row>
    <row r="516" spans="1:12">
      <c r="A516" s="108">
        <v>505</v>
      </c>
      <c r="B516" s="130" t="str">
        <f t="shared" ca="1" si="21"/>
        <v/>
      </c>
      <c r="C516" s="105" t="str">
        <f t="shared" ca="1" si="22"/>
        <v/>
      </c>
      <c r="D516" s="97" t="str">
        <f ca="1">IF(ISERROR(OFFSET('HARGA SATUAN'!$E$6,MATCH(C516,'HARGA SATUAN'!$C$7:$C$1922,0),0)),"",OFFSET('HARGA SATUAN'!$E$6,MATCH(C516,'HARGA SATUAN'!$C$7:$C$1922,0),0))</f>
        <v/>
      </c>
      <c r="E516" s="97">
        <f ca="1">IF(B516="+","Unit",IF(ISERROR(OFFSET('HARGA SATUAN'!$F$6,MATCH(C516,'HARGA SATUAN'!$C$7:$C$1922,0),0)),"",OFFSET('HARGA SATUAN'!$F$6,MATCH(C516,'HARGA SATUAN'!$C$7:$C$1922,0),0)))</f>
        <v>0</v>
      </c>
      <c r="F516" s="134" t="str">
        <f t="shared" ca="1" si="23"/>
        <v/>
      </c>
      <c r="G516" s="40">
        <f ca="1">IF(ISERROR(OFFSET('HARGA SATUAN'!$Q$6,MATCH(C516,'HARGA SATUAN'!$C$7:$C$1922,0),0)),"",OFFSET('HARGA SATUAN'!$Q$6,MATCH(C516,'HARGA SATUAN'!$C$7:$C$1922,0),0))</f>
        <v>0</v>
      </c>
      <c r="H516" s="132" t="str">
        <f ca="1">IF(B516="","",#REF!)</f>
        <v/>
      </c>
      <c r="I516" s="132" t="str">
        <f ca="1">IF(B516="","",#REF!)</f>
        <v/>
      </c>
      <c r="J516" s="132" t="str">
        <f ca="1">IF(B516="","",#REF!)</f>
        <v/>
      </c>
      <c r="K516" s="132" t="str">
        <f ca="1">IF(B516="","",#REF!)</f>
        <v/>
      </c>
      <c r="L516" s="132" t="str">
        <f ca="1">IF(C516="","",#REF!)</f>
        <v/>
      </c>
    </row>
    <row r="517" spans="1:12">
      <c r="A517" s="108">
        <v>506</v>
      </c>
      <c r="B517" s="130" t="str">
        <f t="shared" ca="1" si="21"/>
        <v/>
      </c>
      <c r="C517" s="105" t="str">
        <f t="shared" ca="1" si="22"/>
        <v/>
      </c>
      <c r="D517" s="97" t="str">
        <f ca="1">IF(ISERROR(OFFSET('HARGA SATUAN'!$E$6,MATCH(C517,'HARGA SATUAN'!$C$7:$C$1922,0),0)),"",OFFSET('HARGA SATUAN'!$E$6,MATCH(C517,'HARGA SATUAN'!$C$7:$C$1922,0),0))</f>
        <v/>
      </c>
      <c r="E517" s="97">
        <f ca="1">IF(B517="+","Unit",IF(ISERROR(OFFSET('HARGA SATUAN'!$F$6,MATCH(C517,'HARGA SATUAN'!$C$7:$C$1922,0),0)),"",OFFSET('HARGA SATUAN'!$F$6,MATCH(C517,'HARGA SATUAN'!$C$7:$C$1922,0),0)))</f>
        <v>0</v>
      </c>
      <c r="F517" s="134" t="str">
        <f t="shared" ca="1" si="23"/>
        <v/>
      </c>
      <c r="G517" s="40">
        <f ca="1">IF(ISERROR(OFFSET('HARGA SATUAN'!$Q$6,MATCH(C517,'HARGA SATUAN'!$C$7:$C$1922,0),0)),"",OFFSET('HARGA SATUAN'!$Q$6,MATCH(C517,'HARGA SATUAN'!$C$7:$C$1922,0),0))</f>
        <v>0</v>
      </c>
      <c r="H517" s="132" t="str">
        <f ca="1">IF(B517="","",#REF!)</f>
        <v/>
      </c>
      <c r="I517" s="132" t="str">
        <f ca="1">IF(B517="","",#REF!)</f>
        <v/>
      </c>
      <c r="J517" s="132" t="str">
        <f ca="1">IF(B517="","",#REF!)</f>
        <v/>
      </c>
      <c r="K517" s="132" t="str">
        <f ca="1">IF(B517="","",#REF!)</f>
        <v/>
      </c>
      <c r="L517" s="132" t="str">
        <f ca="1">IF(C517="","",#REF!)</f>
        <v/>
      </c>
    </row>
    <row r="518" spans="1:12">
      <c r="A518" s="108">
        <v>507</v>
      </c>
      <c r="B518" s="130" t="str">
        <f t="shared" ca="1" si="21"/>
        <v/>
      </c>
      <c r="C518" s="105" t="str">
        <f t="shared" ca="1" si="22"/>
        <v/>
      </c>
      <c r="D518" s="97" t="str">
        <f ca="1">IF(ISERROR(OFFSET('HARGA SATUAN'!$E$6,MATCH(C518,'HARGA SATUAN'!$C$7:$C$1922,0),0)),"",OFFSET('HARGA SATUAN'!$E$6,MATCH(C518,'HARGA SATUAN'!$C$7:$C$1922,0),0))</f>
        <v/>
      </c>
      <c r="E518" s="97">
        <f ca="1">IF(B518="+","Unit",IF(ISERROR(OFFSET('HARGA SATUAN'!$F$6,MATCH(C518,'HARGA SATUAN'!$C$7:$C$1922,0),0)),"",OFFSET('HARGA SATUAN'!$F$6,MATCH(C518,'HARGA SATUAN'!$C$7:$C$1922,0),0)))</f>
        <v>0</v>
      </c>
      <c r="F518" s="134" t="str">
        <f t="shared" ca="1" si="23"/>
        <v/>
      </c>
      <c r="G518" s="40">
        <f ca="1">IF(ISERROR(OFFSET('HARGA SATUAN'!$Q$6,MATCH(C518,'HARGA SATUAN'!$C$7:$C$1922,0),0)),"",OFFSET('HARGA SATUAN'!$Q$6,MATCH(C518,'HARGA SATUAN'!$C$7:$C$1922,0),0))</f>
        <v>0</v>
      </c>
      <c r="H518" s="132" t="str">
        <f ca="1">IF(B518="","",#REF!)</f>
        <v/>
      </c>
      <c r="I518" s="132" t="str">
        <f ca="1">IF(B518="","",#REF!)</f>
        <v/>
      </c>
      <c r="J518" s="132" t="str">
        <f ca="1">IF(B518="","",#REF!)</f>
        <v/>
      </c>
      <c r="K518" s="132" t="str">
        <f ca="1">IF(B518="","",#REF!)</f>
        <v/>
      </c>
      <c r="L518" s="132" t="str">
        <f ca="1">IF(C518="","",#REF!)</f>
        <v/>
      </c>
    </row>
    <row r="519" spans="1:12">
      <c r="A519" s="108">
        <v>508</v>
      </c>
      <c r="B519" s="130" t="str">
        <f t="shared" ca="1" si="21"/>
        <v/>
      </c>
      <c r="C519" s="105" t="str">
        <f t="shared" ca="1" si="22"/>
        <v/>
      </c>
      <c r="D519" s="97" t="str">
        <f ca="1">IF(ISERROR(OFFSET('HARGA SATUAN'!$E$6,MATCH(C519,'HARGA SATUAN'!$C$7:$C$1922,0),0)),"",OFFSET('HARGA SATUAN'!$E$6,MATCH(C519,'HARGA SATUAN'!$C$7:$C$1922,0),0))</f>
        <v/>
      </c>
      <c r="E519" s="97">
        <f ca="1">IF(B519="+","Unit",IF(ISERROR(OFFSET('HARGA SATUAN'!$F$6,MATCH(C519,'HARGA SATUAN'!$C$7:$C$1922,0),0)),"",OFFSET('HARGA SATUAN'!$F$6,MATCH(C519,'HARGA SATUAN'!$C$7:$C$1922,0),0)))</f>
        <v>0</v>
      </c>
      <c r="F519" s="134" t="str">
        <f t="shared" ca="1" si="23"/>
        <v/>
      </c>
      <c r="G519" s="40">
        <f ca="1">IF(ISERROR(OFFSET('HARGA SATUAN'!$Q$6,MATCH(C519,'HARGA SATUAN'!$C$7:$C$1922,0),0)),"",OFFSET('HARGA SATUAN'!$Q$6,MATCH(C519,'HARGA SATUAN'!$C$7:$C$1922,0),0))</f>
        <v>0</v>
      </c>
      <c r="H519" s="132" t="str">
        <f ca="1">IF(B519="","",#REF!)</f>
        <v/>
      </c>
      <c r="I519" s="132" t="str">
        <f ca="1">IF(B519="","",#REF!)</f>
        <v/>
      </c>
      <c r="J519" s="132" t="str">
        <f ca="1">IF(B519="","",#REF!)</f>
        <v/>
      </c>
      <c r="K519" s="132" t="str">
        <f ca="1">IF(B519="","",#REF!)</f>
        <v/>
      </c>
      <c r="L519" s="132" t="str">
        <f ca="1">IF(C519="","",#REF!)</f>
        <v/>
      </c>
    </row>
    <row r="520" spans="1:12">
      <c r="A520" s="108">
        <v>509</v>
      </c>
      <c r="B520" s="130" t="str">
        <f t="shared" ca="1" si="21"/>
        <v/>
      </c>
      <c r="C520" s="105" t="str">
        <f t="shared" ca="1" si="22"/>
        <v/>
      </c>
      <c r="D520" s="97" t="str">
        <f ca="1">IF(ISERROR(OFFSET('HARGA SATUAN'!$E$6,MATCH(C520,'HARGA SATUAN'!$C$7:$C$1922,0),0)),"",OFFSET('HARGA SATUAN'!$E$6,MATCH(C520,'HARGA SATUAN'!$C$7:$C$1922,0),0))</f>
        <v/>
      </c>
      <c r="E520" s="97">
        <f ca="1">IF(B520="+","Unit",IF(ISERROR(OFFSET('HARGA SATUAN'!$F$6,MATCH(C520,'HARGA SATUAN'!$C$7:$C$1922,0),0)),"",OFFSET('HARGA SATUAN'!$F$6,MATCH(C520,'HARGA SATUAN'!$C$7:$C$1922,0),0)))</f>
        <v>0</v>
      </c>
      <c r="F520" s="134" t="str">
        <f t="shared" ca="1" si="23"/>
        <v/>
      </c>
      <c r="G520" s="40">
        <f ca="1">IF(ISERROR(OFFSET('HARGA SATUAN'!$Q$6,MATCH(C520,'HARGA SATUAN'!$C$7:$C$1922,0),0)),"",OFFSET('HARGA SATUAN'!$Q$6,MATCH(C520,'HARGA SATUAN'!$C$7:$C$1922,0),0))</f>
        <v>0</v>
      </c>
      <c r="H520" s="132" t="str">
        <f ca="1">IF(B520="","",#REF!)</f>
        <v/>
      </c>
      <c r="I520" s="132" t="str">
        <f ca="1">IF(B520="","",#REF!)</f>
        <v/>
      </c>
      <c r="J520" s="132" t="str">
        <f ca="1">IF(B520="","",#REF!)</f>
        <v/>
      </c>
      <c r="K520" s="132" t="str">
        <f ca="1">IF(B520="","",#REF!)</f>
        <v/>
      </c>
      <c r="L520" s="132" t="str">
        <f ca="1">IF(C520="","",#REF!)</f>
        <v/>
      </c>
    </row>
    <row r="521" spans="1:12">
      <c r="A521" s="108">
        <v>510</v>
      </c>
      <c r="B521" s="130" t="str">
        <f t="shared" ca="1" si="21"/>
        <v/>
      </c>
      <c r="C521" s="105" t="str">
        <f t="shared" ca="1" si="22"/>
        <v/>
      </c>
      <c r="D521" s="97" t="str">
        <f ca="1">IF(ISERROR(OFFSET('HARGA SATUAN'!$E$6,MATCH(C521,'HARGA SATUAN'!$C$7:$C$1922,0),0)),"",OFFSET('HARGA SATUAN'!$E$6,MATCH(C521,'HARGA SATUAN'!$C$7:$C$1922,0),0))</f>
        <v/>
      </c>
      <c r="E521" s="97">
        <f ca="1">IF(B521="+","Unit",IF(ISERROR(OFFSET('HARGA SATUAN'!$F$6,MATCH(C521,'HARGA SATUAN'!$C$7:$C$1922,0),0)),"",OFFSET('HARGA SATUAN'!$F$6,MATCH(C521,'HARGA SATUAN'!$C$7:$C$1922,0),0)))</f>
        <v>0</v>
      </c>
      <c r="F521" s="134" t="str">
        <f t="shared" ca="1" si="23"/>
        <v/>
      </c>
      <c r="G521" s="40">
        <f ca="1">IF(ISERROR(OFFSET('HARGA SATUAN'!$Q$6,MATCH(C521,'HARGA SATUAN'!$C$7:$C$1922,0),0)),"",OFFSET('HARGA SATUAN'!$Q$6,MATCH(C521,'HARGA SATUAN'!$C$7:$C$1922,0),0))</f>
        <v>0</v>
      </c>
      <c r="H521" s="132" t="str">
        <f ca="1">IF(B521="","",#REF!)</f>
        <v/>
      </c>
      <c r="I521" s="132" t="str">
        <f ca="1">IF(B521="","",#REF!)</f>
        <v/>
      </c>
      <c r="J521" s="132" t="str">
        <f ca="1">IF(B521="","",#REF!)</f>
        <v/>
      </c>
      <c r="K521" s="132" t="str">
        <f ca="1">IF(B521="","",#REF!)</f>
        <v/>
      </c>
      <c r="L521" s="132" t="str">
        <f ca="1">IF(C521="","",#REF!)</f>
        <v/>
      </c>
    </row>
    <row r="522" spans="1:12">
      <c r="A522" s="108">
        <v>511</v>
      </c>
      <c r="B522" s="130" t="str">
        <f t="shared" ca="1" si="21"/>
        <v/>
      </c>
      <c r="C522" s="105" t="str">
        <f t="shared" ca="1" si="22"/>
        <v/>
      </c>
      <c r="D522" s="97" t="str">
        <f ca="1">IF(ISERROR(OFFSET('HARGA SATUAN'!$E$6,MATCH(C522,'HARGA SATUAN'!$C$7:$C$1922,0),0)),"",OFFSET('HARGA SATUAN'!$E$6,MATCH(C522,'HARGA SATUAN'!$C$7:$C$1922,0),0))</f>
        <v/>
      </c>
      <c r="E522" s="97">
        <f ca="1">IF(B522="+","Unit",IF(ISERROR(OFFSET('HARGA SATUAN'!$F$6,MATCH(C522,'HARGA SATUAN'!$C$7:$C$1922,0),0)),"",OFFSET('HARGA SATUAN'!$F$6,MATCH(C522,'HARGA SATUAN'!$C$7:$C$1922,0),0)))</f>
        <v>0</v>
      </c>
      <c r="F522" s="134" t="str">
        <f t="shared" ca="1" si="23"/>
        <v/>
      </c>
      <c r="G522" s="40">
        <f ca="1">IF(ISERROR(OFFSET('HARGA SATUAN'!$Q$6,MATCH(C522,'HARGA SATUAN'!$C$7:$C$1922,0),0)),"",OFFSET('HARGA SATUAN'!$Q$6,MATCH(C522,'HARGA SATUAN'!$C$7:$C$1922,0),0))</f>
        <v>0</v>
      </c>
      <c r="H522" s="132" t="str">
        <f ca="1">IF(B522="","",#REF!)</f>
        <v/>
      </c>
      <c r="I522" s="132" t="str">
        <f ca="1">IF(B522="","",#REF!)</f>
        <v/>
      </c>
      <c r="J522" s="132" t="str">
        <f ca="1">IF(B522="","",#REF!)</f>
        <v/>
      </c>
      <c r="K522" s="132" t="str">
        <f ca="1">IF(B522="","",#REF!)</f>
        <v/>
      </c>
      <c r="L522" s="132" t="str">
        <f ca="1">IF(C522="","",#REF!)</f>
        <v/>
      </c>
    </row>
    <row r="523" spans="1:12">
      <c r="A523" s="108">
        <v>512</v>
      </c>
      <c r="B523" s="130" t="str">
        <f t="shared" ca="1" si="21"/>
        <v/>
      </c>
      <c r="C523" s="105" t="str">
        <f t="shared" ca="1" si="22"/>
        <v/>
      </c>
      <c r="D523" s="97" t="str">
        <f ca="1">IF(ISERROR(OFFSET('HARGA SATUAN'!$E$6,MATCH(C523,'HARGA SATUAN'!$C$7:$C$1922,0),0)),"",OFFSET('HARGA SATUAN'!$E$6,MATCH(C523,'HARGA SATUAN'!$C$7:$C$1922,0),0))</f>
        <v/>
      </c>
      <c r="E523" s="97">
        <f ca="1">IF(B523="+","Unit",IF(ISERROR(OFFSET('HARGA SATUAN'!$F$6,MATCH(C523,'HARGA SATUAN'!$C$7:$C$1922,0),0)),"",OFFSET('HARGA SATUAN'!$F$6,MATCH(C523,'HARGA SATUAN'!$C$7:$C$1922,0),0)))</f>
        <v>0</v>
      </c>
      <c r="F523" s="134" t="str">
        <f t="shared" ca="1" si="23"/>
        <v/>
      </c>
      <c r="G523" s="40">
        <f ca="1">IF(ISERROR(OFFSET('HARGA SATUAN'!$Q$6,MATCH(C523,'HARGA SATUAN'!$C$7:$C$1922,0),0)),"",OFFSET('HARGA SATUAN'!$Q$6,MATCH(C523,'HARGA SATUAN'!$C$7:$C$1922,0),0))</f>
        <v>0</v>
      </c>
      <c r="H523" s="132" t="str">
        <f ca="1">IF(B523="","",#REF!)</f>
        <v/>
      </c>
      <c r="I523" s="132" t="str">
        <f ca="1">IF(B523="","",#REF!)</f>
        <v/>
      </c>
      <c r="J523" s="132" t="str">
        <f ca="1">IF(B523="","",#REF!)</f>
        <v/>
      </c>
      <c r="K523" s="132" t="str">
        <f ca="1">IF(B523="","",#REF!)</f>
        <v/>
      </c>
      <c r="L523" s="132" t="str">
        <f ca="1">IF(C523="","",#REF!)</f>
        <v/>
      </c>
    </row>
    <row r="524" spans="1:12">
      <c r="A524" s="108">
        <v>513</v>
      </c>
      <c r="B524" s="130" t="str">
        <f t="shared" ca="1" si="21"/>
        <v/>
      </c>
      <c r="C524" s="105" t="str">
        <f t="shared" ca="1" si="22"/>
        <v/>
      </c>
      <c r="D524" s="97" t="str">
        <f ca="1">IF(ISERROR(OFFSET('HARGA SATUAN'!$E$6,MATCH(C524,'HARGA SATUAN'!$C$7:$C$1922,0),0)),"",OFFSET('HARGA SATUAN'!$E$6,MATCH(C524,'HARGA SATUAN'!$C$7:$C$1922,0),0))</f>
        <v/>
      </c>
      <c r="E524" s="97">
        <f ca="1">IF(B524="+","Unit",IF(ISERROR(OFFSET('HARGA SATUAN'!$F$6,MATCH(C524,'HARGA SATUAN'!$C$7:$C$1922,0),0)),"",OFFSET('HARGA SATUAN'!$F$6,MATCH(C524,'HARGA SATUAN'!$C$7:$C$1922,0),0)))</f>
        <v>0</v>
      </c>
      <c r="F524" s="134" t="str">
        <f t="shared" ca="1" si="23"/>
        <v/>
      </c>
      <c r="G524" s="40">
        <f ca="1">IF(ISERROR(OFFSET('HARGA SATUAN'!$Q$6,MATCH(C524,'HARGA SATUAN'!$C$7:$C$1922,0),0)),"",OFFSET('HARGA SATUAN'!$Q$6,MATCH(C524,'HARGA SATUAN'!$C$7:$C$1922,0),0))</f>
        <v>0</v>
      </c>
      <c r="H524" s="132" t="str">
        <f ca="1">IF(B524="","",#REF!)</f>
        <v/>
      </c>
      <c r="I524" s="132" t="str">
        <f ca="1">IF(B524="","",#REF!)</f>
        <v/>
      </c>
      <c r="J524" s="132" t="str">
        <f ca="1">IF(B524="","",#REF!)</f>
        <v/>
      </c>
      <c r="K524" s="132" t="str">
        <f ca="1">IF(B524="","",#REF!)</f>
        <v/>
      </c>
      <c r="L524" s="132" t="str">
        <f ca="1">IF(C524="","",#REF!)</f>
        <v/>
      </c>
    </row>
    <row r="525" spans="1:12">
      <c r="A525" s="108">
        <v>514</v>
      </c>
      <c r="B525" s="130" t="str">
        <f t="shared" ref="B525:B588" ca="1" si="24">IF(C525="","",A525)</f>
        <v/>
      </c>
      <c r="C525" s="105" t="str">
        <f t="shared" ref="C525:C588" ca="1" si="25">IF(ISERROR(OFFSET($C$713,MATCH(A525,$F$714:$F$1320,0),0)),"",OFFSET($C$713,MATCH(A525,$F$714:$F$1320,0),0))</f>
        <v/>
      </c>
      <c r="D525" s="97" t="str">
        <f ca="1">IF(ISERROR(OFFSET('HARGA SATUAN'!$E$6,MATCH(C525,'HARGA SATUAN'!$C$7:$C$1922,0),0)),"",OFFSET('HARGA SATUAN'!$E$6,MATCH(C525,'HARGA SATUAN'!$C$7:$C$1922,0),0))</f>
        <v/>
      </c>
      <c r="E525" s="97">
        <f ca="1">IF(B525="+","Unit",IF(ISERROR(OFFSET('HARGA SATUAN'!$F$6,MATCH(C525,'HARGA SATUAN'!$C$7:$C$1922,0),0)),"",OFFSET('HARGA SATUAN'!$F$6,MATCH(C525,'HARGA SATUAN'!$C$7:$C$1922,0),0)))</f>
        <v>0</v>
      </c>
      <c r="F525" s="134" t="str">
        <f t="shared" ref="F525:F588" ca="1" si="26">IF(ISERROR(OFFSET($D$713,MATCH(A525,$F$714:$F$1320,0),0)),"",OFFSET($D$713,MATCH(A525,$F$714:$F$1320,0),0))</f>
        <v/>
      </c>
      <c r="G525" s="40">
        <f ca="1">IF(ISERROR(OFFSET('HARGA SATUAN'!$Q$6,MATCH(C525,'HARGA SATUAN'!$C$7:$C$1922,0),0)),"",OFFSET('HARGA SATUAN'!$Q$6,MATCH(C525,'HARGA SATUAN'!$C$7:$C$1922,0),0))</f>
        <v>0</v>
      </c>
      <c r="H525" s="132" t="str">
        <f ca="1">IF(B525="","",#REF!)</f>
        <v/>
      </c>
      <c r="I525" s="132" t="str">
        <f ca="1">IF(B525="","",#REF!)</f>
        <v/>
      </c>
      <c r="J525" s="132" t="str">
        <f ca="1">IF(B525="","",#REF!)</f>
        <v/>
      </c>
      <c r="K525" s="132" t="str">
        <f ca="1">IF(B525="","",#REF!)</f>
        <v/>
      </c>
      <c r="L525" s="132" t="str">
        <f ca="1">IF(C525="","",#REF!)</f>
        <v/>
      </c>
    </row>
    <row r="526" spans="1:12">
      <c r="A526" s="108">
        <v>515</v>
      </c>
      <c r="B526" s="130" t="str">
        <f t="shared" ca="1" si="24"/>
        <v/>
      </c>
      <c r="C526" s="105" t="str">
        <f t="shared" ca="1" si="25"/>
        <v/>
      </c>
      <c r="D526" s="97" t="str">
        <f ca="1">IF(ISERROR(OFFSET('HARGA SATUAN'!$E$6,MATCH(C526,'HARGA SATUAN'!$C$7:$C$1922,0),0)),"",OFFSET('HARGA SATUAN'!$E$6,MATCH(C526,'HARGA SATUAN'!$C$7:$C$1922,0),0))</f>
        <v/>
      </c>
      <c r="E526" s="97">
        <f ca="1">IF(B526="+","Unit",IF(ISERROR(OFFSET('HARGA SATUAN'!$F$6,MATCH(C526,'HARGA SATUAN'!$C$7:$C$1922,0),0)),"",OFFSET('HARGA SATUAN'!$F$6,MATCH(C526,'HARGA SATUAN'!$C$7:$C$1922,0),0)))</f>
        <v>0</v>
      </c>
      <c r="F526" s="134" t="str">
        <f t="shared" ca="1" si="26"/>
        <v/>
      </c>
      <c r="G526" s="40">
        <f ca="1">IF(ISERROR(OFFSET('HARGA SATUAN'!$Q$6,MATCH(C526,'HARGA SATUAN'!$C$7:$C$1922,0),0)),"",OFFSET('HARGA SATUAN'!$Q$6,MATCH(C526,'HARGA SATUAN'!$C$7:$C$1922,0),0))</f>
        <v>0</v>
      </c>
      <c r="H526" s="132" t="str">
        <f ca="1">IF(B526="","",#REF!)</f>
        <v/>
      </c>
      <c r="I526" s="132" t="str">
        <f ca="1">IF(B526="","",#REF!)</f>
        <v/>
      </c>
      <c r="J526" s="132" t="str">
        <f ca="1">IF(B526="","",#REF!)</f>
        <v/>
      </c>
      <c r="K526" s="132" t="str">
        <f ca="1">IF(B526="","",#REF!)</f>
        <v/>
      </c>
      <c r="L526" s="132" t="str">
        <f ca="1">IF(C526="","",#REF!)</f>
        <v/>
      </c>
    </row>
    <row r="527" spans="1:12">
      <c r="A527" s="108">
        <v>516</v>
      </c>
      <c r="B527" s="130" t="str">
        <f t="shared" ca="1" si="24"/>
        <v/>
      </c>
      <c r="C527" s="105" t="str">
        <f t="shared" ca="1" si="25"/>
        <v/>
      </c>
      <c r="D527" s="97" t="str">
        <f ca="1">IF(ISERROR(OFFSET('HARGA SATUAN'!$E$6,MATCH(C527,'HARGA SATUAN'!$C$7:$C$1922,0),0)),"",OFFSET('HARGA SATUAN'!$E$6,MATCH(C527,'HARGA SATUAN'!$C$7:$C$1922,0),0))</f>
        <v/>
      </c>
      <c r="E527" s="97">
        <f ca="1">IF(B527="+","Unit",IF(ISERROR(OFFSET('HARGA SATUAN'!$F$6,MATCH(C527,'HARGA SATUAN'!$C$7:$C$1922,0),0)),"",OFFSET('HARGA SATUAN'!$F$6,MATCH(C527,'HARGA SATUAN'!$C$7:$C$1922,0),0)))</f>
        <v>0</v>
      </c>
      <c r="F527" s="134" t="str">
        <f t="shared" ca="1" si="26"/>
        <v/>
      </c>
      <c r="G527" s="40">
        <f ca="1">IF(ISERROR(OFFSET('HARGA SATUAN'!$Q$6,MATCH(C527,'HARGA SATUAN'!$C$7:$C$1922,0),0)),"",OFFSET('HARGA SATUAN'!$Q$6,MATCH(C527,'HARGA SATUAN'!$C$7:$C$1922,0),0))</f>
        <v>0</v>
      </c>
      <c r="H527" s="132" t="str">
        <f ca="1">IF(B527="","",#REF!)</f>
        <v/>
      </c>
      <c r="I527" s="132" t="str">
        <f ca="1">IF(B527="","",#REF!)</f>
        <v/>
      </c>
      <c r="J527" s="132" t="str">
        <f ca="1">IF(B527="","",#REF!)</f>
        <v/>
      </c>
      <c r="K527" s="132" t="str">
        <f ca="1">IF(B527="","",#REF!)</f>
        <v/>
      </c>
      <c r="L527" s="132" t="str">
        <f ca="1">IF(C527="","",#REF!)</f>
        <v/>
      </c>
    </row>
    <row r="528" spans="1:12">
      <c r="A528" s="108">
        <v>517</v>
      </c>
      <c r="B528" s="130" t="str">
        <f t="shared" ca="1" si="24"/>
        <v/>
      </c>
      <c r="C528" s="105" t="str">
        <f t="shared" ca="1" si="25"/>
        <v/>
      </c>
      <c r="D528" s="97" t="str">
        <f ca="1">IF(ISERROR(OFFSET('HARGA SATUAN'!$E$6,MATCH(C528,'HARGA SATUAN'!$C$7:$C$1922,0),0)),"",OFFSET('HARGA SATUAN'!$E$6,MATCH(C528,'HARGA SATUAN'!$C$7:$C$1922,0),0))</f>
        <v/>
      </c>
      <c r="E528" s="97">
        <f ca="1">IF(B528="+","Unit",IF(ISERROR(OFFSET('HARGA SATUAN'!$F$6,MATCH(C528,'HARGA SATUAN'!$C$7:$C$1922,0),0)),"",OFFSET('HARGA SATUAN'!$F$6,MATCH(C528,'HARGA SATUAN'!$C$7:$C$1922,0),0)))</f>
        <v>0</v>
      </c>
      <c r="F528" s="134" t="str">
        <f t="shared" ca="1" si="26"/>
        <v/>
      </c>
      <c r="G528" s="40">
        <f ca="1">IF(ISERROR(OFFSET('HARGA SATUAN'!$Q$6,MATCH(C528,'HARGA SATUAN'!$C$7:$C$1922,0),0)),"",OFFSET('HARGA SATUAN'!$Q$6,MATCH(C528,'HARGA SATUAN'!$C$7:$C$1922,0),0))</f>
        <v>0</v>
      </c>
      <c r="H528" s="132" t="str">
        <f ca="1">IF(B528="","",#REF!)</f>
        <v/>
      </c>
      <c r="I528" s="132" t="str">
        <f ca="1">IF(B528="","",#REF!)</f>
        <v/>
      </c>
      <c r="J528" s="132" t="str">
        <f ca="1">IF(B528="","",#REF!)</f>
        <v/>
      </c>
      <c r="K528" s="132" t="str">
        <f ca="1">IF(B528="","",#REF!)</f>
        <v/>
      </c>
      <c r="L528" s="132" t="str">
        <f ca="1">IF(C528="","",#REF!)</f>
        <v/>
      </c>
    </row>
    <row r="529" spans="1:12">
      <c r="A529" s="108">
        <v>518</v>
      </c>
      <c r="B529" s="130" t="str">
        <f t="shared" ca="1" si="24"/>
        <v/>
      </c>
      <c r="C529" s="105" t="str">
        <f t="shared" ca="1" si="25"/>
        <v/>
      </c>
      <c r="D529" s="97" t="str">
        <f ca="1">IF(ISERROR(OFFSET('HARGA SATUAN'!$E$6,MATCH(C529,'HARGA SATUAN'!$C$7:$C$1922,0),0)),"",OFFSET('HARGA SATUAN'!$E$6,MATCH(C529,'HARGA SATUAN'!$C$7:$C$1922,0),0))</f>
        <v/>
      </c>
      <c r="E529" s="97">
        <f ca="1">IF(B529="+","Unit",IF(ISERROR(OFFSET('HARGA SATUAN'!$F$6,MATCH(C529,'HARGA SATUAN'!$C$7:$C$1922,0),0)),"",OFFSET('HARGA SATUAN'!$F$6,MATCH(C529,'HARGA SATUAN'!$C$7:$C$1922,0),0)))</f>
        <v>0</v>
      </c>
      <c r="F529" s="134" t="str">
        <f t="shared" ca="1" si="26"/>
        <v/>
      </c>
      <c r="G529" s="40">
        <f ca="1">IF(ISERROR(OFFSET('HARGA SATUAN'!$Q$6,MATCH(C529,'HARGA SATUAN'!$C$7:$C$1922,0),0)),"",OFFSET('HARGA SATUAN'!$Q$6,MATCH(C529,'HARGA SATUAN'!$C$7:$C$1922,0),0))</f>
        <v>0</v>
      </c>
      <c r="H529" s="132" t="str">
        <f ca="1">IF(B529="","",#REF!)</f>
        <v/>
      </c>
      <c r="I529" s="132" t="str">
        <f ca="1">IF(B529="","",#REF!)</f>
        <v/>
      </c>
      <c r="J529" s="132" t="str">
        <f ca="1">IF(B529="","",#REF!)</f>
        <v/>
      </c>
      <c r="K529" s="132" t="str">
        <f ca="1">IF(B529="","",#REF!)</f>
        <v/>
      </c>
      <c r="L529" s="132" t="str">
        <f ca="1">IF(C529="","",#REF!)</f>
        <v/>
      </c>
    </row>
    <row r="530" spans="1:12">
      <c r="A530" s="108">
        <v>519</v>
      </c>
      <c r="B530" s="130" t="str">
        <f t="shared" ca="1" si="24"/>
        <v/>
      </c>
      <c r="C530" s="105" t="str">
        <f t="shared" ca="1" si="25"/>
        <v/>
      </c>
      <c r="D530" s="97" t="str">
        <f ca="1">IF(ISERROR(OFFSET('HARGA SATUAN'!$E$6,MATCH(C530,'HARGA SATUAN'!$C$7:$C$1922,0),0)),"",OFFSET('HARGA SATUAN'!$E$6,MATCH(C530,'HARGA SATUAN'!$C$7:$C$1922,0),0))</f>
        <v/>
      </c>
      <c r="E530" s="97">
        <f ca="1">IF(B530="+","Unit",IF(ISERROR(OFFSET('HARGA SATUAN'!$F$6,MATCH(C530,'HARGA SATUAN'!$C$7:$C$1922,0),0)),"",OFFSET('HARGA SATUAN'!$F$6,MATCH(C530,'HARGA SATUAN'!$C$7:$C$1922,0),0)))</f>
        <v>0</v>
      </c>
      <c r="F530" s="134" t="str">
        <f t="shared" ca="1" si="26"/>
        <v/>
      </c>
      <c r="G530" s="40">
        <f ca="1">IF(ISERROR(OFFSET('HARGA SATUAN'!$Q$6,MATCH(C530,'HARGA SATUAN'!$C$7:$C$1922,0),0)),"",OFFSET('HARGA SATUAN'!$Q$6,MATCH(C530,'HARGA SATUAN'!$C$7:$C$1922,0),0))</f>
        <v>0</v>
      </c>
      <c r="H530" s="132" t="str">
        <f ca="1">IF(B530="","",#REF!)</f>
        <v/>
      </c>
      <c r="I530" s="132" t="str">
        <f ca="1">IF(B530="","",#REF!)</f>
        <v/>
      </c>
      <c r="J530" s="132" t="str">
        <f ca="1">IF(B530="","",#REF!)</f>
        <v/>
      </c>
      <c r="K530" s="132" t="str">
        <f ca="1">IF(B530="","",#REF!)</f>
        <v/>
      </c>
      <c r="L530" s="132" t="str">
        <f ca="1">IF(C530="","",#REF!)</f>
        <v/>
      </c>
    </row>
    <row r="531" spans="1:12">
      <c r="A531" s="108">
        <v>520</v>
      </c>
      <c r="B531" s="130" t="str">
        <f t="shared" ca="1" si="24"/>
        <v/>
      </c>
      <c r="C531" s="105" t="str">
        <f t="shared" ca="1" si="25"/>
        <v/>
      </c>
      <c r="D531" s="97" t="str">
        <f ca="1">IF(ISERROR(OFFSET('HARGA SATUAN'!$E$6,MATCH(C531,'HARGA SATUAN'!$C$7:$C$1922,0),0)),"",OFFSET('HARGA SATUAN'!$E$6,MATCH(C531,'HARGA SATUAN'!$C$7:$C$1922,0),0))</f>
        <v/>
      </c>
      <c r="E531" s="97">
        <f ca="1">IF(B531="+","Unit",IF(ISERROR(OFFSET('HARGA SATUAN'!$F$6,MATCH(C531,'HARGA SATUAN'!$C$7:$C$1922,0),0)),"",OFFSET('HARGA SATUAN'!$F$6,MATCH(C531,'HARGA SATUAN'!$C$7:$C$1922,0),0)))</f>
        <v>0</v>
      </c>
      <c r="F531" s="134" t="str">
        <f t="shared" ca="1" si="26"/>
        <v/>
      </c>
      <c r="G531" s="40">
        <f ca="1">IF(ISERROR(OFFSET('HARGA SATUAN'!$Q$6,MATCH(C531,'HARGA SATUAN'!$C$7:$C$1922,0),0)),"",OFFSET('HARGA SATUAN'!$Q$6,MATCH(C531,'HARGA SATUAN'!$C$7:$C$1922,0),0))</f>
        <v>0</v>
      </c>
      <c r="H531" s="132" t="str">
        <f ca="1">IF(B531="","",#REF!)</f>
        <v/>
      </c>
      <c r="I531" s="132" t="str">
        <f ca="1">IF(B531="","",#REF!)</f>
        <v/>
      </c>
      <c r="J531" s="132" t="str">
        <f ca="1">IF(B531="","",#REF!)</f>
        <v/>
      </c>
      <c r="K531" s="132" t="str">
        <f ca="1">IF(B531="","",#REF!)</f>
        <v/>
      </c>
      <c r="L531" s="132" t="str">
        <f ca="1">IF(C531="","",#REF!)</f>
        <v/>
      </c>
    </row>
    <row r="532" spans="1:12">
      <c r="A532" s="108">
        <v>521</v>
      </c>
      <c r="B532" s="130" t="str">
        <f t="shared" ca="1" si="24"/>
        <v/>
      </c>
      <c r="C532" s="105" t="str">
        <f t="shared" ca="1" si="25"/>
        <v/>
      </c>
      <c r="D532" s="97" t="str">
        <f ca="1">IF(ISERROR(OFFSET('HARGA SATUAN'!$E$6,MATCH(C532,'HARGA SATUAN'!$C$7:$C$1922,0),0)),"",OFFSET('HARGA SATUAN'!$E$6,MATCH(C532,'HARGA SATUAN'!$C$7:$C$1922,0),0))</f>
        <v/>
      </c>
      <c r="E532" s="97">
        <f ca="1">IF(B532="+","Unit",IF(ISERROR(OFFSET('HARGA SATUAN'!$F$6,MATCH(C532,'HARGA SATUAN'!$C$7:$C$1922,0),0)),"",OFFSET('HARGA SATUAN'!$F$6,MATCH(C532,'HARGA SATUAN'!$C$7:$C$1922,0),0)))</f>
        <v>0</v>
      </c>
      <c r="F532" s="134" t="str">
        <f t="shared" ca="1" si="26"/>
        <v/>
      </c>
      <c r="G532" s="40">
        <f ca="1">IF(ISERROR(OFFSET('HARGA SATUAN'!$Q$6,MATCH(C532,'HARGA SATUAN'!$C$7:$C$1922,0),0)),"",OFFSET('HARGA SATUAN'!$Q$6,MATCH(C532,'HARGA SATUAN'!$C$7:$C$1922,0),0))</f>
        <v>0</v>
      </c>
      <c r="H532" s="132" t="str">
        <f ca="1">IF(B532="","",#REF!)</f>
        <v/>
      </c>
      <c r="I532" s="132" t="str">
        <f ca="1">IF(B532="","",#REF!)</f>
        <v/>
      </c>
      <c r="J532" s="132" t="str">
        <f ca="1">IF(B532="","",#REF!)</f>
        <v/>
      </c>
      <c r="K532" s="132" t="str">
        <f ca="1">IF(B532="","",#REF!)</f>
        <v/>
      </c>
      <c r="L532" s="132" t="str">
        <f ca="1">IF(C532="","",#REF!)</f>
        <v/>
      </c>
    </row>
    <row r="533" spans="1:12">
      <c r="A533" s="108">
        <v>522</v>
      </c>
      <c r="B533" s="130" t="str">
        <f t="shared" ca="1" si="24"/>
        <v/>
      </c>
      <c r="C533" s="105" t="str">
        <f t="shared" ca="1" si="25"/>
        <v/>
      </c>
      <c r="D533" s="97" t="str">
        <f ca="1">IF(ISERROR(OFFSET('HARGA SATUAN'!$E$6,MATCH(C533,'HARGA SATUAN'!$C$7:$C$1922,0),0)),"",OFFSET('HARGA SATUAN'!$E$6,MATCH(C533,'HARGA SATUAN'!$C$7:$C$1922,0),0))</f>
        <v/>
      </c>
      <c r="E533" s="97">
        <f ca="1">IF(B533="+","Unit",IF(ISERROR(OFFSET('HARGA SATUAN'!$F$6,MATCH(C533,'HARGA SATUAN'!$C$7:$C$1922,0),0)),"",OFFSET('HARGA SATUAN'!$F$6,MATCH(C533,'HARGA SATUAN'!$C$7:$C$1922,0),0)))</f>
        <v>0</v>
      </c>
      <c r="F533" s="134" t="str">
        <f t="shared" ca="1" si="26"/>
        <v/>
      </c>
      <c r="G533" s="40">
        <f ca="1">IF(ISERROR(OFFSET('HARGA SATUAN'!$Q$6,MATCH(C533,'HARGA SATUAN'!$C$7:$C$1922,0),0)),"",OFFSET('HARGA SATUAN'!$Q$6,MATCH(C533,'HARGA SATUAN'!$C$7:$C$1922,0),0))</f>
        <v>0</v>
      </c>
      <c r="H533" s="132" t="str">
        <f ca="1">IF(B533="","",#REF!)</f>
        <v/>
      </c>
      <c r="I533" s="132" t="str">
        <f ca="1">IF(B533="","",#REF!)</f>
        <v/>
      </c>
      <c r="J533" s="132" t="str">
        <f ca="1">IF(B533="","",#REF!)</f>
        <v/>
      </c>
      <c r="K533" s="132" t="str">
        <f ca="1">IF(B533="","",#REF!)</f>
        <v/>
      </c>
      <c r="L533" s="132" t="str">
        <f ca="1">IF(C533="","",#REF!)</f>
        <v/>
      </c>
    </row>
    <row r="534" spans="1:12">
      <c r="A534" s="108">
        <v>523</v>
      </c>
      <c r="B534" s="130" t="str">
        <f t="shared" ca="1" si="24"/>
        <v/>
      </c>
      <c r="C534" s="105" t="str">
        <f t="shared" ca="1" si="25"/>
        <v/>
      </c>
      <c r="D534" s="97" t="str">
        <f ca="1">IF(ISERROR(OFFSET('HARGA SATUAN'!$E$6,MATCH(C534,'HARGA SATUAN'!$C$7:$C$1922,0),0)),"",OFFSET('HARGA SATUAN'!$E$6,MATCH(C534,'HARGA SATUAN'!$C$7:$C$1922,0),0))</f>
        <v/>
      </c>
      <c r="E534" s="97">
        <f ca="1">IF(B534="+","Unit",IF(ISERROR(OFFSET('HARGA SATUAN'!$F$6,MATCH(C534,'HARGA SATUAN'!$C$7:$C$1922,0),0)),"",OFFSET('HARGA SATUAN'!$F$6,MATCH(C534,'HARGA SATUAN'!$C$7:$C$1922,0),0)))</f>
        <v>0</v>
      </c>
      <c r="F534" s="134" t="str">
        <f t="shared" ca="1" si="26"/>
        <v/>
      </c>
      <c r="G534" s="40">
        <f ca="1">IF(ISERROR(OFFSET('HARGA SATUAN'!$Q$6,MATCH(C534,'HARGA SATUAN'!$C$7:$C$1922,0),0)),"",OFFSET('HARGA SATUAN'!$Q$6,MATCH(C534,'HARGA SATUAN'!$C$7:$C$1922,0),0))</f>
        <v>0</v>
      </c>
      <c r="H534" s="132" t="str">
        <f ca="1">IF(B534="","",#REF!)</f>
        <v/>
      </c>
      <c r="I534" s="132" t="str">
        <f ca="1">IF(B534="","",#REF!)</f>
        <v/>
      </c>
      <c r="J534" s="132" t="str">
        <f ca="1">IF(B534="","",#REF!)</f>
        <v/>
      </c>
      <c r="K534" s="132" t="str">
        <f ca="1">IF(B534="","",#REF!)</f>
        <v/>
      </c>
      <c r="L534" s="132" t="str">
        <f ca="1">IF(C534="","",#REF!)</f>
        <v/>
      </c>
    </row>
    <row r="535" spans="1:12">
      <c r="A535" s="108">
        <v>524</v>
      </c>
      <c r="B535" s="130" t="str">
        <f t="shared" ca="1" si="24"/>
        <v/>
      </c>
      <c r="C535" s="105" t="str">
        <f t="shared" ca="1" si="25"/>
        <v/>
      </c>
      <c r="D535" s="97" t="str">
        <f ca="1">IF(ISERROR(OFFSET('HARGA SATUAN'!$E$6,MATCH(C535,'HARGA SATUAN'!$C$7:$C$1922,0),0)),"",OFFSET('HARGA SATUAN'!$E$6,MATCH(C535,'HARGA SATUAN'!$C$7:$C$1922,0),0))</f>
        <v/>
      </c>
      <c r="E535" s="97">
        <f ca="1">IF(B535="+","Unit",IF(ISERROR(OFFSET('HARGA SATUAN'!$F$6,MATCH(C535,'HARGA SATUAN'!$C$7:$C$1922,0),0)),"",OFFSET('HARGA SATUAN'!$F$6,MATCH(C535,'HARGA SATUAN'!$C$7:$C$1922,0),0)))</f>
        <v>0</v>
      </c>
      <c r="F535" s="134" t="str">
        <f t="shared" ca="1" si="26"/>
        <v/>
      </c>
      <c r="G535" s="40">
        <f ca="1">IF(ISERROR(OFFSET('HARGA SATUAN'!$Q$6,MATCH(C535,'HARGA SATUAN'!$C$7:$C$1922,0),0)),"",OFFSET('HARGA SATUAN'!$Q$6,MATCH(C535,'HARGA SATUAN'!$C$7:$C$1922,0),0))</f>
        <v>0</v>
      </c>
      <c r="H535" s="132" t="str">
        <f ca="1">IF(B535="","",#REF!)</f>
        <v/>
      </c>
      <c r="I535" s="132" t="str">
        <f ca="1">IF(B535="","",#REF!)</f>
        <v/>
      </c>
      <c r="J535" s="132" t="str">
        <f ca="1">IF(B535="","",#REF!)</f>
        <v/>
      </c>
      <c r="K535" s="132" t="str">
        <f ca="1">IF(B535="","",#REF!)</f>
        <v/>
      </c>
      <c r="L535" s="132" t="str">
        <f ca="1">IF(C535="","",#REF!)</f>
        <v/>
      </c>
    </row>
    <row r="536" spans="1:12">
      <c r="A536" s="108">
        <v>525</v>
      </c>
      <c r="B536" s="130" t="str">
        <f t="shared" ca="1" si="24"/>
        <v/>
      </c>
      <c r="C536" s="105" t="str">
        <f t="shared" ca="1" si="25"/>
        <v/>
      </c>
      <c r="D536" s="97" t="str">
        <f ca="1">IF(ISERROR(OFFSET('HARGA SATUAN'!$E$6,MATCH(C536,'HARGA SATUAN'!$C$7:$C$1922,0),0)),"",OFFSET('HARGA SATUAN'!$E$6,MATCH(C536,'HARGA SATUAN'!$C$7:$C$1922,0),0))</f>
        <v/>
      </c>
      <c r="E536" s="97">
        <f ca="1">IF(B536="+","Unit",IF(ISERROR(OFFSET('HARGA SATUAN'!$F$6,MATCH(C536,'HARGA SATUAN'!$C$7:$C$1922,0),0)),"",OFFSET('HARGA SATUAN'!$F$6,MATCH(C536,'HARGA SATUAN'!$C$7:$C$1922,0),0)))</f>
        <v>0</v>
      </c>
      <c r="F536" s="134" t="str">
        <f t="shared" ca="1" si="26"/>
        <v/>
      </c>
      <c r="G536" s="40">
        <f ca="1">IF(ISERROR(OFFSET('HARGA SATUAN'!$Q$6,MATCH(C536,'HARGA SATUAN'!$C$7:$C$1922,0),0)),"",OFFSET('HARGA SATUAN'!$Q$6,MATCH(C536,'HARGA SATUAN'!$C$7:$C$1922,0),0))</f>
        <v>0</v>
      </c>
      <c r="H536" s="132" t="str">
        <f ca="1">IF(B536="","",#REF!)</f>
        <v/>
      </c>
      <c r="I536" s="132" t="str">
        <f ca="1">IF(B536="","",#REF!)</f>
        <v/>
      </c>
      <c r="J536" s="132" t="str">
        <f ca="1">IF(B536="","",#REF!)</f>
        <v/>
      </c>
      <c r="K536" s="132" t="str">
        <f ca="1">IF(B536="","",#REF!)</f>
        <v/>
      </c>
      <c r="L536" s="132" t="str">
        <f ca="1">IF(C536="","",#REF!)</f>
        <v/>
      </c>
    </row>
    <row r="537" spans="1:12">
      <c r="A537" s="108">
        <v>526</v>
      </c>
      <c r="B537" s="130" t="str">
        <f t="shared" ca="1" si="24"/>
        <v/>
      </c>
      <c r="C537" s="105" t="str">
        <f t="shared" ca="1" si="25"/>
        <v/>
      </c>
      <c r="D537" s="97" t="str">
        <f ca="1">IF(ISERROR(OFFSET('HARGA SATUAN'!$E$6,MATCH(C537,'HARGA SATUAN'!$C$7:$C$1922,0),0)),"",OFFSET('HARGA SATUAN'!$E$6,MATCH(C537,'HARGA SATUAN'!$C$7:$C$1922,0),0))</f>
        <v/>
      </c>
      <c r="E537" s="97">
        <f ca="1">IF(B537="+","Unit",IF(ISERROR(OFFSET('HARGA SATUAN'!$F$6,MATCH(C537,'HARGA SATUAN'!$C$7:$C$1922,0),0)),"",OFFSET('HARGA SATUAN'!$F$6,MATCH(C537,'HARGA SATUAN'!$C$7:$C$1922,0),0)))</f>
        <v>0</v>
      </c>
      <c r="F537" s="134" t="str">
        <f t="shared" ca="1" si="26"/>
        <v/>
      </c>
      <c r="G537" s="40">
        <f ca="1">IF(ISERROR(OFFSET('HARGA SATUAN'!$Q$6,MATCH(C537,'HARGA SATUAN'!$C$7:$C$1922,0),0)),"",OFFSET('HARGA SATUAN'!$Q$6,MATCH(C537,'HARGA SATUAN'!$C$7:$C$1922,0),0))</f>
        <v>0</v>
      </c>
      <c r="H537" s="132" t="str">
        <f ca="1">IF(B537="","",#REF!)</f>
        <v/>
      </c>
      <c r="I537" s="132" t="str">
        <f ca="1">IF(B537="","",#REF!)</f>
        <v/>
      </c>
      <c r="J537" s="132" t="str">
        <f ca="1">IF(B537="","",#REF!)</f>
        <v/>
      </c>
      <c r="K537" s="132" t="str">
        <f ca="1">IF(B537="","",#REF!)</f>
        <v/>
      </c>
      <c r="L537" s="132" t="str">
        <f ca="1">IF(C537="","",#REF!)</f>
        <v/>
      </c>
    </row>
    <row r="538" spans="1:12">
      <c r="A538" s="108">
        <v>527</v>
      </c>
      <c r="B538" s="130" t="str">
        <f t="shared" ca="1" si="24"/>
        <v/>
      </c>
      <c r="C538" s="105" t="str">
        <f t="shared" ca="1" si="25"/>
        <v/>
      </c>
      <c r="D538" s="97" t="str">
        <f ca="1">IF(ISERROR(OFFSET('HARGA SATUAN'!$E$6,MATCH(C538,'HARGA SATUAN'!$C$7:$C$1922,0),0)),"",OFFSET('HARGA SATUAN'!$E$6,MATCH(C538,'HARGA SATUAN'!$C$7:$C$1922,0),0))</f>
        <v/>
      </c>
      <c r="E538" s="97">
        <f ca="1">IF(B538="+","Unit",IF(ISERROR(OFFSET('HARGA SATUAN'!$F$6,MATCH(C538,'HARGA SATUAN'!$C$7:$C$1922,0),0)),"",OFFSET('HARGA SATUAN'!$F$6,MATCH(C538,'HARGA SATUAN'!$C$7:$C$1922,0),0)))</f>
        <v>0</v>
      </c>
      <c r="F538" s="134" t="str">
        <f t="shared" ca="1" si="26"/>
        <v/>
      </c>
      <c r="G538" s="40">
        <f ca="1">IF(ISERROR(OFFSET('HARGA SATUAN'!$Q$6,MATCH(C538,'HARGA SATUAN'!$C$7:$C$1922,0),0)),"",OFFSET('HARGA SATUAN'!$Q$6,MATCH(C538,'HARGA SATUAN'!$C$7:$C$1922,0),0))</f>
        <v>0</v>
      </c>
      <c r="H538" s="132" t="str">
        <f ca="1">IF(B538="","",#REF!)</f>
        <v/>
      </c>
      <c r="I538" s="132" t="str">
        <f ca="1">IF(B538="","",#REF!)</f>
        <v/>
      </c>
      <c r="J538" s="132" t="str">
        <f ca="1">IF(B538="","",#REF!)</f>
        <v/>
      </c>
      <c r="K538" s="132" t="str">
        <f ca="1">IF(B538="","",#REF!)</f>
        <v/>
      </c>
      <c r="L538" s="132" t="str">
        <f ca="1">IF(C538="","",#REF!)</f>
        <v/>
      </c>
    </row>
    <row r="539" spans="1:12">
      <c r="A539" s="108">
        <v>528</v>
      </c>
      <c r="B539" s="130" t="str">
        <f t="shared" ca="1" si="24"/>
        <v/>
      </c>
      <c r="C539" s="105" t="str">
        <f t="shared" ca="1" si="25"/>
        <v/>
      </c>
      <c r="D539" s="97" t="str">
        <f ca="1">IF(ISERROR(OFFSET('HARGA SATUAN'!$E$6,MATCH(C539,'HARGA SATUAN'!$C$7:$C$1922,0),0)),"",OFFSET('HARGA SATUAN'!$E$6,MATCH(C539,'HARGA SATUAN'!$C$7:$C$1922,0),0))</f>
        <v/>
      </c>
      <c r="E539" s="97">
        <f ca="1">IF(B539="+","Unit",IF(ISERROR(OFFSET('HARGA SATUAN'!$F$6,MATCH(C539,'HARGA SATUAN'!$C$7:$C$1922,0),0)),"",OFFSET('HARGA SATUAN'!$F$6,MATCH(C539,'HARGA SATUAN'!$C$7:$C$1922,0),0)))</f>
        <v>0</v>
      </c>
      <c r="F539" s="134" t="str">
        <f t="shared" ca="1" si="26"/>
        <v/>
      </c>
      <c r="G539" s="40">
        <f ca="1">IF(ISERROR(OFFSET('HARGA SATUAN'!$Q$6,MATCH(C539,'HARGA SATUAN'!$C$7:$C$1922,0),0)),"",OFFSET('HARGA SATUAN'!$Q$6,MATCH(C539,'HARGA SATUAN'!$C$7:$C$1922,0),0))</f>
        <v>0</v>
      </c>
      <c r="H539" s="132" t="str">
        <f ca="1">IF(B539="","",#REF!)</f>
        <v/>
      </c>
      <c r="I539" s="132" t="str">
        <f ca="1">IF(B539="","",#REF!)</f>
        <v/>
      </c>
      <c r="J539" s="132" t="str">
        <f ca="1">IF(B539="","",#REF!)</f>
        <v/>
      </c>
      <c r="K539" s="132" t="str">
        <f ca="1">IF(B539="","",#REF!)</f>
        <v/>
      </c>
      <c r="L539" s="132" t="str">
        <f ca="1">IF(C539="","",#REF!)</f>
        <v/>
      </c>
    </row>
    <row r="540" spans="1:12">
      <c r="A540" s="108">
        <v>529</v>
      </c>
      <c r="B540" s="130" t="str">
        <f t="shared" ca="1" si="24"/>
        <v/>
      </c>
      <c r="C540" s="105" t="str">
        <f t="shared" ca="1" si="25"/>
        <v/>
      </c>
      <c r="D540" s="97" t="str">
        <f ca="1">IF(ISERROR(OFFSET('HARGA SATUAN'!$E$6,MATCH(C540,'HARGA SATUAN'!$C$7:$C$1922,0),0)),"",OFFSET('HARGA SATUAN'!$E$6,MATCH(C540,'HARGA SATUAN'!$C$7:$C$1922,0),0))</f>
        <v/>
      </c>
      <c r="E540" s="97">
        <f ca="1">IF(B540="+","Unit",IF(ISERROR(OFFSET('HARGA SATUAN'!$F$6,MATCH(C540,'HARGA SATUAN'!$C$7:$C$1922,0),0)),"",OFFSET('HARGA SATUAN'!$F$6,MATCH(C540,'HARGA SATUAN'!$C$7:$C$1922,0),0)))</f>
        <v>0</v>
      </c>
      <c r="F540" s="134" t="str">
        <f t="shared" ca="1" si="26"/>
        <v/>
      </c>
      <c r="G540" s="40">
        <f ca="1">IF(ISERROR(OFFSET('HARGA SATUAN'!$Q$6,MATCH(C540,'HARGA SATUAN'!$C$7:$C$1922,0),0)),"",OFFSET('HARGA SATUAN'!$Q$6,MATCH(C540,'HARGA SATUAN'!$C$7:$C$1922,0),0))</f>
        <v>0</v>
      </c>
      <c r="H540" s="132" t="str">
        <f ca="1">IF(B540="","",#REF!)</f>
        <v/>
      </c>
      <c r="I540" s="132" t="str">
        <f ca="1">IF(B540="","",#REF!)</f>
        <v/>
      </c>
      <c r="J540" s="132" t="str">
        <f ca="1">IF(B540="","",#REF!)</f>
        <v/>
      </c>
      <c r="K540" s="132" t="str">
        <f ca="1">IF(B540="","",#REF!)</f>
        <v/>
      </c>
      <c r="L540" s="132" t="str">
        <f ca="1">IF(C540="","",#REF!)</f>
        <v/>
      </c>
    </row>
    <row r="541" spans="1:12">
      <c r="A541" s="108">
        <v>530</v>
      </c>
      <c r="B541" s="130" t="str">
        <f t="shared" ca="1" si="24"/>
        <v/>
      </c>
      <c r="C541" s="105" t="str">
        <f t="shared" ca="1" si="25"/>
        <v/>
      </c>
      <c r="D541" s="97" t="str">
        <f ca="1">IF(ISERROR(OFFSET('HARGA SATUAN'!$E$6,MATCH(C541,'HARGA SATUAN'!$C$7:$C$1922,0),0)),"",OFFSET('HARGA SATUAN'!$E$6,MATCH(C541,'HARGA SATUAN'!$C$7:$C$1922,0),0))</f>
        <v/>
      </c>
      <c r="E541" s="97">
        <f ca="1">IF(B541="+","Unit",IF(ISERROR(OFFSET('HARGA SATUAN'!$F$6,MATCH(C541,'HARGA SATUAN'!$C$7:$C$1922,0),0)),"",OFFSET('HARGA SATUAN'!$F$6,MATCH(C541,'HARGA SATUAN'!$C$7:$C$1922,0),0)))</f>
        <v>0</v>
      </c>
      <c r="F541" s="134" t="str">
        <f t="shared" ca="1" si="26"/>
        <v/>
      </c>
      <c r="G541" s="40">
        <f ca="1">IF(ISERROR(OFFSET('HARGA SATUAN'!$Q$6,MATCH(C541,'HARGA SATUAN'!$C$7:$C$1922,0),0)),"",OFFSET('HARGA SATUAN'!$Q$6,MATCH(C541,'HARGA SATUAN'!$C$7:$C$1922,0),0))</f>
        <v>0</v>
      </c>
      <c r="H541" s="132" t="str">
        <f ca="1">IF(B541="","",#REF!)</f>
        <v/>
      </c>
      <c r="I541" s="132" t="str">
        <f ca="1">IF(B541="","",#REF!)</f>
        <v/>
      </c>
      <c r="J541" s="132" t="str">
        <f ca="1">IF(B541="","",#REF!)</f>
        <v/>
      </c>
      <c r="K541" s="132" t="str">
        <f ca="1">IF(B541="","",#REF!)</f>
        <v/>
      </c>
      <c r="L541" s="132" t="str">
        <f ca="1">IF(C541="","",#REF!)</f>
        <v/>
      </c>
    </row>
    <row r="542" spans="1:12">
      <c r="A542" s="108">
        <v>531</v>
      </c>
      <c r="B542" s="130" t="str">
        <f t="shared" ca="1" si="24"/>
        <v/>
      </c>
      <c r="C542" s="105" t="str">
        <f t="shared" ca="1" si="25"/>
        <v/>
      </c>
      <c r="D542" s="97" t="str">
        <f ca="1">IF(ISERROR(OFFSET('HARGA SATUAN'!$E$6,MATCH(C542,'HARGA SATUAN'!$C$7:$C$1922,0),0)),"",OFFSET('HARGA SATUAN'!$E$6,MATCH(C542,'HARGA SATUAN'!$C$7:$C$1922,0),0))</f>
        <v/>
      </c>
      <c r="E542" s="97">
        <f ca="1">IF(B542="+","Unit",IF(ISERROR(OFFSET('HARGA SATUAN'!$F$6,MATCH(C542,'HARGA SATUAN'!$C$7:$C$1922,0),0)),"",OFFSET('HARGA SATUAN'!$F$6,MATCH(C542,'HARGA SATUAN'!$C$7:$C$1922,0),0)))</f>
        <v>0</v>
      </c>
      <c r="F542" s="134" t="str">
        <f t="shared" ca="1" si="26"/>
        <v/>
      </c>
      <c r="G542" s="40">
        <f ca="1">IF(ISERROR(OFFSET('HARGA SATUAN'!$Q$6,MATCH(C542,'HARGA SATUAN'!$C$7:$C$1922,0),0)),"",OFFSET('HARGA SATUAN'!$Q$6,MATCH(C542,'HARGA SATUAN'!$C$7:$C$1922,0),0))</f>
        <v>0</v>
      </c>
      <c r="H542" s="132" t="str">
        <f ca="1">IF(B542="","",#REF!)</f>
        <v/>
      </c>
      <c r="I542" s="132" t="str">
        <f ca="1">IF(B542="","",#REF!)</f>
        <v/>
      </c>
      <c r="J542" s="132" t="str">
        <f ca="1">IF(B542="","",#REF!)</f>
        <v/>
      </c>
      <c r="K542" s="132" t="str">
        <f ca="1">IF(B542="","",#REF!)</f>
        <v/>
      </c>
      <c r="L542" s="132" t="str">
        <f ca="1">IF(C542="","",#REF!)</f>
        <v/>
      </c>
    </row>
    <row r="543" spans="1:12">
      <c r="A543" s="108">
        <v>532</v>
      </c>
      <c r="B543" s="130" t="str">
        <f t="shared" ca="1" si="24"/>
        <v/>
      </c>
      <c r="C543" s="105" t="str">
        <f t="shared" ca="1" si="25"/>
        <v/>
      </c>
      <c r="D543" s="97" t="str">
        <f ca="1">IF(ISERROR(OFFSET('HARGA SATUAN'!$E$6,MATCH(C543,'HARGA SATUAN'!$C$7:$C$1922,0),0)),"",OFFSET('HARGA SATUAN'!$E$6,MATCH(C543,'HARGA SATUAN'!$C$7:$C$1922,0),0))</f>
        <v/>
      </c>
      <c r="E543" s="97">
        <f ca="1">IF(B543="+","Unit",IF(ISERROR(OFFSET('HARGA SATUAN'!$F$6,MATCH(C543,'HARGA SATUAN'!$C$7:$C$1922,0),0)),"",OFFSET('HARGA SATUAN'!$F$6,MATCH(C543,'HARGA SATUAN'!$C$7:$C$1922,0),0)))</f>
        <v>0</v>
      </c>
      <c r="F543" s="134" t="str">
        <f t="shared" ca="1" si="26"/>
        <v/>
      </c>
      <c r="G543" s="40">
        <f ca="1">IF(ISERROR(OFFSET('HARGA SATUAN'!$Q$6,MATCH(C543,'HARGA SATUAN'!$C$7:$C$1922,0),0)),"",OFFSET('HARGA SATUAN'!$Q$6,MATCH(C543,'HARGA SATUAN'!$C$7:$C$1922,0),0))</f>
        <v>0</v>
      </c>
      <c r="H543" s="132" t="str">
        <f ca="1">IF(B543="","",#REF!)</f>
        <v/>
      </c>
      <c r="I543" s="132" t="str">
        <f ca="1">IF(B543="","",#REF!)</f>
        <v/>
      </c>
      <c r="J543" s="132" t="str">
        <f ca="1">IF(B543="","",#REF!)</f>
        <v/>
      </c>
      <c r="K543" s="132" t="str">
        <f ca="1">IF(B543="","",#REF!)</f>
        <v/>
      </c>
      <c r="L543" s="132" t="str">
        <f ca="1">IF(C543="","",#REF!)</f>
        <v/>
      </c>
    </row>
    <row r="544" spans="1:12">
      <c r="A544" s="108">
        <v>533</v>
      </c>
      <c r="B544" s="130" t="str">
        <f t="shared" ca="1" si="24"/>
        <v/>
      </c>
      <c r="C544" s="105" t="str">
        <f t="shared" ca="1" si="25"/>
        <v/>
      </c>
      <c r="D544" s="97" t="str">
        <f ca="1">IF(ISERROR(OFFSET('HARGA SATUAN'!$E$6,MATCH(C544,'HARGA SATUAN'!$C$7:$C$1922,0),0)),"",OFFSET('HARGA SATUAN'!$E$6,MATCH(C544,'HARGA SATUAN'!$C$7:$C$1922,0),0))</f>
        <v/>
      </c>
      <c r="E544" s="97">
        <f ca="1">IF(B544="+","Unit",IF(ISERROR(OFFSET('HARGA SATUAN'!$F$6,MATCH(C544,'HARGA SATUAN'!$C$7:$C$1922,0),0)),"",OFFSET('HARGA SATUAN'!$F$6,MATCH(C544,'HARGA SATUAN'!$C$7:$C$1922,0),0)))</f>
        <v>0</v>
      </c>
      <c r="F544" s="134" t="str">
        <f t="shared" ca="1" si="26"/>
        <v/>
      </c>
      <c r="G544" s="40">
        <f ca="1">IF(ISERROR(OFFSET('HARGA SATUAN'!$Q$6,MATCH(C544,'HARGA SATUAN'!$C$7:$C$1922,0),0)),"",OFFSET('HARGA SATUAN'!$Q$6,MATCH(C544,'HARGA SATUAN'!$C$7:$C$1922,0),0))</f>
        <v>0</v>
      </c>
      <c r="H544" s="132" t="str">
        <f ca="1">IF(B544="","",#REF!)</f>
        <v/>
      </c>
      <c r="I544" s="132" t="str">
        <f ca="1">IF(B544="","",#REF!)</f>
        <v/>
      </c>
      <c r="J544" s="132" t="str">
        <f ca="1">IF(B544="","",#REF!)</f>
        <v/>
      </c>
      <c r="K544" s="132" t="str">
        <f ca="1">IF(B544="","",#REF!)</f>
        <v/>
      </c>
      <c r="L544" s="132" t="str">
        <f ca="1">IF(C544="","",#REF!)</f>
        <v/>
      </c>
    </row>
    <row r="545" spans="1:12">
      <c r="A545" s="108">
        <v>534</v>
      </c>
      <c r="B545" s="130" t="str">
        <f t="shared" ca="1" si="24"/>
        <v/>
      </c>
      <c r="C545" s="105" t="str">
        <f t="shared" ca="1" si="25"/>
        <v/>
      </c>
      <c r="D545" s="97" t="str">
        <f ca="1">IF(ISERROR(OFFSET('HARGA SATUAN'!$E$6,MATCH(C545,'HARGA SATUAN'!$C$7:$C$1922,0),0)),"",OFFSET('HARGA SATUAN'!$E$6,MATCH(C545,'HARGA SATUAN'!$C$7:$C$1922,0),0))</f>
        <v/>
      </c>
      <c r="E545" s="97">
        <f ca="1">IF(B545="+","Unit",IF(ISERROR(OFFSET('HARGA SATUAN'!$F$6,MATCH(C545,'HARGA SATUAN'!$C$7:$C$1922,0),0)),"",OFFSET('HARGA SATUAN'!$F$6,MATCH(C545,'HARGA SATUAN'!$C$7:$C$1922,0),0)))</f>
        <v>0</v>
      </c>
      <c r="F545" s="134" t="str">
        <f t="shared" ca="1" si="26"/>
        <v/>
      </c>
      <c r="G545" s="40">
        <f ca="1">IF(ISERROR(OFFSET('HARGA SATUAN'!$Q$6,MATCH(C545,'HARGA SATUAN'!$C$7:$C$1922,0),0)),"",OFFSET('HARGA SATUAN'!$Q$6,MATCH(C545,'HARGA SATUAN'!$C$7:$C$1922,0),0))</f>
        <v>0</v>
      </c>
      <c r="H545" s="132" t="str">
        <f ca="1">IF(B545="","",#REF!)</f>
        <v/>
      </c>
      <c r="I545" s="132" t="str">
        <f ca="1">IF(B545="","",#REF!)</f>
        <v/>
      </c>
      <c r="J545" s="132" t="str">
        <f ca="1">IF(B545="","",#REF!)</f>
        <v/>
      </c>
      <c r="K545" s="132" t="str">
        <f ca="1">IF(B545="","",#REF!)</f>
        <v/>
      </c>
      <c r="L545" s="132" t="str">
        <f ca="1">IF(C545="","",#REF!)</f>
        <v/>
      </c>
    </row>
    <row r="546" spans="1:12">
      <c r="A546" s="108">
        <v>535</v>
      </c>
      <c r="B546" s="130" t="str">
        <f t="shared" ca="1" si="24"/>
        <v/>
      </c>
      <c r="C546" s="105" t="str">
        <f t="shared" ca="1" si="25"/>
        <v/>
      </c>
      <c r="D546" s="97" t="str">
        <f ca="1">IF(ISERROR(OFFSET('HARGA SATUAN'!$E$6,MATCH(C546,'HARGA SATUAN'!$C$7:$C$1922,0),0)),"",OFFSET('HARGA SATUAN'!$E$6,MATCH(C546,'HARGA SATUAN'!$C$7:$C$1922,0),0))</f>
        <v/>
      </c>
      <c r="E546" s="97">
        <f ca="1">IF(B546="+","Unit",IF(ISERROR(OFFSET('HARGA SATUAN'!$F$6,MATCH(C546,'HARGA SATUAN'!$C$7:$C$1922,0),0)),"",OFFSET('HARGA SATUAN'!$F$6,MATCH(C546,'HARGA SATUAN'!$C$7:$C$1922,0),0)))</f>
        <v>0</v>
      </c>
      <c r="F546" s="134" t="str">
        <f t="shared" ca="1" si="26"/>
        <v/>
      </c>
      <c r="G546" s="40">
        <f ca="1">IF(ISERROR(OFFSET('HARGA SATUAN'!$Q$6,MATCH(C546,'HARGA SATUAN'!$C$7:$C$1922,0),0)),"",OFFSET('HARGA SATUAN'!$Q$6,MATCH(C546,'HARGA SATUAN'!$C$7:$C$1922,0),0))</f>
        <v>0</v>
      </c>
      <c r="H546" s="132" t="str">
        <f ca="1">IF(B546="","",#REF!)</f>
        <v/>
      </c>
      <c r="I546" s="132" t="str">
        <f ca="1">IF(B546="","",#REF!)</f>
        <v/>
      </c>
      <c r="J546" s="132" t="str">
        <f ca="1">IF(B546="","",#REF!)</f>
        <v/>
      </c>
      <c r="K546" s="132" t="str">
        <f ca="1">IF(B546="","",#REF!)</f>
        <v/>
      </c>
      <c r="L546" s="132" t="str">
        <f ca="1">IF(C546="","",#REF!)</f>
        <v/>
      </c>
    </row>
    <row r="547" spans="1:12">
      <c r="A547" s="108">
        <v>536</v>
      </c>
      <c r="B547" s="130" t="str">
        <f t="shared" ca="1" si="24"/>
        <v/>
      </c>
      <c r="C547" s="105" t="str">
        <f t="shared" ca="1" si="25"/>
        <v/>
      </c>
      <c r="D547" s="97" t="str">
        <f ca="1">IF(ISERROR(OFFSET('HARGA SATUAN'!$E$6,MATCH(C547,'HARGA SATUAN'!$C$7:$C$1922,0),0)),"",OFFSET('HARGA SATUAN'!$E$6,MATCH(C547,'HARGA SATUAN'!$C$7:$C$1922,0),0))</f>
        <v/>
      </c>
      <c r="E547" s="97">
        <f ca="1">IF(B547="+","Unit",IF(ISERROR(OFFSET('HARGA SATUAN'!$F$6,MATCH(C547,'HARGA SATUAN'!$C$7:$C$1922,0),0)),"",OFFSET('HARGA SATUAN'!$F$6,MATCH(C547,'HARGA SATUAN'!$C$7:$C$1922,0),0)))</f>
        <v>0</v>
      </c>
      <c r="F547" s="134" t="str">
        <f t="shared" ca="1" si="26"/>
        <v/>
      </c>
      <c r="G547" s="40">
        <f ca="1">IF(ISERROR(OFFSET('HARGA SATUAN'!$Q$6,MATCH(C547,'HARGA SATUAN'!$C$7:$C$1922,0),0)),"",OFFSET('HARGA SATUAN'!$Q$6,MATCH(C547,'HARGA SATUAN'!$C$7:$C$1922,0),0))</f>
        <v>0</v>
      </c>
      <c r="H547" s="132" t="str">
        <f ca="1">IF(B547="","",#REF!)</f>
        <v/>
      </c>
      <c r="I547" s="132" t="str">
        <f ca="1">IF(B547="","",#REF!)</f>
        <v/>
      </c>
      <c r="J547" s="132" t="str">
        <f ca="1">IF(B547="","",#REF!)</f>
        <v/>
      </c>
      <c r="K547" s="132" t="str">
        <f ca="1">IF(B547="","",#REF!)</f>
        <v/>
      </c>
      <c r="L547" s="132" t="str">
        <f ca="1">IF(C547="","",#REF!)</f>
        <v/>
      </c>
    </row>
    <row r="548" spans="1:12">
      <c r="A548" s="108">
        <v>537</v>
      </c>
      <c r="B548" s="130" t="str">
        <f t="shared" ca="1" si="24"/>
        <v/>
      </c>
      <c r="C548" s="105" t="str">
        <f t="shared" ca="1" si="25"/>
        <v/>
      </c>
      <c r="D548" s="97" t="str">
        <f ca="1">IF(ISERROR(OFFSET('HARGA SATUAN'!$E$6,MATCH(C548,'HARGA SATUAN'!$C$7:$C$1922,0),0)),"",OFFSET('HARGA SATUAN'!$E$6,MATCH(C548,'HARGA SATUAN'!$C$7:$C$1922,0),0))</f>
        <v/>
      </c>
      <c r="E548" s="97">
        <f ca="1">IF(B548="+","Unit",IF(ISERROR(OFFSET('HARGA SATUAN'!$F$6,MATCH(C548,'HARGA SATUAN'!$C$7:$C$1922,0),0)),"",OFFSET('HARGA SATUAN'!$F$6,MATCH(C548,'HARGA SATUAN'!$C$7:$C$1922,0),0)))</f>
        <v>0</v>
      </c>
      <c r="F548" s="134" t="str">
        <f t="shared" ca="1" si="26"/>
        <v/>
      </c>
      <c r="G548" s="40">
        <f ca="1">IF(ISERROR(OFFSET('HARGA SATUAN'!$Q$6,MATCH(C548,'HARGA SATUAN'!$C$7:$C$1922,0),0)),"",OFFSET('HARGA SATUAN'!$Q$6,MATCH(C548,'HARGA SATUAN'!$C$7:$C$1922,0),0))</f>
        <v>0</v>
      </c>
      <c r="H548" s="132" t="str">
        <f ca="1">IF(B548="","",#REF!)</f>
        <v/>
      </c>
      <c r="I548" s="132" t="str">
        <f ca="1">IF(B548="","",#REF!)</f>
        <v/>
      </c>
      <c r="J548" s="132" t="str">
        <f ca="1">IF(B548="","",#REF!)</f>
        <v/>
      </c>
      <c r="K548" s="132" t="str">
        <f ca="1">IF(B548="","",#REF!)</f>
        <v/>
      </c>
      <c r="L548" s="132" t="str">
        <f ca="1">IF(C548="","",#REF!)</f>
        <v/>
      </c>
    </row>
    <row r="549" spans="1:12">
      <c r="A549" s="108">
        <v>538</v>
      </c>
      <c r="B549" s="130" t="str">
        <f t="shared" ca="1" si="24"/>
        <v/>
      </c>
      <c r="C549" s="105" t="str">
        <f t="shared" ca="1" si="25"/>
        <v/>
      </c>
      <c r="D549" s="97" t="str">
        <f ca="1">IF(ISERROR(OFFSET('HARGA SATUAN'!$E$6,MATCH(C549,'HARGA SATUAN'!$C$7:$C$1922,0),0)),"",OFFSET('HARGA SATUAN'!$E$6,MATCH(C549,'HARGA SATUAN'!$C$7:$C$1922,0),0))</f>
        <v/>
      </c>
      <c r="E549" s="97">
        <f ca="1">IF(B549="+","Unit",IF(ISERROR(OFFSET('HARGA SATUAN'!$F$6,MATCH(C549,'HARGA SATUAN'!$C$7:$C$1922,0),0)),"",OFFSET('HARGA SATUAN'!$F$6,MATCH(C549,'HARGA SATUAN'!$C$7:$C$1922,0),0)))</f>
        <v>0</v>
      </c>
      <c r="F549" s="134" t="str">
        <f t="shared" ca="1" si="26"/>
        <v/>
      </c>
      <c r="G549" s="40">
        <f ca="1">IF(ISERROR(OFFSET('HARGA SATUAN'!$Q$6,MATCH(C549,'HARGA SATUAN'!$C$7:$C$1922,0),0)),"",OFFSET('HARGA SATUAN'!$Q$6,MATCH(C549,'HARGA SATUAN'!$C$7:$C$1922,0),0))</f>
        <v>0</v>
      </c>
      <c r="H549" s="132" t="str">
        <f ca="1">IF(B549="","",#REF!)</f>
        <v/>
      </c>
      <c r="I549" s="132" t="str">
        <f ca="1">IF(B549="","",#REF!)</f>
        <v/>
      </c>
      <c r="J549" s="132" t="str">
        <f ca="1">IF(B549="","",#REF!)</f>
        <v/>
      </c>
      <c r="K549" s="132" t="str">
        <f ca="1">IF(B549="","",#REF!)</f>
        <v/>
      </c>
      <c r="L549" s="132" t="str">
        <f ca="1">IF(C549="","",#REF!)</f>
        <v/>
      </c>
    </row>
    <row r="550" spans="1:12">
      <c r="A550" s="108">
        <v>539</v>
      </c>
      <c r="B550" s="130" t="str">
        <f t="shared" ca="1" si="24"/>
        <v/>
      </c>
      <c r="C550" s="105" t="str">
        <f t="shared" ca="1" si="25"/>
        <v/>
      </c>
      <c r="D550" s="97" t="str">
        <f ca="1">IF(ISERROR(OFFSET('HARGA SATUAN'!$E$6,MATCH(C550,'HARGA SATUAN'!$C$7:$C$1922,0),0)),"",OFFSET('HARGA SATUAN'!$E$6,MATCH(C550,'HARGA SATUAN'!$C$7:$C$1922,0),0))</f>
        <v/>
      </c>
      <c r="E550" s="97">
        <f ca="1">IF(B550="+","Unit",IF(ISERROR(OFFSET('HARGA SATUAN'!$F$6,MATCH(C550,'HARGA SATUAN'!$C$7:$C$1922,0),0)),"",OFFSET('HARGA SATUAN'!$F$6,MATCH(C550,'HARGA SATUAN'!$C$7:$C$1922,0),0)))</f>
        <v>0</v>
      </c>
      <c r="F550" s="134" t="str">
        <f t="shared" ca="1" si="26"/>
        <v/>
      </c>
      <c r="G550" s="40">
        <f ca="1">IF(ISERROR(OFFSET('HARGA SATUAN'!$Q$6,MATCH(C550,'HARGA SATUAN'!$C$7:$C$1922,0),0)),"",OFFSET('HARGA SATUAN'!$Q$6,MATCH(C550,'HARGA SATUAN'!$C$7:$C$1922,0),0))</f>
        <v>0</v>
      </c>
      <c r="H550" s="132" t="str">
        <f ca="1">IF(B550="","",#REF!)</f>
        <v/>
      </c>
      <c r="I550" s="132" t="str">
        <f ca="1">IF(B550="","",#REF!)</f>
        <v/>
      </c>
      <c r="J550" s="132" t="str">
        <f ca="1">IF(B550="","",#REF!)</f>
        <v/>
      </c>
      <c r="K550" s="132" t="str">
        <f ca="1">IF(B550="","",#REF!)</f>
        <v/>
      </c>
      <c r="L550" s="132" t="str">
        <f ca="1">IF(C550="","",#REF!)</f>
        <v/>
      </c>
    </row>
    <row r="551" spans="1:12">
      <c r="A551" s="108">
        <v>540</v>
      </c>
      <c r="B551" s="130" t="str">
        <f t="shared" ca="1" si="24"/>
        <v/>
      </c>
      <c r="C551" s="105" t="str">
        <f t="shared" ca="1" si="25"/>
        <v/>
      </c>
      <c r="D551" s="97" t="str">
        <f ca="1">IF(ISERROR(OFFSET('HARGA SATUAN'!$E$6,MATCH(C551,'HARGA SATUAN'!$C$7:$C$1922,0),0)),"",OFFSET('HARGA SATUAN'!$E$6,MATCH(C551,'HARGA SATUAN'!$C$7:$C$1922,0),0))</f>
        <v/>
      </c>
      <c r="E551" s="97">
        <f ca="1">IF(B551="+","Unit",IF(ISERROR(OFFSET('HARGA SATUAN'!$F$6,MATCH(C551,'HARGA SATUAN'!$C$7:$C$1922,0),0)),"",OFFSET('HARGA SATUAN'!$F$6,MATCH(C551,'HARGA SATUAN'!$C$7:$C$1922,0),0)))</f>
        <v>0</v>
      </c>
      <c r="F551" s="134" t="str">
        <f t="shared" ca="1" si="26"/>
        <v/>
      </c>
      <c r="G551" s="40">
        <f ca="1">IF(ISERROR(OFFSET('HARGA SATUAN'!$Q$6,MATCH(C551,'HARGA SATUAN'!$C$7:$C$1922,0),0)),"",OFFSET('HARGA SATUAN'!$Q$6,MATCH(C551,'HARGA SATUAN'!$C$7:$C$1922,0),0))</f>
        <v>0</v>
      </c>
      <c r="H551" s="132" t="str">
        <f ca="1">IF(B551="","",#REF!)</f>
        <v/>
      </c>
      <c r="I551" s="132" t="str">
        <f ca="1">IF(B551="","",#REF!)</f>
        <v/>
      </c>
      <c r="J551" s="132" t="str">
        <f ca="1">IF(B551="","",#REF!)</f>
        <v/>
      </c>
      <c r="K551" s="132" t="str">
        <f ca="1">IF(B551="","",#REF!)</f>
        <v/>
      </c>
      <c r="L551" s="132" t="str">
        <f ca="1">IF(C551="","",#REF!)</f>
        <v/>
      </c>
    </row>
    <row r="552" spans="1:12">
      <c r="A552" s="108">
        <v>541</v>
      </c>
      <c r="B552" s="130" t="str">
        <f t="shared" ca="1" si="24"/>
        <v/>
      </c>
      <c r="C552" s="105" t="str">
        <f t="shared" ca="1" si="25"/>
        <v/>
      </c>
      <c r="D552" s="97" t="str">
        <f ca="1">IF(ISERROR(OFFSET('HARGA SATUAN'!$E$6,MATCH(C552,'HARGA SATUAN'!$C$7:$C$1922,0),0)),"",OFFSET('HARGA SATUAN'!$E$6,MATCH(C552,'HARGA SATUAN'!$C$7:$C$1922,0),0))</f>
        <v/>
      </c>
      <c r="E552" s="97">
        <f ca="1">IF(B552="+","Unit",IF(ISERROR(OFFSET('HARGA SATUAN'!$F$6,MATCH(C552,'HARGA SATUAN'!$C$7:$C$1922,0),0)),"",OFFSET('HARGA SATUAN'!$F$6,MATCH(C552,'HARGA SATUAN'!$C$7:$C$1922,0),0)))</f>
        <v>0</v>
      </c>
      <c r="F552" s="134" t="str">
        <f t="shared" ca="1" si="26"/>
        <v/>
      </c>
      <c r="G552" s="40">
        <f ca="1">IF(ISERROR(OFFSET('HARGA SATUAN'!$Q$6,MATCH(C552,'HARGA SATUAN'!$C$7:$C$1922,0),0)),"",OFFSET('HARGA SATUAN'!$Q$6,MATCH(C552,'HARGA SATUAN'!$C$7:$C$1922,0),0))</f>
        <v>0</v>
      </c>
      <c r="H552" s="132" t="str">
        <f ca="1">IF(B552="","",#REF!)</f>
        <v/>
      </c>
      <c r="I552" s="132" t="str">
        <f ca="1">IF(B552="","",#REF!)</f>
        <v/>
      </c>
      <c r="J552" s="132" t="str">
        <f ca="1">IF(B552="","",#REF!)</f>
        <v/>
      </c>
      <c r="K552" s="132" t="str">
        <f ca="1">IF(B552="","",#REF!)</f>
        <v/>
      </c>
      <c r="L552" s="132" t="str">
        <f ca="1">IF(C552="","",#REF!)</f>
        <v/>
      </c>
    </row>
    <row r="553" spans="1:12">
      <c r="A553" s="108">
        <v>542</v>
      </c>
      <c r="B553" s="130" t="str">
        <f t="shared" ca="1" si="24"/>
        <v/>
      </c>
      <c r="C553" s="105" t="str">
        <f t="shared" ca="1" si="25"/>
        <v/>
      </c>
      <c r="D553" s="97" t="str">
        <f ca="1">IF(ISERROR(OFFSET('HARGA SATUAN'!$E$6,MATCH(C553,'HARGA SATUAN'!$C$7:$C$1922,0),0)),"",OFFSET('HARGA SATUAN'!$E$6,MATCH(C553,'HARGA SATUAN'!$C$7:$C$1922,0),0))</f>
        <v/>
      </c>
      <c r="E553" s="97">
        <f ca="1">IF(B553="+","Unit",IF(ISERROR(OFFSET('HARGA SATUAN'!$F$6,MATCH(C553,'HARGA SATUAN'!$C$7:$C$1922,0),0)),"",OFFSET('HARGA SATUAN'!$F$6,MATCH(C553,'HARGA SATUAN'!$C$7:$C$1922,0),0)))</f>
        <v>0</v>
      </c>
      <c r="F553" s="134" t="str">
        <f t="shared" ca="1" si="26"/>
        <v/>
      </c>
      <c r="G553" s="40">
        <f ca="1">IF(ISERROR(OFFSET('HARGA SATUAN'!$Q$6,MATCH(C553,'HARGA SATUAN'!$C$7:$C$1922,0),0)),"",OFFSET('HARGA SATUAN'!$Q$6,MATCH(C553,'HARGA SATUAN'!$C$7:$C$1922,0),0))</f>
        <v>0</v>
      </c>
      <c r="H553" s="132" t="str">
        <f ca="1">IF(B553="","",#REF!)</f>
        <v/>
      </c>
      <c r="I553" s="132" t="str">
        <f ca="1">IF(B553="","",#REF!)</f>
        <v/>
      </c>
      <c r="J553" s="132" t="str">
        <f ca="1">IF(B553="","",#REF!)</f>
        <v/>
      </c>
      <c r="K553" s="132" t="str">
        <f ca="1">IF(B553="","",#REF!)</f>
        <v/>
      </c>
      <c r="L553" s="132" t="str">
        <f ca="1">IF(C553="","",#REF!)</f>
        <v/>
      </c>
    </row>
    <row r="554" spans="1:12">
      <c r="A554" s="108">
        <v>543</v>
      </c>
      <c r="B554" s="130" t="str">
        <f t="shared" ca="1" si="24"/>
        <v/>
      </c>
      <c r="C554" s="105" t="str">
        <f t="shared" ca="1" si="25"/>
        <v/>
      </c>
      <c r="D554" s="97" t="str">
        <f ca="1">IF(ISERROR(OFFSET('HARGA SATUAN'!$E$6,MATCH(C554,'HARGA SATUAN'!$C$7:$C$1922,0),0)),"",OFFSET('HARGA SATUAN'!$E$6,MATCH(C554,'HARGA SATUAN'!$C$7:$C$1922,0),0))</f>
        <v/>
      </c>
      <c r="E554" s="97">
        <f ca="1">IF(B554="+","Unit",IF(ISERROR(OFFSET('HARGA SATUAN'!$F$6,MATCH(C554,'HARGA SATUAN'!$C$7:$C$1922,0),0)),"",OFFSET('HARGA SATUAN'!$F$6,MATCH(C554,'HARGA SATUAN'!$C$7:$C$1922,0),0)))</f>
        <v>0</v>
      </c>
      <c r="F554" s="134" t="str">
        <f t="shared" ca="1" si="26"/>
        <v/>
      </c>
      <c r="G554" s="40">
        <f ca="1">IF(ISERROR(OFFSET('HARGA SATUAN'!$Q$6,MATCH(C554,'HARGA SATUAN'!$C$7:$C$1922,0),0)),"",OFFSET('HARGA SATUAN'!$Q$6,MATCH(C554,'HARGA SATUAN'!$C$7:$C$1922,0),0))</f>
        <v>0</v>
      </c>
      <c r="H554" s="132" t="str">
        <f ca="1">IF(B554="","",#REF!)</f>
        <v/>
      </c>
      <c r="I554" s="132" t="str">
        <f ca="1">IF(B554="","",#REF!)</f>
        <v/>
      </c>
      <c r="J554" s="132" t="str">
        <f ca="1">IF(B554="","",#REF!)</f>
        <v/>
      </c>
      <c r="K554" s="132" t="str">
        <f ca="1">IF(B554="","",#REF!)</f>
        <v/>
      </c>
      <c r="L554" s="132" t="str">
        <f ca="1">IF(C554="","",#REF!)</f>
        <v/>
      </c>
    </row>
    <row r="555" spans="1:12">
      <c r="A555" s="108">
        <v>544</v>
      </c>
      <c r="B555" s="130" t="str">
        <f t="shared" ca="1" si="24"/>
        <v/>
      </c>
      <c r="C555" s="105" t="str">
        <f t="shared" ca="1" si="25"/>
        <v/>
      </c>
      <c r="D555" s="97" t="str">
        <f ca="1">IF(ISERROR(OFFSET('HARGA SATUAN'!$E$6,MATCH(C555,'HARGA SATUAN'!$C$7:$C$1922,0),0)),"",OFFSET('HARGA SATUAN'!$E$6,MATCH(C555,'HARGA SATUAN'!$C$7:$C$1922,0),0))</f>
        <v/>
      </c>
      <c r="E555" s="97">
        <f ca="1">IF(B555="+","Unit",IF(ISERROR(OFFSET('HARGA SATUAN'!$F$6,MATCH(C555,'HARGA SATUAN'!$C$7:$C$1922,0),0)),"",OFFSET('HARGA SATUAN'!$F$6,MATCH(C555,'HARGA SATUAN'!$C$7:$C$1922,0),0)))</f>
        <v>0</v>
      </c>
      <c r="F555" s="134" t="str">
        <f t="shared" ca="1" si="26"/>
        <v/>
      </c>
      <c r="G555" s="40">
        <f ca="1">IF(ISERROR(OFFSET('HARGA SATUAN'!$Q$6,MATCH(C555,'HARGA SATUAN'!$C$7:$C$1922,0),0)),"",OFFSET('HARGA SATUAN'!$Q$6,MATCH(C555,'HARGA SATUAN'!$C$7:$C$1922,0),0))</f>
        <v>0</v>
      </c>
      <c r="H555" s="132" t="str">
        <f ca="1">IF(B555="","",#REF!)</f>
        <v/>
      </c>
      <c r="I555" s="132" t="str">
        <f ca="1">IF(B555="","",#REF!)</f>
        <v/>
      </c>
      <c r="J555" s="132" t="str">
        <f ca="1">IF(B555="","",#REF!)</f>
        <v/>
      </c>
      <c r="K555" s="132" t="str">
        <f ca="1">IF(B555="","",#REF!)</f>
        <v/>
      </c>
      <c r="L555" s="132" t="str">
        <f ca="1">IF(C555="","",#REF!)</f>
        <v/>
      </c>
    </row>
    <row r="556" spans="1:12">
      <c r="A556" s="108">
        <v>545</v>
      </c>
      <c r="B556" s="130" t="str">
        <f t="shared" ca="1" si="24"/>
        <v/>
      </c>
      <c r="C556" s="105" t="str">
        <f t="shared" ca="1" si="25"/>
        <v/>
      </c>
      <c r="D556" s="97" t="str">
        <f ca="1">IF(ISERROR(OFFSET('HARGA SATUAN'!$E$6,MATCH(C556,'HARGA SATUAN'!$C$7:$C$1922,0),0)),"",OFFSET('HARGA SATUAN'!$E$6,MATCH(C556,'HARGA SATUAN'!$C$7:$C$1922,0),0))</f>
        <v/>
      </c>
      <c r="E556" s="97">
        <f ca="1">IF(B556="+","Unit",IF(ISERROR(OFFSET('HARGA SATUAN'!$F$6,MATCH(C556,'HARGA SATUAN'!$C$7:$C$1922,0),0)),"",OFFSET('HARGA SATUAN'!$F$6,MATCH(C556,'HARGA SATUAN'!$C$7:$C$1922,0),0)))</f>
        <v>0</v>
      </c>
      <c r="F556" s="134" t="str">
        <f t="shared" ca="1" si="26"/>
        <v/>
      </c>
      <c r="G556" s="40">
        <f ca="1">IF(ISERROR(OFFSET('HARGA SATUAN'!$Q$6,MATCH(C556,'HARGA SATUAN'!$C$7:$C$1922,0),0)),"",OFFSET('HARGA SATUAN'!$Q$6,MATCH(C556,'HARGA SATUAN'!$C$7:$C$1922,0),0))</f>
        <v>0</v>
      </c>
      <c r="H556" s="132" t="str">
        <f ca="1">IF(B556="","",#REF!)</f>
        <v/>
      </c>
      <c r="I556" s="132" t="str">
        <f ca="1">IF(B556="","",#REF!)</f>
        <v/>
      </c>
      <c r="J556" s="132" t="str">
        <f ca="1">IF(B556="","",#REF!)</f>
        <v/>
      </c>
      <c r="K556" s="132" t="str">
        <f ca="1">IF(B556="","",#REF!)</f>
        <v/>
      </c>
      <c r="L556" s="132" t="str">
        <f ca="1">IF(C556="","",#REF!)</f>
        <v/>
      </c>
    </row>
    <row r="557" spans="1:12">
      <c r="A557" s="108">
        <v>546</v>
      </c>
      <c r="B557" s="130" t="str">
        <f t="shared" ca="1" si="24"/>
        <v/>
      </c>
      <c r="C557" s="105" t="str">
        <f t="shared" ca="1" si="25"/>
        <v/>
      </c>
      <c r="D557" s="97" t="str">
        <f ca="1">IF(ISERROR(OFFSET('HARGA SATUAN'!$E$6,MATCH(C557,'HARGA SATUAN'!$C$7:$C$1922,0),0)),"",OFFSET('HARGA SATUAN'!$E$6,MATCH(C557,'HARGA SATUAN'!$C$7:$C$1922,0),0))</f>
        <v/>
      </c>
      <c r="E557" s="97">
        <f ca="1">IF(B557="+","Unit",IF(ISERROR(OFFSET('HARGA SATUAN'!$F$6,MATCH(C557,'HARGA SATUAN'!$C$7:$C$1922,0),0)),"",OFFSET('HARGA SATUAN'!$F$6,MATCH(C557,'HARGA SATUAN'!$C$7:$C$1922,0),0)))</f>
        <v>0</v>
      </c>
      <c r="F557" s="134" t="str">
        <f t="shared" ca="1" si="26"/>
        <v/>
      </c>
      <c r="G557" s="40">
        <f ca="1">IF(ISERROR(OFFSET('HARGA SATUAN'!$Q$6,MATCH(C557,'HARGA SATUAN'!$C$7:$C$1922,0),0)),"",OFFSET('HARGA SATUAN'!$Q$6,MATCH(C557,'HARGA SATUAN'!$C$7:$C$1922,0),0))</f>
        <v>0</v>
      </c>
      <c r="H557" s="132" t="str">
        <f ca="1">IF(B557="","",#REF!)</f>
        <v/>
      </c>
      <c r="I557" s="132" t="str">
        <f ca="1">IF(B557="","",#REF!)</f>
        <v/>
      </c>
      <c r="J557" s="132" t="str">
        <f ca="1">IF(B557="","",#REF!)</f>
        <v/>
      </c>
      <c r="K557" s="132" t="str">
        <f ca="1">IF(B557="","",#REF!)</f>
        <v/>
      </c>
      <c r="L557" s="132" t="str">
        <f ca="1">IF(C557="","",#REF!)</f>
        <v/>
      </c>
    </row>
    <row r="558" spans="1:12">
      <c r="A558" s="108">
        <v>547</v>
      </c>
      <c r="B558" s="130" t="str">
        <f t="shared" ca="1" si="24"/>
        <v/>
      </c>
      <c r="C558" s="105" t="str">
        <f t="shared" ca="1" si="25"/>
        <v/>
      </c>
      <c r="D558" s="97" t="str">
        <f ca="1">IF(ISERROR(OFFSET('HARGA SATUAN'!$E$6,MATCH(C558,'HARGA SATUAN'!$C$7:$C$1922,0),0)),"",OFFSET('HARGA SATUAN'!$E$6,MATCH(C558,'HARGA SATUAN'!$C$7:$C$1922,0),0))</f>
        <v/>
      </c>
      <c r="E558" s="97">
        <f ca="1">IF(B558="+","Unit",IF(ISERROR(OFFSET('HARGA SATUAN'!$F$6,MATCH(C558,'HARGA SATUAN'!$C$7:$C$1922,0),0)),"",OFFSET('HARGA SATUAN'!$F$6,MATCH(C558,'HARGA SATUAN'!$C$7:$C$1922,0),0)))</f>
        <v>0</v>
      </c>
      <c r="F558" s="134" t="str">
        <f t="shared" ca="1" si="26"/>
        <v/>
      </c>
      <c r="G558" s="40">
        <f ca="1">IF(ISERROR(OFFSET('HARGA SATUAN'!$Q$6,MATCH(C558,'HARGA SATUAN'!$C$7:$C$1922,0),0)),"",OFFSET('HARGA SATUAN'!$Q$6,MATCH(C558,'HARGA SATUAN'!$C$7:$C$1922,0),0))</f>
        <v>0</v>
      </c>
      <c r="H558" s="132" t="str">
        <f ca="1">IF(B558="","",#REF!)</f>
        <v/>
      </c>
      <c r="I558" s="132" t="str">
        <f ca="1">IF(B558="","",#REF!)</f>
        <v/>
      </c>
      <c r="J558" s="132" t="str">
        <f ca="1">IF(B558="","",#REF!)</f>
        <v/>
      </c>
      <c r="K558" s="132" t="str">
        <f ca="1">IF(B558="","",#REF!)</f>
        <v/>
      </c>
      <c r="L558" s="132" t="str">
        <f ca="1">IF(C558="","",#REF!)</f>
        <v/>
      </c>
    </row>
    <row r="559" spans="1:12">
      <c r="A559" s="108">
        <v>548</v>
      </c>
      <c r="B559" s="130" t="str">
        <f t="shared" ca="1" si="24"/>
        <v/>
      </c>
      <c r="C559" s="105" t="str">
        <f t="shared" ca="1" si="25"/>
        <v/>
      </c>
      <c r="D559" s="97" t="str">
        <f ca="1">IF(ISERROR(OFFSET('HARGA SATUAN'!$E$6,MATCH(C559,'HARGA SATUAN'!$C$7:$C$1922,0),0)),"",OFFSET('HARGA SATUAN'!$E$6,MATCH(C559,'HARGA SATUAN'!$C$7:$C$1922,0),0))</f>
        <v/>
      </c>
      <c r="E559" s="97">
        <f ca="1">IF(B559="+","Unit",IF(ISERROR(OFFSET('HARGA SATUAN'!$F$6,MATCH(C559,'HARGA SATUAN'!$C$7:$C$1922,0),0)),"",OFFSET('HARGA SATUAN'!$F$6,MATCH(C559,'HARGA SATUAN'!$C$7:$C$1922,0),0)))</f>
        <v>0</v>
      </c>
      <c r="F559" s="134" t="str">
        <f t="shared" ca="1" si="26"/>
        <v/>
      </c>
      <c r="G559" s="40">
        <f ca="1">IF(ISERROR(OFFSET('HARGA SATUAN'!$Q$6,MATCH(C559,'HARGA SATUAN'!$C$7:$C$1922,0),0)),"",OFFSET('HARGA SATUAN'!$Q$6,MATCH(C559,'HARGA SATUAN'!$C$7:$C$1922,0),0))</f>
        <v>0</v>
      </c>
      <c r="H559" s="132" t="str">
        <f ca="1">IF(B559="","",#REF!)</f>
        <v/>
      </c>
      <c r="I559" s="132" t="str">
        <f ca="1">IF(B559="","",#REF!)</f>
        <v/>
      </c>
      <c r="J559" s="132" t="str">
        <f ca="1">IF(B559="","",#REF!)</f>
        <v/>
      </c>
      <c r="K559" s="132" t="str">
        <f ca="1">IF(B559="","",#REF!)</f>
        <v/>
      </c>
      <c r="L559" s="132" t="str">
        <f ca="1">IF(C559="","",#REF!)</f>
        <v/>
      </c>
    </row>
    <row r="560" spans="1:12">
      <c r="A560" s="108">
        <v>549</v>
      </c>
      <c r="B560" s="130" t="str">
        <f t="shared" ca="1" si="24"/>
        <v/>
      </c>
      <c r="C560" s="105" t="str">
        <f t="shared" ca="1" si="25"/>
        <v/>
      </c>
      <c r="D560" s="97" t="str">
        <f ca="1">IF(ISERROR(OFFSET('HARGA SATUAN'!$E$6,MATCH(C560,'HARGA SATUAN'!$C$7:$C$1922,0),0)),"",OFFSET('HARGA SATUAN'!$E$6,MATCH(C560,'HARGA SATUAN'!$C$7:$C$1922,0),0))</f>
        <v/>
      </c>
      <c r="E560" s="97">
        <f ca="1">IF(B560="+","Unit",IF(ISERROR(OFFSET('HARGA SATUAN'!$F$6,MATCH(C560,'HARGA SATUAN'!$C$7:$C$1922,0),0)),"",OFFSET('HARGA SATUAN'!$F$6,MATCH(C560,'HARGA SATUAN'!$C$7:$C$1922,0),0)))</f>
        <v>0</v>
      </c>
      <c r="F560" s="134" t="str">
        <f t="shared" ca="1" si="26"/>
        <v/>
      </c>
      <c r="G560" s="40">
        <f ca="1">IF(ISERROR(OFFSET('HARGA SATUAN'!$Q$6,MATCH(C560,'HARGA SATUAN'!$C$7:$C$1922,0),0)),"",OFFSET('HARGA SATUAN'!$Q$6,MATCH(C560,'HARGA SATUAN'!$C$7:$C$1922,0),0))</f>
        <v>0</v>
      </c>
      <c r="H560" s="132" t="str">
        <f ca="1">IF(B560="","",#REF!)</f>
        <v/>
      </c>
      <c r="I560" s="132" t="str">
        <f ca="1">IF(B560="","",#REF!)</f>
        <v/>
      </c>
      <c r="J560" s="132" t="str">
        <f ca="1">IF(B560="","",#REF!)</f>
        <v/>
      </c>
      <c r="K560" s="132" t="str">
        <f ca="1">IF(B560="","",#REF!)</f>
        <v/>
      </c>
      <c r="L560" s="132" t="str">
        <f ca="1">IF(C560="","",#REF!)</f>
        <v/>
      </c>
    </row>
    <row r="561" spans="1:12">
      <c r="A561" s="108">
        <v>550</v>
      </c>
      <c r="B561" s="130" t="str">
        <f t="shared" ca="1" si="24"/>
        <v/>
      </c>
      <c r="C561" s="105" t="str">
        <f t="shared" ca="1" si="25"/>
        <v/>
      </c>
      <c r="D561" s="97" t="str">
        <f ca="1">IF(ISERROR(OFFSET('HARGA SATUAN'!$E$6,MATCH(C561,'HARGA SATUAN'!$C$7:$C$1922,0),0)),"",OFFSET('HARGA SATUAN'!$E$6,MATCH(C561,'HARGA SATUAN'!$C$7:$C$1922,0),0))</f>
        <v/>
      </c>
      <c r="E561" s="97">
        <f ca="1">IF(B561="+","Unit",IF(ISERROR(OFFSET('HARGA SATUAN'!$F$6,MATCH(C561,'HARGA SATUAN'!$C$7:$C$1922,0),0)),"",OFFSET('HARGA SATUAN'!$F$6,MATCH(C561,'HARGA SATUAN'!$C$7:$C$1922,0),0)))</f>
        <v>0</v>
      </c>
      <c r="F561" s="134" t="str">
        <f t="shared" ca="1" si="26"/>
        <v/>
      </c>
      <c r="G561" s="40">
        <f ca="1">IF(ISERROR(OFFSET('HARGA SATUAN'!$Q$6,MATCH(C561,'HARGA SATUAN'!$C$7:$C$1922,0),0)),"",OFFSET('HARGA SATUAN'!$Q$6,MATCH(C561,'HARGA SATUAN'!$C$7:$C$1922,0),0))</f>
        <v>0</v>
      </c>
      <c r="H561" s="132" t="str">
        <f ca="1">IF(B561="","",#REF!)</f>
        <v/>
      </c>
      <c r="I561" s="132" t="str">
        <f ca="1">IF(B561="","",#REF!)</f>
        <v/>
      </c>
      <c r="J561" s="132" t="str">
        <f ca="1">IF(B561="","",#REF!)</f>
        <v/>
      </c>
      <c r="K561" s="132" t="str">
        <f ca="1">IF(B561="","",#REF!)</f>
        <v/>
      </c>
      <c r="L561" s="132" t="str">
        <f ca="1">IF(C561="","",#REF!)</f>
        <v/>
      </c>
    </row>
    <row r="562" spans="1:12">
      <c r="A562" s="108">
        <v>551</v>
      </c>
      <c r="B562" s="130" t="str">
        <f t="shared" ca="1" si="24"/>
        <v/>
      </c>
      <c r="C562" s="105" t="str">
        <f t="shared" ca="1" si="25"/>
        <v/>
      </c>
      <c r="D562" s="97" t="str">
        <f ca="1">IF(ISERROR(OFFSET('HARGA SATUAN'!$E$6,MATCH(C562,'HARGA SATUAN'!$C$7:$C$1922,0),0)),"",OFFSET('HARGA SATUAN'!$E$6,MATCH(C562,'HARGA SATUAN'!$C$7:$C$1922,0),0))</f>
        <v/>
      </c>
      <c r="E562" s="97">
        <f ca="1">IF(B562="+","Unit",IF(ISERROR(OFFSET('HARGA SATUAN'!$F$6,MATCH(C562,'HARGA SATUAN'!$C$7:$C$1922,0),0)),"",OFFSET('HARGA SATUAN'!$F$6,MATCH(C562,'HARGA SATUAN'!$C$7:$C$1922,0),0)))</f>
        <v>0</v>
      </c>
      <c r="F562" s="134" t="str">
        <f t="shared" ca="1" si="26"/>
        <v/>
      </c>
      <c r="G562" s="40">
        <f ca="1">IF(ISERROR(OFFSET('HARGA SATUAN'!$Q$6,MATCH(C562,'HARGA SATUAN'!$C$7:$C$1922,0),0)),"",OFFSET('HARGA SATUAN'!$Q$6,MATCH(C562,'HARGA SATUAN'!$C$7:$C$1922,0),0))</f>
        <v>0</v>
      </c>
      <c r="H562" s="132" t="str">
        <f ca="1">IF(B562="","",#REF!)</f>
        <v/>
      </c>
      <c r="I562" s="132" t="str">
        <f ca="1">IF(B562="","",#REF!)</f>
        <v/>
      </c>
      <c r="J562" s="132" t="str">
        <f ca="1">IF(B562="","",#REF!)</f>
        <v/>
      </c>
      <c r="K562" s="132" t="str">
        <f ca="1">IF(B562="","",#REF!)</f>
        <v/>
      </c>
      <c r="L562" s="132" t="str">
        <f ca="1">IF(C562="","",#REF!)</f>
        <v/>
      </c>
    </row>
    <row r="563" spans="1:12">
      <c r="A563" s="108">
        <v>552</v>
      </c>
      <c r="B563" s="130" t="str">
        <f t="shared" ca="1" si="24"/>
        <v/>
      </c>
      <c r="C563" s="105" t="str">
        <f t="shared" ca="1" si="25"/>
        <v/>
      </c>
      <c r="D563" s="97" t="str">
        <f ca="1">IF(ISERROR(OFFSET('HARGA SATUAN'!$E$6,MATCH(C563,'HARGA SATUAN'!$C$7:$C$1922,0),0)),"",OFFSET('HARGA SATUAN'!$E$6,MATCH(C563,'HARGA SATUAN'!$C$7:$C$1922,0),0))</f>
        <v/>
      </c>
      <c r="E563" s="97">
        <f ca="1">IF(B563="+","Unit",IF(ISERROR(OFFSET('HARGA SATUAN'!$F$6,MATCH(C563,'HARGA SATUAN'!$C$7:$C$1922,0),0)),"",OFFSET('HARGA SATUAN'!$F$6,MATCH(C563,'HARGA SATUAN'!$C$7:$C$1922,0),0)))</f>
        <v>0</v>
      </c>
      <c r="F563" s="134" t="str">
        <f t="shared" ca="1" si="26"/>
        <v/>
      </c>
      <c r="G563" s="40">
        <f ca="1">IF(ISERROR(OFFSET('HARGA SATUAN'!$Q$6,MATCH(C563,'HARGA SATUAN'!$C$7:$C$1922,0),0)),"",OFFSET('HARGA SATUAN'!$Q$6,MATCH(C563,'HARGA SATUAN'!$C$7:$C$1922,0),0))</f>
        <v>0</v>
      </c>
      <c r="H563" s="132" t="str">
        <f ca="1">IF(B563="","",#REF!)</f>
        <v/>
      </c>
      <c r="I563" s="132" t="str">
        <f ca="1">IF(B563="","",#REF!)</f>
        <v/>
      </c>
      <c r="J563" s="132" t="str">
        <f ca="1">IF(B563="","",#REF!)</f>
        <v/>
      </c>
      <c r="K563" s="132" t="str">
        <f ca="1">IF(B563="","",#REF!)</f>
        <v/>
      </c>
      <c r="L563" s="132" t="str">
        <f ca="1">IF(C563="","",#REF!)</f>
        <v/>
      </c>
    </row>
    <row r="564" spans="1:12">
      <c r="A564" s="108">
        <v>553</v>
      </c>
      <c r="B564" s="130" t="str">
        <f t="shared" ca="1" si="24"/>
        <v/>
      </c>
      <c r="C564" s="105" t="str">
        <f t="shared" ca="1" si="25"/>
        <v/>
      </c>
      <c r="D564" s="97" t="str">
        <f ca="1">IF(ISERROR(OFFSET('HARGA SATUAN'!$E$6,MATCH(C564,'HARGA SATUAN'!$C$7:$C$1922,0),0)),"",OFFSET('HARGA SATUAN'!$E$6,MATCH(C564,'HARGA SATUAN'!$C$7:$C$1922,0),0))</f>
        <v/>
      </c>
      <c r="E564" s="97">
        <f ca="1">IF(B564="+","Unit",IF(ISERROR(OFFSET('HARGA SATUAN'!$F$6,MATCH(C564,'HARGA SATUAN'!$C$7:$C$1922,0),0)),"",OFFSET('HARGA SATUAN'!$F$6,MATCH(C564,'HARGA SATUAN'!$C$7:$C$1922,0),0)))</f>
        <v>0</v>
      </c>
      <c r="F564" s="134" t="str">
        <f t="shared" ca="1" si="26"/>
        <v/>
      </c>
      <c r="G564" s="40">
        <f ca="1">IF(ISERROR(OFFSET('HARGA SATUAN'!$Q$6,MATCH(C564,'HARGA SATUAN'!$C$7:$C$1922,0),0)),"",OFFSET('HARGA SATUAN'!$Q$6,MATCH(C564,'HARGA SATUAN'!$C$7:$C$1922,0),0))</f>
        <v>0</v>
      </c>
      <c r="H564" s="132" t="str">
        <f ca="1">IF(B564="","",#REF!)</f>
        <v/>
      </c>
      <c r="I564" s="132" t="str">
        <f ca="1">IF(B564="","",#REF!)</f>
        <v/>
      </c>
      <c r="J564" s="132" t="str">
        <f ca="1">IF(B564="","",#REF!)</f>
        <v/>
      </c>
      <c r="K564" s="132" t="str">
        <f ca="1">IF(B564="","",#REF!)</f>
        <v/>
      </c>
      <c r="L564" s="132" t="str">
        <f ca="1">IF(C564="","",#REF!)</f>
        <v/>
      </c>
    </row>
    <row r="565" spans="1:12">
      <c r="A565" s="108">
        <v>554</v>
      </c>
      <c r="B565" s="130" t="str">
        <f t="shared" ca="1" si="24"/>
        <v/>
      </c>
      <c r="C565" s="105" t="str">
        <f t="shared" ca="1" si="25"/>
        <v/>
      </c>
      <c r="D565" s="97" t="str">
        <f ca="1">IF(ISERROR(OFFSET('HARGA SATUAN'!$E$6,MATCH(C565,'HARGA SATUAN'!$C$7:$C$1922,0),0)),"",OFFSET('HARGA SATUAN'!$E$6,MATCH(C565,'HARGA SATUAN'!$C$7:$C$1922,0),0))</f>
        <v/>
      </c>
      <c r="E565" s="97">
        <f ca="1">IF(B565="+","Unit",IF(ISERROR(OFFSET('HARGA SATUAN'!$F$6,MATCH(C565,'HARGA SATUAN'!$C$7:$C$1922,0),0)),"",OFFSET('HARGA SATUAN'!$F$6,MATCH(C565,'HARGA SATUAN'!$C$7:$C$1922,0),0)))</f>
        <v>0</v>
      </c>
      <c r="F565" s="134" t="str">
        <f t="shared" ca="1" si="26"/>
        <v/>
      </c>
      <c r="G565" s="40">
        <f ca="1">IF(ISERROR(OFFSET('HARGA SATUAN'!$Q$6,MATCH(C565,'HARGA SATUAN'!$C$7:$C$1922,0),0)),"",OFFSET('HARGA SATUAN'!$Q$6,MATCH(C565,'HARGA SATUAN'!$C$7:$C$1922,0),0))</f>
        <v>0</v>
      </c>
      <c r="H565" s="132" t="str">
        <f ca="1">IF(B565="","",#REF!)</f>
        <v/>
      </c>
      <c r="I565" s="132" t="str">
        <f ca="1">IF(B565="","",#REF!)</f>
        <v/>
      </c>
      <c r="J565" s="132" t="str">
        <f ca="1">IF(B565="","",#REF!)</f>
        <v/>
      </c>
      <c r="K565" s="132" t="str">
        <f ca="1">IF(B565="","",#REF!)</f>
        <v/>
      </c>
      <c r="L565" s="132" t="str">
        <f ca="1">IF(C565="","",#REF!)</f>
        <v/>
      </c>
    </row>
    <row r="566" spans="1:12">
      <c r="A566" s="108">
        <v>555</v>
      </c>
      <c r="B566" s="130" t="str">
        <f t="shared" ca="1" si="24"/>
        <v/>
      </c>
      <c r="C566" s="105" t="str">
        <f t="shared" ca="1" si="25"/>
        <v/>
      </c>
      <c r="D566" s="97" t="str">
        <f ca="1">IF(ISERROR(OFFSET('HARGA SATUAN'!$E$6,MATCH(C566,'HARGA SATUAN'!$C$7:$C$1922,0),0)),"",OFFSET('HARGA SATUAN'!$E$6,MATCH(C566,'HARGA SATUAN'!$C$7:$C$1922,0),0))</f>
        <v/>
      </c>
      <c r="E566" s="97">
        <f ca="1">IF(B566="+","Unit",IF(ISERROR(OFFSET('HARGA SATUAN'!$F$6,MATCH(C566,'HARGA SATUAN'!$C$7:$C$1922,0),0)),"",OFFSET('HARGA SATUAN'!$F$6,MATCH(C566,'HARGA SATUAN'!$C$7:$C$1922,0),0)))</f>
        <v>0</v>
      </c>
      <c r="F566" s="134" t="str">
        <f t="shared" ca="1" si="26"/>
        <v/>
      </c>
      <c r="G566" s="40">
        <f ca="1">IF(ISERROR(OFFSET('HARGA SATUAN'!$Q$6,MATCH(C566,'HARGA SATUAN'!$C$7:$C$1922,0),0)),"",OFFSET('HARGA SATUAN'!$Q$6,MATCH(C566,'HARGA SATUAN'!$C$7:$C$1922,0),0))</f>
        <v>0</v>
      </c>
      <c r="H566" s="132" t="str">
        <f ca="1">IF(B566="","",#REF!)</f>
        <v/>
      </c>
      <c r="I566" s="132" t="str">
        <f ca="1">IF(B566="","",#REF!)</f>
        <v/>
      </c>
      <c r="J566" s="132" t="str">
        <f ca="1">IF(B566="","",#REF!)</f>
        <v/>
      </c>
      <c r="K566" s="132" t="str">
        <f ca="1">IF(B566="","",#REF!)</f>
        <v/>
      </c>
      <c r="L566" s="132" t="str">
        <f ca="1">IF(C566="","",#REF!)</f>
        <v/>
      </c>
    </row>
    <row r="567" spans="1:12">
      <c r="A567" s="108">
        <v>556</v>
      </c>
      <c r="B567" s="130" t="str">
        <f t="shared" ca="1" si="24"/>
        <v/>
      </c>
      <c r="C567" s="105" t="str">
        <f t="shared" ca="1" si="25"/>
        <v/>
      </c>
      <c r="D567" s="97" t="str">
        <f ca="1">IF(ISERROR(OFFSET('HARGA SATUAN'!$E$6,MATCH(C567,'HARGA SATUAN'!$C$7:$C$1922,0),0)),"",OFFSET('HARGA SATUAN'!$E$6,MATCH(C567,'HARGA SATUAN'!$C$7:$C$1922,0),0))</f>
        <v/>
      </c>
      <c r="E567" s="97">
        <f ca="1">IF(B567="+","Unit",IF(ISERROR(OFFSET('HARGA SATUAN'!$F$6,MATCH(C567,'HARGA SATUAN'!$C$7:$C$1922,0),0)),"",OFFSET('HARGA SATUAN'!$F$6,MATCH(C567,'HARGA SATUAN'!$C$7:$C$1922,0),0)))</f>
        <v>0</v>
      </c>
      <c r="F567" s="134" t="str">
        <f t="shared" ca="1" si="26"/>
        <v/>
      </c>
      <c r="G567" s="40">
        <f ca="1">IF(ISERROR(OFFSET('HARGA SATUAN'!$Q$6,MATCH(C567,'HARGA SATUAN'!$C$7:$C$1922,0),0)),"",OFFSET('HARGA SATUAN'!$Q$6,MATCH(C567,'HARGA SATUAN'!$C$7:$C$1922,0),0))</f>
        <v>0</v>
      </c>
      <c r="H567" s="132" t="str">
        <f ca="1">IF(B567="","",#REF!)</f>
        <v/>
      </c>
      <c r="I567" s="132" t="str">
        <f ca="1">IF(B567="","",#REF!)</f>
        <v/>
      </c>
      <c r="J567" s="132" t="str">
        <f ca="1">IF(B567="","",#REF!)</f>
        <v/>
      </c>
      <c r="K567" s="132" t="str">
        <f ca="1">IF(B567="","",#REF!)</f>
        <v/>
      </c>
      <c r="L567" s="132" t="str">
        <f ca="1">IF(C567="","",#REF!)</f>
        <v/>
      </c>
    </row>
    <row r="568" spans="1:12">
      <c r="A568" s="108">
        <v>557</v>
      </c>
      <c r="B568" s="130" t="str">
        <f t="shared" ca="1" si="24"/>
        <v/>
      </c>
      <c r="C568" s="105" t="str">
        <f t="shared" ca="1" si="25"/>
        <v/>
      </c>
      <c r="D568" s="97" t="str">
        <f ca="1">IF(ISERROR(OFFSET('HARGA SATUAN'!$E$6,MATCH(C568,'HARGA SATUAN'!$C$7:$C$1922,0),0)),"",OFFSET('HARGA SATUAN'!$E$6,MATCH(C568,'HARGA SATUAN'!$C$7:$C$1922,0),0))</f>
        <v/>
      </c>
      <c r="E568" s="97">
        <f ca="1">IF(B568="+","Unit",IF(ISERROR(OFFSET('HARGA SATUAN'!$F$6,MATCH(C568,'HARGA SATUAN'!$C$7:$C$1922,0),0)),"",OFFSET('HARGA SATUAN'!$F$6,MATCH(C568,'HARGA SATUAN'!$C$7:$C$1922,0),0)))</f>
        <v>0</v>
      </c>
      <c r="F568" s="134" t="str">
        <f t="shared" ca="1" si="26"/>
        <v/>
      </c>
      <c r="G568" s="40">
        <f ca="1">IF(ISERROR(OFFSET('HARGA SATUAN'!$Q$6,MATCH(C568,'HARGA SATUAN'!$C$7:$C$1922,0),0)),"",OFFSET('HARGA SATUAN'!$Q$6,MATCH(C568,'HARGA SATUAN'!$C$7:$C$1922,0),0))</f>
        <v>0</v>
      </c>
      <c r="H568" s="132" t="str">
        <f ca="1">IF(B568="","",#REF!)</f>
        <v/>
      </c>
      <c r="I568" s="132" t="str">
        <f ca="1">IF(B568="","",#REF!)</f>
        <v/>
      </c>
      <c r="J568" s="132" t="str">
        <f ca="1">IF(B568="","",#REF!)</f>
        <v/>
      </c>
      <c r="K568" s="132" t="str">
        <f ca="1">IF(B568="","",#REF!)</f>
        <v/>
      </c>
      <c r="L568" s="132" t="str">
        <f ca="1">IF(C568="","",#REF!)</f>
        <v/>
      </c>
    </row>
    <row r="569" spans="1:12">
      <c r="A569" s="108">
        <v>558</v>
      </c>
      <c r="B569" s="130" t="str">
        <f t="shared" ca="1" si="24"/>
        <v/>
      </c>
      <c r="C569" s="105" t="str">
        <f t="shared" ca="1" si="25"/>
        <v/>
      </c>
      <c r="D569" s="97" t="str">
        <f ca="1">IF(ISERROR(OFFSET('HARGA SATUAN'!$E$6,MATCH(C569,'HARGA SATUAN'!$C$7:$C$1922,0),0)),"",OFFSET('HARGA SATUAN'!$E$6,MATCH(C569,'HARGA SATUAN'!$C$7:$C$1922,0),0))</f>
        <v/>
      </c>
      <c r="E569" s="97">
        <f ca="1">IF(B569="+","Unit",IF(ISERROR(OFFSET('HARGA SATUAN'!$F$6,MATCH(C569,'HARGA SATUAN'!$C$7:$C$1922,0),0)),"",OFFSET('HARGA SATUAN'!$F$6,MATCH(C569,'HARGA SATUAN'!$C$7:$C$1922,0),0)))</f>
        <v>0</v>
      </c>
      <c r="F569" s="134" t="str">
        <f t="shared" ca="1" si="26"/>
        <v/>
      </c>
      <c r="G569" s="40">
        <f ca="1">IF(ISERROR(OFFSET('HARGA SATUAN'!$Q$6,MATCH(C569,'HARGA SATUAN'!$C$7:$C$1922,0),0)),"",OFFSET('HARGA SATUAN'!$Q$6,MATCH(C569,'HARGA SATUAN'!$C$7:$C$1922,0),0))</f>
        <v>0</v>
      </c>
      <c r="H569" s="132" t="str">
        <f ca="1">IF(B569="","",#REF!)</f>
        <v/>
      </c>
      <c r="I569" s="132" t="str">
        <f ca="1">IF(B569="","",#REF!)</f>
        <v/>
      </c>
      <c r="J569" s="132" t="str">
        <f ca="1">IF(B569="","",#REF!)</f>
        <v/>
      </c>
      <c r="K569" s="132" t="str">
        <f ca="1">IF(B569="","",#REF!)</f>
        <v/>
      </c>
      <c r="L569" s="132" t="str">
        <f ca="1">IF(C569="","",#REF!)</f>
        <v/>
      </c>
    </row>
    <row r="570" spans="1:12">
      <c r="A570" s="108">
        <v>559</v>
      </c>
      <c r="B570" s="130" t="str">
        <f t="shared" ca="1" si="24"/>
        <v/>
      </c>
      <c r="C570" s="105" t="str">
        <f t="shared" ca="1" si="25"/>
        <v/>
      </c>
      <c r="D570" s="97" t="str">
        <f ca="1">IF(ISERROR(OFFSET('HARGA SATUAN'!$E$6,MATCH(C570,'HARGA SATUAN'!$C$7:$C$1922,0),0)),"",OFFSET('HARGA SATUAN'!$E$6,MATCH(C570,'HARGA SATUAN'!$C$7:$C$1922,0),0))</f>
        <v/>
      </c>
      <c r="E570" s="97">
        <f ca="1">IF(B570="+","Unit",IF(ISERROR(OFFSET('HARGA SATUAN'!$F$6,MATCH(C570,'HARGA SATUAN'!$C$7:$C$1922,0),0)),"",OFFSET('HARGA SATUAN'!$F$6,MATCH(C570,'HARGA SATUAN'!$C$7:$C$1922,0),0)))</f>
        <v>0</v>
      </c>
      <c r="F570" s="134" t="str">
        <f t="shared" ca="1" si="26"/>
        <v/>
      </c>
      <c r="G570" s="40">
        <f ca="1">IF(ISERROR(OFFSET('HARGA SATUAN'!$Q$6,MATCH(C570,'HARGA SATUAN'!$C$7:$C$1922,0),0)),"",OFFSET('HARGA SATUAN'!$Q$6,MATCH(C570,'HARGA SATUAN'!$C$7:$C$1922,0),0))</f>
        <v>0</v>
      </c>
      <c r="H570" s="132" t="str">
        <f ca="1">IF(B570="","",#REF!)</f>
        <v/>
      </c>
      <c r="I570" s="132" t="str">
        <f ca="1">IF(B570="","",#REF!)</f>
        <v/>
      </c>
      <c r="J570" s="132" t="str">
        <f ca="1">IF(B570="","",#REF!)</f>
        <v/>
      </c>
      <c r="K570" s="132" t="str">
        <f ca="1">IF(B570="","",#REF!)</f>
        <v/>
      </c>
      <c r="L570" s="132" t="str">
        <f ca="1">IF(C570="","",#REF!)</f>
        <v/>
      </c>
    </row>
    <row r="571" spans="1:12">
      <c r="A571" s="108">
        <v>560</v>
      </c>
      <c r="B571" s="130" t="str">
        <f t="shared" ca="1" si="24"/>
        <v/>
      </c>
      <c r="C571" s="105" t="str">
        <f t="shared" ca="1" si="25"/>
        <v/>
      </c>
      <c r="D571" s="97" t="str">
        <f ca="1">IF(ISERROR(OFFSET('HARGA SATUAN'!$E$6,MATCH(C571,'HARGA SATUAN'!$C$7:$C$1922,0),0)),"",OFFSET('HARGA SATUAN'!$E$6,MATCH(C571,'HARGA SATUAN'!$C$7:$C$1922,0),0))</f>
        <v/>
      </c>
      <c r="E571" s="97">
        <f ca="1">IF(B571="+","Unit",IF(ISERROR(OFFSET('HARGA SATUAN'!$F$6,MATCH(C571,'HARGA SATUAN'!$C$7:$C$1922,0),0)),"",OFFSET('HARGA SATUAN'!$F$6,MATCH(C571,'HARGA SATUAN'!$C$7:$C$1922,0),0)))</f>
        <v>0</v>
      </c>
      <c r="F571" s="134" t="str">
        <f t="shared" ca="1" si="26"/>
        <v/>
      </c>
      <c r="G571" s="40">
        <f ca="1">IF(ISERROR(OFFSET('HARGA SATUAN'!$Q$6,MATCH(C571,'HARGA SATUAN'!$C$7:$C$1922,0),0)),"",OFFSET('HARGA SATUAN'!$Q$6,MATCH(C571,'HARGA SATUAN'!$C$7:$C$1922,0),0))</f>
        <v>0</v>
      </c>
      <c r="H571" s="132" t="str">
        <f ca="1">IF(B571="","",#REF!)</f>
        <v/>
      </c>
      <c r="I571" s="132" t="str">
        <f ca="1">IF(B571="","",#REF!)</f>
        <v/>
      </c>
      <c r="J571" s="132" t="str">
        <f ca="1">IF(B571="","",#REF!)</f>
        <v/>
      </c>
      <c r="K571" s="132" t="str">
        <f ca="1">IF(B571="","",#REF!)</f>
        <v/>
      </c>
      <c r="L571" s="132" t="str">
        <f ca="1">IF(C571="","",#REF!)</f>
        <v/>
      </c>
    </row>
    <row r="572" spans="1:12">
      <c r="A572" s="108">
        <v>561</v>
      </c>
      <c r="B572" s="130" t="str">
        <f t="shared" ca="1" si="24"/>
        <v/>
      </c>
      <c r="C572" s="105" t="str">
        <f t="shared" ca="1" si="25"/>
        <v/>
      </c>
      <c r="D572" s="97" t="str">
        <f ca="1">IF(ISERROR(OFFSET('HARGA SATUAN'!$E$6,MATCH(C572,'HARGA SATUAN'!$C$7:$C$1922,0),0)),"",OFFSET('HARGA SATUAN'!$E$6,MATCH(C572,'HARGA SATUAN'!$C$7:$C$1922,0),0))</f>
        <v/>
      </c>
      <c r="E572" s="97">
        <f ca="1">IF(B572="+","Unit",IF(ISERROR(OFFSET('HARGA SATUAN'!$F$6,MATCH(C572,'HARGA SATUAN'!$C$7:$C$1922,0),0)),"",OFFSET('HARGA SATUAN'!$F$6,MATCH(C572,'HARGA SATUAN'!$C$7:$C$1922,0),0)))</f>
        <v>0</v>
      </c>
      <c r="F572" s="134" t="str">
        <f t="shared" ca="1" si="26"/>
        <v/>
      </c>
      <c r="G572" s="40">
        <f ca="1">IF(ISERROR(OFFSET('HARGA SATUAN'!$Q$6,MATCH(C572,'HARGA SATUAN'!$C$7:$C$1922,0),0)),"",OFFSET('HARGA SATUAN'!$Q$6,MATCH(C572,'HARGA SATUAN'!$C$7:$C$1922,0),0))</f>
        <v>0</v>
      </c>
      <c r="H572" s="132" t="str">
        <f ca="1">IF(B572="","",#REF!)</f>
        <v/>
      </c>
      <c r="I572" s="132" t="str">
        <f ca="1">IF(B572="","",#REF!)</f>
        <v/>
      </c>
      <c r="J572" s="132" t="str">
        <f ca="1">IF(B572="","",#REF!)</f>
        <v/>
      </c>
      <c r="K572" s="132" t="str">
        <f ca="1">IF(B572="","",#REF!)</f>
        <v/>
      </c>
      <c r="L572" s="132" t="str">
        <f ca="1">IF(C572="","",#REF!)</f>
        <v/>
      </c>
    </row>
    <row r="573" spans="1:12">
      <c r="A573" s="108">
        <v>562</v>
      </c>
      <c r="B573" s="130" t="str">
        <f t="shared" ca="1" si="24"/>
        <v/>
      </c>
      <c r="C573" s="105" t="str">
        <f t="shared" ca="1" si="25"/>
        <v/>
      </c>
      <c r="D573" s="97" t="str">
        <f ca="1">IF(ISERROR(OFFSET('HARGA SATUAN'!$E$6,MATCH(C573,'HARGA SATUAN'!$C$7:$C$1922,0),0)),"",OFFSET('HARGA SATUAN'!$E$6,MATCH(C573,'HARGA SATUAN'!$C$7:$C$1922,0),0))</f>
        <v/>
      </c>
      <c r="E573" s="97">
        <f ca="1">IF(B573="+","Unit",IF(ISERROR(OFFSET('HARGA SATUAN'!$F$6,MATCH(C573,'HARGA SATUAN'!$C$7:$C$1922,0),0)),"",OFFSET('HARGA SATUAN'!$F$6,MATCH(C573,'HARGA SATUAN'!$C$7:$C$1922,0),0)))</f>
        <v>0</v>
      </c>
      <c r="F573" s="134" t="str">
        <f t="shared" ca="1" si="26"/>
        <v/>
      </c>
      <c r="G573" s="40">
        <f ca="1">IF(ISERROR(OFFSET('HARGA SATUAN'!$Q$6,MATCH(C573,'HARGA SATUAN'!$C$7:$C$1922,0),0)),"",OFFSET('HARGA SATUAN'!$Q$6,MATCH(C573,'HARGA SATUAN'!$C$7:$C$1922,0),0))</f>
        <v>0</v>
      </c>
      <c r="H573" s="132" t="str">
        <f ca="1">IF(B573="","",#REF!)</f>
        <v/>
      </c>
      <c r="I573" s="132" t="str">
        <f ca="1">IF(B573="","",#REF!)</f>
        <v/>
      </c>
      <c r="J573" s="132" t="str">
        <f ca="1">IF(B573="","",#REF!)</f>
        <v/>
      </c>
      <c r="K573" s="132" t="str">
        <f ca="1">IF(B573="","",#REF!)</f>
        <v/>
      </c>
      <c r="L573" s="132" t="str">
        <f ca="1">IF(C573="","",#REF!)</f>
        <v/>
      </c>
    </row>
    <row r="574" spans="1:12">
      <c r="A574" s="108">
        <v>563</v>
      </c>
      <c r="B574" s="130" t="str">
        <f t="shared" ca="1" si="24"/>
        <v/>
      </c>
      <c r="C574" s="105" t="str">
        <f t="shared" ca="1" si="25"/>
        <v/>
      </c>
      <c r="D574" s="97" t="str">
        <f ca="1">IF(ISERROR(OFFSET('HARGA SATUAN'!$E$6,MATCH(C574,'HARGA SATUAN'!$C$7:$C$1922,0),0)),"",OFFSET('HARGA SATUAN'!$E$6,MATCH(C574,'HARGA SATUAN'!$C$7:$C$1922,0),0))</f>
        <v/>
      </c>
      <c r="E574" s="97">
        <f ca="1">IF(B574="+","Unit",IF(ISERROR(OFFSET('HARGA SATUAN'!$F$6,MATCH(C574,'HARGA SATUAN'!$C$7:$C$1922,0),0)),"",OFFSET('HARGA SATUAN'!$F$6,MATCH(C574,'HARGA SATUAN'!$C$7:$C$1922,0),0)))</f>
        <v>0</v>
      </c>
      <c r="F574" s="134" t="str">
        <f t="shared" ca="1" si="26"/>
        <v/>
      </c>
      <c r="G574" s="40">
        <f ca="1">IF(ISERROR(OFFSET('HARGA SATUAN'!$Q$6,MATCH(C574,'HARGA SATUAN'!$C$7:$C$1922,0),0)),"",OFFSET('HARGA SATUAN'!$Q$6,MATCH(C574,'HARGA SATUAN'!$C$7:$C$1922,0),0))</f>
        <v>0</v>
      </c>
      <c r="H574" s="132" t="str">
        <f ca="1">IF(B574="","",#REF!)</f>
        <v/>
      </c>
      <c r="I574" s="132" t="str">
        <f ca="1">IF(B574="","",#REF!)</f>
        <v/>
      </c>
      <c r="J574" s="132" t="str">
        <f ca="1">IF(B574="","",#REF!)</f>
        <v/>
      </c>
      <c r="K574" s="132" t="str">
        <f ca="1">IF(B574="","",#REF!)</f>
        <v/>
      </c>
      <c r="L574" s="132" t="str">
        <f ca="1">IF(C574="","",#REF!)</f>
        <v/>
      </c>
    </row>
    <row r="575" spans="1:12">
      <c r="A575" s="108">
        <v>564</v>
      </c>
      <c r="B575" s="130" t="str">
        <f t="shared" ca="1" si="24"/>
        <v/>
      </c>
      <c r="C575" s="105" t="str">
        <f t="shared" ca="1" si="25"/>
        <v/>
      </c>
      <c r="D575" s="97" t="str">
        <f ca="1">IF(ISERROR(OFFSET('HARGA SATUAN'!$E$6,MATCH(C575,'HARGA SATUAN'!$C$7:$C$1922,0),0)),"",OFFSET('HARGA SATUAN'!$E$6,MATCH(C575,'HARGA SATUAN'!$C$7:$C$1922,0),0))</f>
        <v/>
      </c>
      <c r="E575" s="97">
        <f ca="1">IF(B575="+","Unit",IF(ISERROR(OFFSET('HARGA SATUAN'!$F$6,MATCH(C575,'HARGA SATUAN'!$C$7:$C$1922,0),0)),"",OFFSET('HARGA SATUAN'!$F$6,MATCH(C575,'HARGA SATUAN'!$C$7:$C$1922,0),0)))</f>
        <v>0</v>
      </c>
      <c r="F575" s="134" t="str">
        <f t="shared" ca="1" si="26"/>
        <v/>
      </c>
      <c r="G575" s="40">
        <f ca="1">IF(ISERROR(OFFSET('HARGA SATUAN'!$Q$6,MATCH(C575,'HARGA SATUAN'!$C$7:$C$1922,0),0)),"",OFFSET('HARGA SATUAN'!$Q$6,MATCH(C575,'HARGA SATUAN'!$C$7:$C$1922,0),0))</f>
        <v>0</v>
      </c>
      <c r="H575" s="132" t="str">
        <f ca="1">IF(B575="","",#REF!)</f>
        <v/>
      </c>
      <c r="I575" s="132" t="str">
        <f ca="1">IF(B575="","",#REF!)</f>
        <v/>
      </c>
      <c r="J575" s="132" t="str">
        <f ca="1">IF(B575="","",#REF!)</f>
        <v/>
      </c>
      <c r="K575" s="132" t="str">
        <f ca="1">IF(B575="","",#REF!)</f>
        <v/>
      </c>
      <c r="L575" s="132" t="str">
        <f ca="1">IF(C575="","",#REF!)</f>
        <v/>
      </c>
    </row>
    <row r="576" spans="1:12">
      <c r="A576" s="108">
        <v>565</v>
      </c>
      <c r="B576" s="130" t="str">
        <f t="shared" ca="1" si="24"/>
        <v/>
      </c>
      <c r="C576" s="105" t="str">
        <f t="shared" ca="1" si="25"/>
        <v/>
      </c>
      <c r="D576" s="97" t="str">
        <f ca="1">IF(ISERROR(OFFSET('HARGA SATUAN'!$E$6,MATCH(C576,'HARGA SATUAN'!$C$7:$C$1922,0),0)),"",OFFSET('HARGA SATUAN'!$E$6,MATCH(C576,'HARGA SATUAN'!$C$7:$C$1922,0),0))</f>
        <v/>
      </c>
      <c r="E576" s="97">
        <f ca="1">IF(B576="+","Unit",IF(ISERROR(OFFSET('HARGA SATUAN'!$F$6,MATCH(C576,'HARGA SATUAN'!$C$7:$C$1922,0),0)),"",OFFSET('HARGA SATUAN'!$F$6,MATCH(C576,'HARGA SATUAN'!$C$7:$C$1922,0),0)))</f>
        <v>0</v>
      </c>
      <c r="F576" s="134" t="str">
        <f t="shared" ca="1" si="26"/>
        <v/>
      </c>
      <c r="G576" s="40">
        <f ca="1">IF(ISERROR(OFFSET('HARGA SATUAN'!$Q$6,MATCH(C576,'HARGA SATUAN'!$C$7:$C$1922,0),0)),"",OFFSET('HARGA SATUAN'!$Q$6,MATCH(C576,'HARGA SATUAN'!$C$7:$C$1922,0),0))</f>
        <v>0</v>
      </c>
      <c r="H576" s="132" t="str">
        <f ca="1">IF(B576="","",#REF!)</f>
        <v/>
      </c>
      <c r="I576" s="132" t="str">
        <f ca="1">IF(B576="","",#REF!)</f>
        <v/>
      </c>
      <c r="J576" s="132" t="str">
        <f ca="1">IF(B576="","",#REF!)</f>
        <v/>
      </c>
      <c r="K576" s="132" t="str">
        <f ca="1">IF(B576="","",#REF!)</f>
        <v/>
      </c>
      <c r="L576" s="132" t="str">
        <f ca="1">IF(C576="","",#REF!)</f>
        <v/>
      </c>
    </row>
    <row r="577" spans="1:12">
      <c r="A577" s="108">
        <v>566</v>
      </c>
      <c r="B577" s="130" t="str">
        <f t="shared" ca="1" si="24"/>
        <v/>
      </c>
      <c r="C577" s="105" t="str">
        <f t="shared" ca="1" si="25"/>
        <v/>
      </c>
      <c r="D577" s="97" t="str">
        <f ca="1">IF(ISERROR(OFFSET('HARGA SATUAN'!$E$6,MATCH(C577,'HARGA SATUAN'!$C$7:$C$1922,0),0)),"",OFFSET('HARGA SATUAN'!$E$6,MATCH(C577,'HARGA SATUAN'!$C$7:$C$1922,0),0))</f>
        <v/>
      </c>
      <c r="E577" s="97">
        <f ca="1">IF(B577="+","Unit",IF(ISERROR(OFFSET('HARGA SATUAN'!$F$6,MATCH(C577,'HARGA SATUAN'!$C$7:$C$1922,0),0)),"",OFFSET('HARGA SATUAN'!$F$6,MATCH(C577,'HARGA SATUAN'!$C$7:$C$1922,0),0)))</f>
        <v>0</v>
      </c>
      <c r="F577" s="134" t="str">
        <f t="shared" ca="1" si="26"/>
        <v/>
      </c>
      <c r="G577" s="40">
        <f ca="1">IF(ISERROR(OFFSET('HARGA SATUAN'!$Q$6,MATCH(C577,'HARGA SATUAN'!$C$7:$C$1922,0),0)),"",OFFSET('HARGA SATUAN'!$Q$6,MATCH(C577,'HARGA SATUAN'!$C$7:$C$1922,0),0))</f>
        <v>0</v>
      </c>
      <c r="H577" s="132" t="str">
        <f ca="1">IF(B577="","",#REF!)</f>
        <v/>
      </c>
      <c r="I577" s="132" t="str">
        <f ca="1">IF(B577="","",#REF!)</f>
        <v/>
      </c>
      <c r="J577" s="132" t="str">
        <f ca="1">IF(B577="","",#REF!)</f>
        <v/>
      </c>
      <c r="K577" s="132" t="str">
        <f ca="1">IF(B577="","",#REF!)</f>
        <v/>
      </c>
      <c r="L577" s="132" t="str">
        <f ca="1">IF(C577="","",#REF!)</f>
        <v/>
      </c>
    </row>
    <row r="578" spans="1:12">
      <c r="A578" s="108">
        <v>567</v>
      </c>
      <c r="B578" s="130" t="str">
        <f t="shared" ca="1" si="24"/>
        <v/>
      </c>
      <c r="C578" s="105" t="str">
        <f t="shared" ca="1" si="25"/>
        <v/>
      </c>
      <c r="D578" s="97" t="str">
        <f ca="1">IF(ISERROR(OFFSET('HARGA SATUAN'!$E$6,MATCH(C578,'HARGA SATUAN'!$C$7:$C$1922,0),0)),"",OFFSET('HARGA SATUAN'!$E$6,MATCH(C578,'HARGA SATUAN'!$C$7:$C$1922,0),0))</f>
        <v/>
      </c>
      <c r="E578" s="97">
        <f ca="1">IF(B578="+","Unit",IF(ISERROR(OFFSET('HARGA SATUAN'!$F$6,MATCH(C578,'HARGA SATUAN'!$C$7:$C$1922,0),0)),"",OFFSET('HARGA SATUAN'!$F$6,MATCH(C578,'HARGA SATUAN'!$C$7:$C$1922,0),0)))</f>
        <v>0</v>
      </c>
      <c r="F578" s="134" t="str">
        <f t="shared" ca="1" si="26"/>
        <v/>
      </c>
      <c r="G578" s="40">
        <f ca="1">IF(ISERROR(OFFSET('HARGA SATUAN'!$Q$6,MATCH(C578,'HARGA SATUAN'!$C$7:$C$1922,0),0)),"",OFFSET('HARGA SATUAN'!$Q$6,MATCH(C578,'HARGA SATUAN'!$C$7:$C$1922,0),0))</f>
        <v>0</v>
      </c>
      <c r="H578" s="132" t="str">
        <f ca="1">IF(B578="","",#REF!)</f>
        <v/>
      </c>
      <c r="I578" s="132" t="str">
        <f ca="1">IF(B578="","",#REF!)</f>
        <v/>
      </c>
      <c r="J578" s="132" t="str">
        <f ca="1">IF(B578="","",#REF!)</f>
        <v/>
      </c>
      <c r="K578" s="132" t="str">
        <f ca="1">IF(B578="","",#REF!)</f>
        <v/>
      </c>
      <c r="L578" s="132" t="str">
        <f ca="1">IF(C578="","",#REF!)</f>
        <v/>
      </c>
    </row>
    <row r="579" spans="1:12">
      <c r="A579" s="108">
        <v>568</v>
      </c>
      <c r="B579" s="130" t="str">
        <f t="shared" ca="1" si="24"/>
        <v/>
      </c>
      <c r="C579" s="105" t="str">
        <f t="shared" ca="1" si="25"/>
        <v/>
      </c>
      <c r="D579" s="97" t="str">
        <f ca="1">IF(ISERROR(OFFSET('HARGA SATUAN'!$E$6,MATCH(C579,'HARGA SATUAN'!$C$7:$C$1922,0),0)),"",OFFSET('HARGA SATUAN'!$E$6,MATCH(C579,'HARGA SATUAN'!$C$7:$C$1922,0),0))</f>
        <v/>
      </c>
      <c r="E579" s="97">
        <f ca="1">IF(B579="+","Unit",IF(ISERROR(OFFSET('HARGA SATUAN'!$F$6,MATCH(C579,'HARGA SATUAN'!$C$7:$C$1922,0),0)),"",OFFSET('HARGA SATUAN'!$F$6,MATCH(C579,'HARGA SATUAN'!$C$7:$C$1922,0),0)))</f>
        <v>0</v>
      </c>
      <c r="F579" s="134" t="str">
        <f t="shared" ca="1" si="26"/>
        <v/>
      </c>
      <c r="G579" s="40">
        <f ca="1">IF(ISERROR(OFFSET('HARGA SATUAN'!$Q$6,MATCH(C579,'HARGA SATUAN'!$C$7:$C$1922,0),0)),"",OFFSET('HARGA SATUAN'!$Q$6,MATCH(C579,'HARGA SATUAN'!$C$7:$C$1922,0),0))</f>
        <v>0</v>
      </c>
      <c r="H579" s="132" t="str">
        <f ca="1">IF(B579="","",#REF!)</f>
        <v/>
      </c>
      <c r="I579" s="132" t="str">
        <f ca="1">IF(B579="","",#REF!)</f>
        <v/>
      </c>
      <c r="J579" s="132" t="str">
        <f ca="1">IF(B579="","",#REF!)</f>
        <v/>
      </c>
      <c r="K579" s="132" t="str">
        <f ca="1">IF(B579="","",#REF!)</f>
        <v/>
      </c>
      <c r="L579" s="132" t="str">
        <f ca="1">IF(C579="","",#REF!)</f>
        <v/>
      </c>
    </row>
    <row r="580" spans="1:12">
      <c r="A580" s="108">
        <v>569</v>
      </c>
      <c r="B580" s="130" t="str">
        <f t="shared" ca="1" si="24"/>
        <v/>
      </c>
      <c r="C580" s="105" t="str">
        <f t="shared" ca="1" si="25"/>
        <v/>
      </c>
      <c r="D580" s="97" t="str">
        <f ca="1">IF(ISERROR(OFFSET('HARGA SATUAN'!$E$6,MATCH(C580,'HARGA SATUAN'!$C$7:$C$1922,0),0)),"",OFFSET('HARGA SATUAN'!$E$6,MATCH(C580,'HARGA SATUAN'!$C$7:$C$1922,0),0))</f>
        <v/>
      </c>
      <c r="E580" s="97">
        <f ca="1">IF(B580="+","Unit",IF(ISERROR(OFFSET('HARGA SATUAN'!$F$6,MATCH(C580,'HARGA SATUAN'!$C$7:$C$1922,0),0)),"",OFFSET('HARGA SATUAN'!$F$6,MATCH(C580,'HARGA SATUAN'!$C$7:$C$1922,0),0)))</f>
        <v>0</v>
      </c>
      <c r="F580" s="134" t="str">
        <f t="shared" ca="1" si="26"/>
        <v/>
      </c>
      <c r="G580" s="40">
        <f ca="1">IF(ISERROR(OFFSET('HARGA SATUAN'!$Q$6,MATCH(C580,'HARGA SATUAN'!$C$7:$C$1922,0),0)),"",OFFSET('HARGA SATUAN'!$Q$6,MATCH(C580,'HARGA SATUAN'!$C$7:$C$1922,0),0))</f>
        <v>0</v>
      </c>
      <c r="H580" s="132" t="str">
        <f ca="1">IF(B580="","",#REF!)</f>
        <v/>
      </c>
      <c r="I580" s="132" t="str">
        <f ca="1">IF(B580="","",#REF!)</f>
        <v/>
      </c>
      <c r="J580" s="132" t="str">
        <f ca="1">IF(B580="","",#REF!)</f>
        <v/>
      </c>
      <c r="K580" s="132" t="str">
        <f ca="1">IF(B580="","",#REF!)</f>
        <v/>
      </c>
      <c r="L580" s="132" t="str">
        <f ca="1">IF(C580="","",#REF!)</f>
        <v/>
      </c>
    </row>
    <row r="581" spans="1:12">
      <c r="A581" s="108">
        <v>570</v>
      </c>
      <c r="B581" s="130" t="str">
        <f t="shared" ca="1" si="24"/>
        <v/>
      </c>
      <c r="C581" s="105" t="str">
        <f t="shared" ca="1" si="25"/>
        <v/>
      </c>
      <c r="D581" s="97" t="str">
        <f ca="1">IF(ISERROR(OFFSET('HARGA SATUAN'!$E$6,MATCH(C581,'HARGA SATUAN'!$C$7:$C$1922,0),0)),"",OFFSET('HARGA SATUAN'!$E$6,MATCH(C581,'HARGA SATUAN'!$C$7:$C$1922,0),0))</f>
        <v/>
      </c>
      <c r="E581" s="97">
        <f ca="1">IF(B581="+","Unit",IF(ISERROR(OFFSET('HARGA SATUAN'!$F$6,MATCH(C581,'HARGA SATUAN'!$C$7:$C$1922,0),0)),"",OFFSET('HARGA SATUAN'!$F$6,MATCH(C581,'HARGA SATUAN'!$C$7:$C$1922,0),0)))</f>
        <v>0</v>
      </c>
      <c r="F581" s="134" t="str">
        <f t="shared" ca="1" si="26"/>
        <v/>
      </c>
      <c r="G581" s="40">
        <f ca="1">IF(ISERROR(OFFSET('HARGA SATUAN'!$Q$6,MATCH(C581,'HARGA SATUAN'!$C$7:$C$1922,0),0)),"",OFFSET('HARGA SATUAN'!$Q$6,MATCH(C581,'HARGA SATUAN'!$C$7:$C$1922,0),0))</f>
        <v>0</v>
      </c>
      <c r="H581" s="132" t="str">
        <f ca="1">IF(B581="","",#REF!)</f>
        <v/>
      </c>
      <c r="I581" s="132" t="str">
        <f ca="1">IF(B581="","",#REF!)</f>
        <v/>
      </c>
      <c r="J581" s="132" t="str">
        <f ca="1">IF(B581="","",#REF!)</f>
        <v/>
      </c>
      <c r="K581" s="132" t="str">
        <f ca="1">IF(B581="","",#REF!)</f>
        <v/>
      </c>
      <c r="L581" s="132" t="str">
        <f ca="1">IF(C581="","",#REF!)</f>
        <v/>
      </c>
    </row>
    <row r="582" spans="1:12">
      <c r="A582" s="108">
        <v>571</v>
      </c>
      <c r="B582" s="130" t="str">
        <f t="shared" ca="1" si="24"/>
        <v/>
      </c>
      <c r="C582" s="105" t="str">
        <f t="shared" ca="1" si="25"/>
        <v/>
      </c>
      <c r="D582" s="97" t="str">
        <f ca="1">IF(ISERROR(OFFSET('HARGA SATUAN'!$E$6,MATCH(C582,'HARGA SATUAN'!$C$7:$C$1922,0),0)),"",OFFSET('HARGA SATUAN'!$E$6,MATCH(C582,'HARGA SATUAN'!$C$7:$C$1922,0),0))</f>
        <v/>
      </c>
      <c r="E582" s="97">
        <f ca="1">IF(B582="+","Unit",IF(ISERROR(OFFSET('HARGA SATUAN'!$F$6,MATCH(C582,'HARGA SATUAN'!$C$7:$C$1922,0),0)),"",OFFSET('HARGA SATUAN'!$F$6,MATCH(C582,'HARGA SATUAN'!$C$7:$C$1922,0),0)))</f>
        <v>0</v>
      </c>
      <c r="F582" s="134" t="str">
        <f t="shared" ca="1" si="26"/>
        <v/>
      </c>
      <c r="G582" s="40">
        <f ca="1">IF(ISERROR(OFFSET('HARGA SATUAN'!$Q$6,MATCH(C582,'HARGA SATUAN'!$C$7:$C$1922,0),0)),"",OFFSET('HARGA SATUAN'!$Q$6,MATCH(C582,'HARGA SATUAN'!$C$7:$C$1922,0),0))</f>
        <v>0</v>
      </c>
      <c r="H582" s="132" t="str">
        <f ca="1">IF(B582="","",#REF!)</f>
        <v/>
      </c>
      <c r="I582" s="132" t="str">
        <f ca="1">IF(B582="","",#REF!)</f>
        <v/>
      </c>
      <c r="J582" s="132" t="str">
        <f ca="1">IF(B582="","",#REF!)</f>
        <v/>
      </c>
      <c r="K582" s="132" t="str">
        <f ca="1">IF(B582="","",#REF!)</f>
        <v/>
      </c>
      <c r="L582" s="132" t="str">
        <f ca="1">IF(C582="","",#REF!)</f>
        <v/>
      </c>
    </row>
    <row r="583" spans="1:12">
      <c r="A583" s="108">
        <v>572</v>
      </c>
      <c r="B583" s="130" t="str">
        <f t="shared" ca="1" si="24"/>
        <v/>
      </c>
      <c r="C583" s="105" t="str">
        <f t="shared" ca="1" si="25"/>
        <v/>
      </c>
      <c r="D583" s="97" t="str">
        <f ca="1">IF(ISERROR(OFFSET('HARGA SATUAN'!$E$6,MATCH(C583,'HARGA SATUAN'!$C$7:$C$1922,0),0)),"",OFFSET('HARGA SATUAN'!$E$6,MATCH(C583,'HARGA SATUAN'!$C$7:$C$1922,0),0))</f>
        <v/>
      </c>
      <c r="E583" s="97">
        <f ca="1">IF(B583="+","Unit",IF(ISERROR(OFFSET('HARGA SATUAN'!$F$6,MATCH(C583,'HARGA SATUAN'!$C$7:$C$1922,0),0)),"",OFFSET('HARGA SATUAN'!$F$6,MATCH(C583,'HARGA SATUAN'!$C$7:$C$1922,0),0)))</f>
        <v>0</v>
      </c>
      <c r="F583" s="134" t="str">
        <f t="shared" ca="1" si="26"/>
        <v/>
      </c>
      <c r="G583" s="40">
        <f ca="1">IF(ISERROR(OFFSET('HARGA SATUAN'!$Q$6,MATCH(C583,'HARGA SATUAN'!$C$7:$C$1922,0),0)),"",OFFSET('HARGA SATUAN'!$Q$6,MATCH(C583,'HARGA SATUAN'!$C$7:$C$1922,0),0))</f>
        <v>0</v>
      </c>
      <c r="H583" s="132" t="str">
        <f ca="1">IF(B583="","",#REF!)</f>
        <v/>
      </c>
      <c r="I583" s="132" t="str">
        <f ca="1">IF(B583="","",#REF!)</f>
        <v/>
      </c>
      <c r="J583" s="132" t="str">
        <f ca="1">IF(B583="","",#REF!)</f>
        <v/>
      </c>
      <c r="K583" s="132" t="str">
        <f ca="1">IF(B583="","",#REF!)</f>
        <v/>
      </c>
      <c r="L583" s="132" t="str">
        <f ca="1">IF(C583="","",#REF!)</f>
        <v/>
      </c>
    </row>
    <row r="584" spans="1:12">
      <c r="A584" s="108">
        <v>573</v>
      </c>
      <c r="B584" s="130" t="str">
        <f t="shared" ca="1" si="24"/>
        <v/>
      </c>
      <c r="C584" s="105" t="str">
        <f t="shared" ca="1" si="25"/>
        <v/>
      </c>
      <c r="D584" s="97" t="str">
        <f ca="1">IF(ISERROR(OFFSET('HARGA SATUAN'!$E$6,MATCH(C584,'HARGA SATUAN'!$C$7:$C$1922,0),0)),"",OFFSET('HARGA SATUAN'!$E$6,MATCH(C584,'HARGA SATUAN'!$C$7:$C$1922,0),0))</f>
        <v/>
      </c>
      <c r="E584" s="97">
        <f ca="1">IF(B584="+","Unit",IF(ISERROR(OFFSET('HARGA SATUAN'!$F$6,MATCH(C584,'HARGA SATUAN'!$C$7:$C$1922,0),0)),"",OFFSET('HARGA SATUAN'!$F$6,MATCH(C584,'HARGA SATUAN'!$C$7:$C$1922,0),0)))</f>
        <v>0</v>
      </c>
      <c r="F584" s="134" t="str">
        <f t="shared" ca="1" si="26"/>
        <v/>
      </c>
      <c r="G584" s="40">
        <f ca="1">IF(ISERROR(OFFSET('HARGA SATUAN'!$Q$6,MATCH(C584,'HARGA SATUAN'!$C$7:$C$1922,0),0)),"",OFFSET('HARGA SATUAN'!$Q$6,MATCH(C584,'HARGA SATUAN'!$C$7:$C$1922,0),0))</f>
        <v>0</v>
      </c>
      <c r="H584" s="132" t="str">
        <f ca="1">IF(B584="","",#REF!)</f>
        <v/>
      </c>
      <c r="I584" s="132" t="str">
        <f ca="1">IF(B584="","",#REF!)</f>
        <v/>
      </c>
      <c r="J584" s="132" t="str">
        <f ca="1">IF(B584="","",#REF!)</f>
        <v/>
      </c>
      <c r="K584" s="132" t="str">
        <f ca="1">IF(B584="","",#REF!)</f>
        <v/>
      </c>
      <c r="L584" s="132" t="str">
        <f ca="1">IF(C584="","",#REF!)</f>
        <v/>
      </c>
    </row>
    <row r="585" spans="1:12">
      <c r="A585" s="108">
        <v>574</v>
      </c>
      <c r="B585" s="130" t="str">
        <f t="shared" ca="1" si="24"/>
        <v/>
      </c>
      <c r="C585" s="105" t="str">
        <f t="shared" ca="1" si="25"/>
        <v/>
      </c>
      <c r="D585" s="97" t="str">
        <f ca="1">IF(ISERROR(OFFSET('HARGA SATUAN'!$E$6,MATCH(C585,'HARGA SATUAN'!$C$7:$C$1922,0),0)),"",OFFSET('HARGA SATUAN'!$E$6,MATCH(C585,'HARGA SATUAN'!$C$7:$C$1922,0),0))</f>
        <v/>
      </c>
      <c r="E585" s="97">
        <f ca="1">IF(B585="+","Unit",IF(ISERROR(OFFSET('HARGA SATUAN'!$F$6,MATCH(C585,'HARGA SATUAN'!$C$7:$C$1922,0),0)),"",OFFSET('HARGA SATUAN'!$F$6,MATCH(C585,'HARGA SATUAN'!$C$7:$C$1922,0),0)))</f>
        <v>0</v>
      </c>
      <c r="F585" s="134" t="str">
        <f t="shared" ca="1" si="26"/>
        <v/>
      </c>
      <c r="G585" s="40">
        <f ca="1">IF(ISERROR(OFFSET('HARGA SATUAN'!$Q$6,MATCH(C585,'HARGA SATUAN'!$C$7:$C$1922,0),0)),"",OFFSET('HARGA SATUAN'!$Q$6,MATCH(C585,'HARGA SATUAN'!$C$7:$C$1922,0),0))</f>
        <v>0</v>
      </c>
      <c r="H585" s="132" t="str">
        <f ca="1">IF(B585="","",#REF!)</f>
        <v/>
      </c>
      <c r="I585" s="132" t="str">
        <f ca="1">IF(B585="","",#REF!)</f>
        <v/>
      </c>
      <c r="J585" s="132" t="str">
        <f ca="1">IF(B585="","",#REF!)</f>
        <v/>
      </c>
      <c r="K585" s="132" t="str">
        <f ca="1">IF(B585="","",#REF!)</f>
        <v/>
      </c>
      <c r="L585" s="132" t="str">
        <f ca="1">IF(C585="","",#REF!)</f>
        <v/>
      </c>
    </row>
    <row r="586" spans="1:12">
      <c r="A586" s="108">
        <v>575</v>
      </c>
      <c r="B586" s="130" t="str">
        <f t="shared" ca="1" si="24"/>
        <v/>
      </c>
      <c r="C586" s="105" t="str">
        <f t="shared" ca="1" si="25"/>
        <v/>
      </c>
      <c r="D586" s="97" t="str">
        <f ca="1">IF(ISERROR(OFFSET('HARGA SATUAN'!$E$6,MATCH(C586,'HARGA SATUAN'!$C$7:$C$1922,0),0)),"",OFFSET('HARGA SATUAN'!$E$6,MATCH(C586,'HARGA SATUAN'!$C$7:$C$1922,0),0))</f>
        <v/>
      </c>
      <c r="E586" s="97">
        <f ca="1">IF(B586="+","Unit",IF(ISERROR(OFFSET('HARGA SATUAN'!$F$6,MATCH(C586,'HARGA SATUAN'!$C$7:$C$1922,0),0)),"",OFFSET('HARGA SATUAN'!$F$6,MATCH(C586,'HARGA SATUAN'!$C$7:$C$1922,0),0)))</f>
        <v>0</v>
      </c>
      <c r="F586" s="134" t="str">
        <f t="shared" ca="1" si="26"/>
        <v/>
      </c>
      <c r="G586" s="40">
        <f ca="1">IF(ISERROR(OFFSET('HARGA SATUAN'!$Q$6,MATCH(C586,'HARGA SATUAN'!$C$7:$C$1922,0),0)),"",OFFSET('HARGA SATUAN'!$Q$6,MATCH(C586,'HARGA SATUAN'!$C$7:$C$1922,0),0))</f>
        <v>0</v>
      </c>
      <c r="H586" s="132" t="str">
        <f ca="1">IF(B586="","",#REF!)</f>
        <v/>
      </c>
      <c r="I586" s="132" t="str">
        <f ca="1">IF(B586="","",#REF!)</f>
        <v/>
      </c>
      <c r="J586" s="132" t="str">
        <f ca="1">IF(B586="","",#REF!)</f>
        <v/>
      </c>
      <c r="K586" s="132" t="str">
        <f ca="1">IF(B586="","",#REF!)</f>
        <v/>
      </c>
      <c r="L586" s="132" t="str">
        <f ca="1">IF(C586="","",#REF!)</f>
        <v/>
      </c>
    </row>
    <row r="587" spans="1:12">
      <c r="A587" s="108">
        <v>576</v>
      </c>
      <c r="B587" s="130" t="str">
        <f t="shared" ca="1" si="24"/>
        <v/>
      </c>
      <c r="C587" s="105" t="str">
        <f t="shared" ca="1" si="25"/>
        <v/>
      </c>
      <c r="D587" s="97" t="str">
        <f ca="1">IF(ISERROR(OFFSET('HARGA SATUAN'!$E$6,MATCH(C587,'HARGA SATUAN'!$C$7:$C$1922,0),0)),"",OFFSET('HARGA SATUAN'!$E$6,MATCH(C587,'HARGA SATUAN'!$C$7:$C$1922,0),0))</f>
        <v/>
      </c>
      <c r="E587" s="97">
        <f ca="1">IF(B587="+","Unit",IF(ISERROR(OFFSET('HARGA SATUAN'!$F$6,MATCH(C587,'HARGA SATUAN'!$C$7:$C$1922,0),0)),"",OFFSET('HARGA SATUAN'!$F$6,MATCH(C587,'HARGA SATUAN'!$C$7:$C$1922,0),0)))</f>
        <v>0</v>
      </c>
      <c r="F587" s="134" t="str">
        <f t="shared" ca="1" si="26"/>
        <v/>
      </c>
      <c r="G587" s="40">
        <f ca="1">IF(ISERROR(OFFSET('HARGA SATUAN'!$Q$6,MATCH(C587,'HARGA SATUAN'!$C$7:$C$1922,0),0)),"",OFFSET('HARGA SATUAN'!$Q$6,MATCH(C587,'HARGA SATUAN'!$C$7:$C$1922,0),0))</f>
        <v>0</v>
      </c>
      <c r="H587" s="132" t="str">
        <f ca="1">IF(B587="","",#REF!)</f>
        <v/>
      </c>
      <c r="I587" s="132" t="str">
        <f ca="1">IF(B587="","",#REF!)</f>
        <v/>
      </c>
      <c r="J587" s="132" t="str">
        <f ca="1">IF(B587="","",#REF!)</f>
        <v/>
      </c>
      <c r="K587" s="132" t="str">
        <f ca="1">IF(B587="","",#REF!)</f>
        <v/>
      </c>
      <c r="L587" s="132" t="str">
        <f ca="1">IF(C587="","",#REF!)</f>
        <v/>
      </c>
    </row>
    <row r="588" spans="1:12">
      <c r="A588" s="108">
        <v>577</v>
      </c>
      <c r="B588" s="130" t="str">
        <f t="shared" ca="1" si="24"/>
        <v/>
      </c>
      <c r="C588" s="105" t="str">
        <f t="shared" ca="1" si="25"/>
        <v/>
      </c>
      <c r="D588" s="97" t="str">
        <f ca="1">IF(ISERROR(OFFSET('HARGA SATUAN'!$E$6,MATCH(C588,'HARGA SATUAN'!$C$7:$C$1922,0),0)),"",OFFSET('HARGA SATUAN'!$E$6,MATCH(C588,'HARGA SATUAN'!$C$7:$C$1922,0),0))</f>
        <v/>
      </c>
      <c r="E588" s="97">
        <f ca="1">IF(B588="+","Unit",IF(ISERROR(OFFSET('HARGA SATUAN'!$F$6,MATCH(C588,'HARGA SATUAN'!$C$7:$C$1922,0),0)),"",OFFSET('HARGA SATUAN'!$F$6,MATCH(C588,'HARGA SATUAN'!$C$7:$C$1922,0),0)))</f>
        <v>0</v>
      </c>
      <c r="F588" s="134" t="str">
        <f t="shared" ca="1" si="26"/>
        <v/>
      </c>
      <c r="G588" s="40">
        <f ca="1">IF(ISERROR(OFFSET('HARGA SATUAN'!$Q$6,MATCH(C588,'HARGA SATUAN'!$C$7:$C$1922,0),0)),"",OFFSET('HARGA SATUAN'!$Q$6,MATCH(C588,'HARGA SATUAN'!$C$7:$C$1922,0),0))</f>
        <v>0</v>
      </c>
      <c r="H588" s="132" t="str">
        <f ca="1">IF(B588="","",#REF!)</f>
        <v/>
      </c>
      <c r="I588" s="132" t="str">
        <f ca="1">IF(B588="","",#REF!)</f>
        <v/>
      </c>
      <c r="J588" s="132" t="str">
        <f ca="1">IF(B588="","",#REF!)</f>
        <v/>
      </c>
      <c r="K588" s="132" t="str">
        <f ca="1">IF(B588="","",#REF!)</f>
        <v/>
      </c>
      <c r="L588" s="132" t="str">
        <f ca="1">IF(C588="","",#REF!)</f>
        <v/>
      </c>
    </row>
    <row r="589" spans="1:12">
      <c r="A589" s="108">
        <v>578</v>
      </c>
      <c r="B589" s="130" t="str">
        <f t="shared" ref="B589:B652" ca="1" si="27">IF(C589="","",A589)</f>
        <v/>
      </c>
      <c r="C589" s="105" t="str">
        <f t="shared" ref="C589:C652" ca="1" si="28">IF(ISERROR(OFFSET($C$713,MATCH(A589,$F$714:$F$1320,0),0)),"",OFFSET($C$713,MATCH(A589,$F$714:$F$1320,0),0))</f>
        <v/>
      </c>
      <c r="D589" s="97" t="str">
        <f ca="1">IF(ISERROR(OFFSET('HARGA SATUAN'!$E$6,MATCH(C589,'HARGA SATUAN'!$C$7:$C$1922,0),0)),"",OFFSET('HARGA SATUAN'!$E$6,MATCH(C589,'HARGA SATUAN'!$C$7:$C$1922,0),0))</f>
        <v/>
      </c>
      <c r="E589" s="97">
        <f ca="1">IF(B589="+","Unit",IF(ISERROR(OFFSET('HARGA SATUAN'!$F$6,MATCH(C589,'HARGA SATUAN'!$C$7:$C$1922,0),0)),"",OFFSET('HARGA SATUAN'!$F$6,MATCH(C589,'HARGA SATUAN'!$C$7:$C$1922,0),0)))</f>
        <v>0</v>
      </c>
      <c r="F589" s="134" t="str">
        <f t="shared" ref="F589:F652" ca="1" si="29">IF(ISERROR(OFFSET($D$713,MATCH(A589,$F$714:$F$1320,0),0)),"",OFFSET($D$713,MATCH(A589,$F$714:$F$1320,0),0))</f>
        <v/>
      </c>
      <c r="G589" s="40">
        <f ca="1">IF(ISERROR(OFFSET('HARGA SATUAN'!$Q$6,MATCH(C589,'HARGA SATUAN'!$C$7:$C$1922,0),0)),"",OFFSET('HARGA SATUAN'!$Q$6,MATCH(C589,'HARGA SATUAN'!$C$7:$C$1922,0),0))</f>
        <v>0</v>
      </c>
      <c r="H589" s="132" t="str">
        <f ca="1">IF(B589="","",#REF!)</f>
        <v/>
      </c>
      <c r="I589" s="132" t="str">
        <f ca="1">IF(B589="","",#REF!)</f>
        <v/>
      </c>
      <c r="J589" s="132" t="str">
        <f ca="1">IF(B589="","",#REF!)</f>
        <v/>
      </c>
      <c r="K589" s="132" t="str">
        <f ca="1">IF(B589="","",#REF!)</f>
        <v/>
      </c>
      <c r="L589" s="132" t="str">
        <f ca="1">IF(C589="","",#REF!)</f>
        <v/>
      </c>
    </row>
    <row r="590" spans="1:12">
      <c r="A590" s="108">
        <v>579</v>
      </c>
      <c r="B590" s="130" t="str">
        <f t="shared" ca="1" si="27"/>
        <v/>
      </c>
      <c r="C590" s="105" t="str">
        <f t="shared" ca="1" si="28"/>
        <v/>
      </c>
      <c r="D590" s="97" t="str">
        <f ca="1">IF(ISERROR(OFFSET('HARGA SATUAN'!$E$6,MATCH(C590,'HARGA SATUAN'!$C$7:$C$1922,0),0)),"",OFFSET('HARGA SATUAN'!$E$6,MATCH(C590,'HARGA SATUAN'!$C$7:$C$1922,0),0))</f>
        <v/>
      </c>
      <c r="E590" s="97">
        <f ca="1">IF(B590="+","Unit",IF(ISERROR(OFFSET('HARGA SATUAN'!$F$6,MATCH(C590,'HARGA SATUAN'!$C$7:$C$1922,0),0)),"",OFFSET('HARGA SATUAN'!$F$6,MATCH(C590,'HARGA SATUAN'!$C$7:$C$1922,0),0)))</f>
        <v>0</v>
      </c>
      <c r="F590" s="134" t="str">
        <f t="shared" ca="1" si="29"/>
        <v/>
      </c>
      <c r="G590" s="40">
        <f ca="1">IF(ISERROR(OFFSET('HARGA SATUAN'!$Q$6,MATCH(C590,'HARGA SATUAN'!$C$7:$C$1922,0),0)),"",OFFSET('HARGA SATUAN'!$Q$6,MATCH(C590,'HARGA SATUAN'!$C$7:$C$1922,0),0))</f>
        <v>0</v>
      </c>
      <c r="H590" s="132" t="str">
        <f ca="1">IF(B590="","",#REF!)</f>
        <v/>
      </c>
      <c r="I590" s="132" t="str">
        <f ca="1">IF(B590="","",#REF!)</f>
        <v/>
      </c>
      <c r="J590" s="132" t="str">
        <f ca="1">IF(B590="","",#REF!)</f>
        <v/>
      </c>
      <c r="K590" s="132" t="str">
        <f ca="1">IF(B590="","",#REF!)</f>
        <v/>
      </c>
      <c r="L590" s="132" t="str">
        <f ca="1">IF(C590="","",#REF!)</f>
        <v/>
      </c>
    </row>
    <row r="591" spans="1:12">
      <c r="A591" s="108">
        <v>580</v>
      </c>
      <c r="B591" s="130" t="str">
        <f t="shared" ca="1" si="27"/>
        <v/>
      </c>
      <c r="C591" s="105" t="str">
        <f t="shared" ca="1" si="28"/>
        <v/>
      </c>
      <c r="D591" s="97" t="str">
        <f ca="1">IF(ISERROR(OFFSET('HARGA SATUAN'!$E$6,MATCH(C591,'HARGA SATUAN'!$C$7:$C$1922,0),0)),"",OFFSET('HARGA SATUAN'!$E$6,MATCH(C591,'HARGA SATUAN'!$C$7:$C$1922,0),0))</f>
        <v/>
      </c>
      <c r="E591" s="97">
        <f ca="1">IF(B591="+","Unit",IF(ISERROR(OFFSET('HARGA SATUAN'!$F$6,MATCH(C591,'HARGA SATUAN'!$C$7:$C$1922,0),0)),"",OFFSET('HARGA SATUAN'!$F$6,MATCH(C591,'HARGA SATUAN'!$C$7:$C$1922,0),0)))</f>
        <v>0</v>
      </c>
      <c r="F591" s="134" t="str">
        <f t="shared" ca="1" si="29"/>
        <v/>
      </c>
      <c r="G591" s="40">
        <f ca="1">IF(ISERROR(OFFSET('HARGA SATUAN'!$Q$6,MATCH(C591,'HARGA SATUAN'!$C$7:$C$1922,0),0)),"",OFFSET('HARGA SATUAN'!$Q$6,MATCH(C591,'HARGA SATUAN'!$C$7:$C$1922,0),0))</f>
        <v>0</v>
      </c>
      <c r="H591" s="132" t="str">
        <f ca="1">IF(B591="","",#REF!)</f>
        <v/>
      </c>
      <c r="I591" s="132" t="str">
        <f ca="1">IF(B591="","",#REF!)</f>
        <v/>
      </c>
      <c r="J591" s="132" t="str">
        <f ca="1">IF(B591="","",#REF!)</f>
        <v/>
      </c>
      <c r="K591" s="132" t="str">
        <f ca="1">IF(B591="","",#REF!)</f>
        <v/>
      </c>
      <c r="L591" s="132" t="str">
        <f ca="1">IF(C591="","",#REF!)</f>
        <v/>
      </c>
    </row>
    <row r="592" spans="1:12">
      <c r="A592" s="108">
        <v>581</v>
      </c>
      <c r="B592" s="130" t="str">
        <f t="shared" ca="1" si="27"/>
        <v/>
      </c>
      <c r="C592" s="105" t="str">
        <f t="shared" ca="1" si="28"/>
        <v/>
      </c>
      <c r="D592" s="97" t="str">
        <f ca="1">IF(ISERROR(OFFSET('HARGA SATUAN'!$E$6,MATCH(C592,'HARGA SATUAN'!$C$7:$C$1922,0),0)),"",OFFSET('HARGA SATUAN'!$E$6,MATCH(C592,'HARGA SATUAN'!$C$7:$C$1922,0),0))</f>
        <v/>
      </c>
      <c r="E592" s="97">
        <f ca="1">IF(B592="+","Unit",IF(ISERROR(OFFSET('HARGA SATUAN'!$F$6,MATCH(C592,'HARGA SATUAN'!$C$7:$C$1922,0),0)),"",OFFSET('HARGA SATUAN'!$F$6,MATCH(C592,'HARGA SATUAN'!$C$7:$C$1922,0),0)))</f>
        <v>0</v>
      </c>
      <c r="F592" s="134" t="str">
        <f t="shared" ca="1" si="29"/>
        <v/>
      </c>
      <c r="G592" s="40">
        <f ca="1">IF(ISERROR(OFFSET('HARGA SATUAN'!$Q$6,MATCH(C592,'HARGA SATUAN'!$C$7:$C$1922,0),0)),"",OFFSET('HARGA SATUAN'!$Q$6,MATCH(C592,'HARGA SATUAN'!$C$7:$C$1922,0),0))</f>
        <v>0</v>
      </c>
      <c r="H592" s="132" t="str">
        <f ca="1">IF(B592="","",#REF!)</f>
        <v/>
      </c>
      <c r="I592" s="132" t="str">
        <f ca="1">IF(B592="","",#REF!)</f>
        <v/>
      </c>
      <c r="J592" s="132" t="str">
        <f ca="1">IF(B592="","",#REF!)</f>
        <v/>
      </c>
      <c r="K592" s="132" t="str">
        <f ca="1">IF(B592="","",#REF!)</f>
        <v/>
      </c>
      <c r="L592" s="132" t="str">
        <f ca="1">IF(C592="","",#REF!)</f>
        <v/>
      </c>
    </row>
    <row r="593" spans="1:12">
      <c r="A593" s="108">
        <v>582</v>
      </c>
      <c r="B593" s="130" t="str">
        <f t="shared" ca="1" si="27"/>
        <v/>
      </c>
      <c r="C593" s="105" t="str">
        <f t="shared" ca="1" si="28"/>
        <v/>
      </c>
      <c r="D593" s="97" t="str">
        <f ca="1">IF(ISERROR(OFFSET('HARGA SATUAN'!$E$6,MATCH(C593,'HARGA SATUAN'!$C$7:$C$1922,0),0)),"",OFFSET('HARGA SATUAN'!$E$6,MATCH(C593,'HARGA SATUAN'!$C$7:$C$1922,0),0))</f>
        <v/>
      </c>
      <c r="E593" s="97">
        <f ca="1">IF(B593="+","Unit",IF(ISERROR(OFFSET('HARGA SATUAN'!$F$6,MATCH(C593,'HARGA SATUAN'!$C$7:$C$1922,0),0)),"",OFFSET('HARGA SATUAN'!$F$6,MATCH(C593,'HARGA SATUAN'!$C$7:$C$1922,0),0)))</f>
        <v>0</v>
      </c>
      <c r="F593" s="134" t="str">
        <f t="shared" ca="1" si="29"/>
        <v/>
      </c>
      <c r="G593" s="40">
        <f ca="1">IF(ISERROR(OFFSET('HARGA SATUAN'!$Q$6,MATCH(C593,'HARGA SATUAN'!$C$7:$C$1922,0),0)),"",OFFSET('HARGA SATUAN'!$Q$6,MATCH(C593,'HARGA SATUAN'!$C$7:$C$1922,0),0))</f>
        <v>0</v>
      </c>
      <c r="H593" s="132" t="str">
        <f ca="1">IF(B593="","",#REF!)</f>
        <v/>
      </c>
      <c r="I593" s="132" t="str">
        <f ca="1">IF(B593="","",#REF!)</f>
        <v/>
      </c>
      <c r="J593" s="132" t="str">
        <f ca="1">IF(B593="","",#REF!)</f>
        <v/>
      </c>
      <c r="K593" s="132" t="str">
        <f ca="1">IF(B593="","",#REF!)</f>
        <v/>
      </c>
      <c r="L593" s="132" t="str">
        <f ca="1">IF(C593="","",#REF!)</f>
        <v/>
      </c>
    </row>
    <row r="594" spans="1:12">
      <c r="A594" s="108">
        <v>583</v>
      </c>
      <c r="B594" s="130" t="str">
        <f t="shared" ca="1" si="27"/>
        <v/>
      </c>
      <c r="C594" s="105" t="str">
        <f t="shared" ca="1" si="28"/>
        <v/>
      </c>
      <c r="D594" s="97" t="str">
        <f ca="1">IF(ISERROR(OFFSET('HARGA SATUAN'!$E$6,MATCH(C594,'HARGA SATUAN'!$C$7:$C$1922,0),0)),"",OFFSET('HARGA SATUAN'!$E$6,MATCH(C594,'HARGA SATUAN'!$C$7:$C$1922,0),0))</f>
        <v/>
      </c>
      <c r="E594" s="97">
        <f ca="1">IF(B594="+","Unit",IF(ISERROR(OFFSET('HARGA SATUAN'!$F$6,MATCH(C594,'HARGA SATUAN'!$C$7:$C$1922,0),0)),"",OFFSET('HARGA SATUAN'!$F$6,MATCH(C594,'HARGA SATUAN'!$C$7:$C$1922,0),0)))</f>
        <v>0</v>
      </c>
      <c r="F594" s="134" t="str">
        <f t="shared" ca="1" si="29"/>
        <v/>
      </c>
      <c r="G594" s="40">
        <f ca="1">IF(ISERROR(OFFSET('HARGA SATUAN'!$Q$6,MATCH(C594,'HARGA SATUAN'!$C$7:$C$1922,0),0)),"",OFFSET('HARGA SATUAN'!$Q$6,MATCH(C594,'HARGA SATUAN'!$C$7:$C$1922,0),0))</f>
        <v>0</v>
      </c>
      <c r="H594" s="132" t="str">
        <f ca="1">IF(B594="","",#REF!)</f>
        <v/>
      </c>
      <c r="I594" s="132" t="str">
        <f ca="1">IF(B594="","",#REF!)</f>
        <v/>
      </c>
      <c r="J594" s="132" t="str">
        <f ca="1">IF(B594="","",#REF!)</f>
        <v/>
      </c>
      <c r="K594" s="132" t="str">
        <f ca="1">IF(B594="","",#REF!)</f>
        <v/>
      </c>
      <c r="L594" s="132" t="str">
        <f ca="1">IF(C594="","",#REF!)</f>
        <v/>
      </c>
    </row>
    <row r="595" spans="1:12">
      <c r="A595" s="108">
        <v>584</v>
      </c>
      <c r="B595" s="130" t="str">
        <f t="shared" ca="1" si="27"/>
        <v/>
      </c>
      <c r="C595" s="105" t="str">
        <f t="shared" ca="1" si="28"/>
        <v/>
      </c>
      <c r="D595" s="97" t="str">
        <f ca="1">IF(ISERROR(OFFSET('HARGA SATUAN'!$E$6,MATCH(C595,'HARGA SATUAN'!$C$7:$C$1922,0),0)),"",OFFSET('HARGA SATUAN'!$E$6,MATCH(C595,'HARGA SATUAN'!$C$7:$C$1922,0),0))</f>
        <v/>
      </c>
      <c r="E595" s="97">
        <f ca="1">IF(B595="+","Unit",IF(ISERROR(OFFSET('HARGA SATUAN'!$F$6,MATCH(C595,'HARGA SATUAN'!$C$7:$C$1922,0),0)),"",OFFSET('HARGA SATUAN'!$F$6,MATCH(C595,'HARGA SATUAN'!$C$7:$C$1922,0),0)))</f>
        <v>0</v>
      </c>
      <c r="F595" s="134" t="str">
        <f t="shared" ca="1" si="29"/>
        <v/>
      </c>
      <c r="G595" s="40">
        <f ca="1">IF(ISERROR(OFFSET('HARGA SATUAN'!$Q$6,MATCH(C595,'HARGA SATUAN'!$C$7:$C$1922,0),0)),"",OFFSET('HARGA SATUAN'!$Q$6,MATCH(C595,'HARGA SATUAN'!$C$7:$C$1922,0),0))</f>
        <v>0</v>
      </c>
      <c r="H595" s="132" t="str">
        <f ca="1">IF(B595="","",#REF!)</f>
        <v/>
      </c>
      <c r="I595" s="132" t="str">
        <f ca="1">IF(B595="","",#REF!)</f>
        <v/>
      </c>
      <c r="J595" s="132" t="str">
        <f ca="1">IF(B595="","",#REF!)</f>
        <v/>
      </c>
      <c r="K595" s="132" t="str">
        <f ca="1">IF(B595="","",#REF!)</f>
        <v/>
      </c>
      <c r="L595" s="132" t="str">
        <f ca="1">IF(C595="","",#REF!)</f>
        <v/>
      </c>
    </row>
    <row r="596" spans="1:12">
      <c r="A596" s="108">
        <v>585</v>
      </c>
      <c r="B596" s="130" t="str">
        <f t="shared" ca="1" si="27"/>
        <v/>
      </c>
      <c r="C596" s="105" t="str">
        <f t="shared" ca="1" si="28"/>
        <v/>
      </c>
      <c r="D596" s="97" t="str">
        <f ca="1">IF(ISERROR(OFFSET('HARGA SATUAN'!$E$6,MATCH(C596,'HARGA SATUAN'!$C$7:$C$1922,0),0)),"",OFFSET('HARGA SATUAN'!$E$6,MATCH(C596,'HARGA SATUAN'!$C$7:$C$1922,0),0))</f>
        <v/>
      </c>
      <c r="E596" s="97">
        <f ca="1">IF(B596="+","Unit",IF(ISERROR(OFFSET('HARGA SATUAN'!$F$6,MATCH(C596,'HARGA SATUAN'!$C$7:$C$1922,0),0)),"",OFFSET('HARGA SATUAN'!$F$6,MATCH(C596,'HARGA SATUAN'!$C$7:$C$1922,0),0)))</f>
        <v>0</v>
      </c>
      <c r="F596" s="134" t="str">
        <f t="shared" ca="1" si="29"/>
        <v/>
      </c>
      <c r="G596" s="40">
        <f ca="1">IF(ISERROR(OFFSET('HARGA SATUAN'!$Q$6,MATCH(C596,'HARGA SATUAN'!$C$7:$C$1922,0),0)),"",OFFSET('HARGA SATUAN'!$Q$6,MATCH(C596,'HARGA SATUAN'!$C$7:$C$1922,0),0))</f>
        <v>0</v>
      </c>
      <c r="H596" s="132" t="str">
        <f ca="1">IF(B596="","",#REF!)</f>
        <v/>
      </c>
      <c r="I596" s="132" t="str">
        <f ca="1">IF(B596="","",#REF!)</f>
        <v/>
      </c>
      <c r="J596" s="132" t="str">
        <f ca="1">IF(B596="","",#REF!)</f>
        <v/>
      </c>
      <c r="K596" s="132" t="str">
        <f ca="1">IF(B596="","",#REF!)</f>
        <v/>
      </c>
      <c r="L596" s="132" t="str">
        <f ca="1">IF(C596="","",#REF!)</f>
        <v/>
      </c>
    </row>
    <row r="597" spans="1:12">
      <c r="A597" s="108">
        <v>586</v>
      </c>
      <c r="B597" s="130" t="str">
        <f t="shared" ca="1" si="27"/>
        <v/>
      </c>
      <c r="C597" s="105" t="str">
        <f t="shared" ca="1" si="28"/>
        <v/>
      </c>
      <c r="D597" s="97" t="str">
        <f ca="1">IF(ISERROR(OFFSET('HARGA SATUAN'!$E$6,MATCH(C597,'HARGA SATUAN'!$C$7:$C$1922,0),0)),"",OFFSET('HARGA SATUAN'!$E$6,MATCH(C597,'HARGA SATUAN'!$C$7:$C$1922,0),0))</f>
        <v/>
      </c>
      <c r="E597" s="97">
        <f ca="1">IF(B597="+","Unit",IF(ISERROR(OFFSET('HARGA SATUAN'!$F$6,MATCH(C597,'HARGA SATUAN'!$C$7:$C$1922,0),0)),"",OFFSET('HARGA SATUAN'!$F$6,MATCH(C597,'HARGA SATUAN'!$C$7:$C$1922,0),0)))</f>
        <v>0</v>
      </c>
      <c r="F597" s="134" t="str">
        <f t="shared" ca="1" si="29"/>
        <v/>
      </c>
      <c r="G597" s="40">
        <f ca="1">IF(ISERROR(OFFSET('HARGA SATUAN'!$Q$6,MATCH(C597,'HARGA SATUAN'!$C$7:$C$1922,0),0)),"",OFFSET('HARGA SATUAN'!$Q$6,MATCH(C597,'HARGA SATUAN'!$C$7:$C$1922,0),0))</f>
        <v>0</v>
      </c>
      <c r="H597" s="132" t="str">
        <f ca="1">IF(B597="","",#REF!)</f>
        <v/>
      </c>
      <c r="I597" s="132" t="str">
        <f ca="1">IF(B597="","",#REF!)</f>
        <v/>
      </c>
      <c r="J597" s="132" t="str">
        <f ca="1">IF(B597="","",#REF!)</f>
        <v/>
      </c>
      <c r="K597" s="132" t="str">
        <f ca="1">IF(B597="","",#REF!)</f>
        <v/>
      </c>
      <c r="L597" s="132" t="str">
        <f ca="1">IF(C597="","",#REF!)</f>
        <v/>
      </c>
    </row>
    <row r="598" spans="1:12">
      <c r="A598" s="108">
        <v>587</v>
      </c>
      <c r="B598" s="130" t="str">
        <f t="shared" ca="1" si="27"/>
        <v/>
      </c>
      <c r="C598" s="105" t="str">
        <f t="shared" ca="1" si="28"/>
        <v/>
      </c>
      <c r="D598" s="97" t="str">
        <f ca="1">IF(ISERROR(OFFSET('HARGA SATUAN'!$E$6,MATCH(C598,'HARGA SATUAN'!$C$7:$C$1922,0),0)),"",OFFSET('HARGA SATUAN'!$E$6,MATCH(C598,'HARGA SATUAN'!$C$7:$C$1922,0),0))</f>
        <v/>
      </c>
      <c r="E598" s="97">
        <f ca="1">IF(B598="+","Unit",IF(ISERROR(OFFSET('HARGA SATUAN'!$F$6,MATCH(C598,'HARGA SATUAN'!$C$7:$C$1922,0),0)),"",OFFSET('HARGA SATUAN'!$F$6,MATCH(C598,'HARGA SATUAN'!$C$7:$C$1922,0),0)))</f>
        <v>0</v>
      </c>
      <c r="F598" s="134" t="str">
        <f t="shared" ca="1" si="29"/>
        <v/>
      </c>
      <c r="G598" s="40">
        <f ca="1">IF(ISERROR(OFFSET('HARGA SATUAN'!$Q$6,MATCH(C598,'HARGA SATUAN'!$C$7:$C$1922,0),0)),"",OFFSET('HARGA SATUAN'!$Q$6,MATCH(C598,'HARGA SATUAN'!$C$7:$C$1922,0),0))</f>
        <v>0</v>
      </c>
      <c r="H598" s="132" t="str">
        <f ca="1">IF(B598="","",#REF!)</f>
        <v/>
      </c>
      <c r="I598" s="132" t="str">
        <f ca="1">IF(B598="","",#REF!)</f>
        <v/>
      </c>
      <c r="J598" s="132" t="str">
        <f ca="1">IF(B598="","",#REF!)</f>
        <v/>
      </c>
      <c r="K598" s="132" t="str">
        <f ca="1">IF(B598="","",#REF!)</f>
        <v/>
      </c>
      <c r="L598" s="132" t="str">
        <f ca="1">IF(C598="","",#REF!)</f>
        <v/>
      </c>
    </row>
    <row r="599" spans="1:12">
      <c r="A599" s="108">
        <v>588</v>
      </c>
      <c r="B599" s="130" t="str">
        <f t="shared" ca="1" si="27"/>
        <v/>
      </c>
      <c r="C599" s="105" t="str">
        <f t="shared" ca="1" si="28"/>
        <v/>
      </c>
      <c r="D599" s="97" t="str">
        <f ca="1">IF(ISERROR(OFFSET('HARGA SATUAN'!$E$6,MATCH(C599,'HARGA SATUAN'!$C$7:$C$1922,0),0)),"",OFFSET('HARGA SATUAN'!$E$6,MATCH(C599,'HARGA SATUAN'!$C$7:$C$1922,0),0))</f>
        <v/>
      </c>
      <c r="E599" s="97">
        <f ca="1">IF(B599="+","Unit",IF(ISERROR(OFFSET('HARGA SATUAN'!$F$6,MATCH(C599,'HARGA SATUAN'!$C$7:$C$1922,0),0)),"",OFFSET('HARGA SATUAN'!$F$6,MATCH(C599,'HARGA SATUAN'!$C$7:$C$1922,0),0)))</f>
        <v>0</v>
      </c>
      <c r="F599" s="134" t="str">
        <f t="shared" ca="1" si="29"/>
        <v/>
      </c>
      <c r="G599" s="40">
        <f ca="1">IF(ISERROR(OFFSET('HARGA SATUAN'!$Q$6,MATCH(C599,'HARGA SATUAN'!$C$7:$C$1922,0),0)),"",OFFSET('HARGA SATUAN'!$Q$6,MATCH(C599,'HARGA SATUAN'!$C$7:$C$1922,0),0))</f>
        <v>0</v>
      </c>
      <c r="H599" s="132" t="str">
        <f ca="1">IF(B599="","",#REF!)</f>
        <v/>
      </c>
      <c r="I599" s="132" t="str">
        <f ca="1">IF(B599="","",#REF!)</f>
        <v/>
      </c>
      <c r="J599" s="132" t="str">
        <f ca="1">IF(B599="","",#REF!)</f>
        <v/>
      </c>
      <c r="K599" s="132" t="str">
        <f ca="1">IF(B599="","",#REF!)</f>
        <v/>
      </c>
      <c r="L599" s="132" t="str">
        <f ca="1">IF(C599="","",#REF!)</f>
        <v/>
      </c>
    </row>
    <row r="600" spans="1:12">
      <c r="A600" s="108">
        <v>589</v>
      </c>
      <c r="B600" s="130" t="str">
        <f t="shared" ca="1" si="27"/>
        <v/>
      </c>
      <c r="C600" s="105" t="str">
        <f t="shared" ca="1" si="28"/>
        <v/>
      </c>
      <c r="D600" s="97" t="str">
        <f ca="1">IF(ISERROR(OFFSET('HARGA SATUAN'!$E$6,MATCH(C600,'HARGA SATUAN'!$C$7:$C$1922,0),0)),"",OFFSET('HARGA SATUAN'!$E$6,MATCH(C600,'HARGA SATUAN'!$C$7:$C$1922,0),0))</f>
        <v/>
      </c>
      <c r="E600" s="97">
        <f ca="1">IF(B600="+","Unit",IF(ISERROR(OFFSET('HARGA SATUAN'!$F$6,MATCH(C600,'HARGA SATUAN'!$C$7:$C$1922,0),0)),"",OFFSET('HARGA SATUAN'!$F$6,MATCH(C600,'HARGA SATUAN'!$C$7:$C$1922,0),0)))</f>
        <v>0</v>
      </c>
      <c r="F600" s="134" t="str">
        <f t="shared" ca="1" si="29"/>
        <v/>
      </c>
      <c r="G600" s="40">
        <f ca="1">IF(ISERROR(OFFSET('HARGA SATUAN'!$Q$6,MATCH(C600,'HARGA SATUAN'!$C$7:$C$1922,0),0)),"",OFFSET('HARGA SATUAN'!$Q$6,MATCH(C600,'HARGA SATUAN'!$C$7:$C$1922,0),0))</f>
        <v>0</v>
      </c>
      <c r="H600" s="132" t="str">
        <f ca="1">IF(B600="","",#REF!)</f>
        <v/>
      </c>
      <c r="I600" s="132" t="str">
        <f ca="1">IF(B600="","",#REF!)</f>
        <v/>
      </c>
      <c r="J600" s="132" t="str">
        <f ca="1">IF(B600="","",#REF!)</f>
        <v/>
      </c>
      <c r="K600" s="132" t="str">
        <f ca="1">IF(B600="","",#REF!)</f>
        <v/>
      </c>
      <c r="L600" s="132" t="str">
        <f ca="1">IF(C600="","",#REF!)</f>
        <v/>
      </c>
    </row>
    <row r="601" spans="1:12">
      <c r="A601" s="108">
        <v>590</v>
      </c>
      <c r="B601" s="130" t="str">
        <f t="shared" ca="1" si="27"/>
        <v/>
      </c>
      <c r="C601" s="105" t="str">
        <f t="shared" ca="1" si="28"/>
        <v/>
      </c>
      <c r="D601" s="97" t="str">
        <f ca="1">IF(ISERROR(OFFSET('HARGA SATUAN'!$E$6,MATCH(C601,'HARGA SATUAN'!$C$7:$C$1922,0),0)),"",OFFSET('HARGA SATUAN'!$E$6,MATCH(C601,'HARGA SATUAN'!$C$7:$C$1922,0),0))</f>
        <v/>
      </c>
      <c r="E601" s="97">
        <f ca="1">IF(B601="+","Unit",IF(ISERROR(OFFSET('HARGA SATUAN'!$F$6,MATCH(C601,'HARGA SATUAN'!$C$7:$C$1922,0),0)),"",OFFSET('HARGA SATUAN'!$F$6,MATCH(C601,'HARGA SATUAN'!$C$7:$C$1922,0),0)))</f>
        <v>0</v>
      </c>
      <c r="F601" s="134" t="str">
        <f t="shared" ca="1" si="29"/>
        <v/>
      </c>
      <c r="G601" s="40">
        <f ca="1">IF(ISERROR(OFFSET('HARGA SATUAN'!$Q$6,MATCH(C601,'HARGA SATUAN'!$C$7:$C$1922,0),0)),"",OFFSET('HARGA SATUAN'!$Q$6,MATCH(C601,'HARGA SATUAN'!$C$7:$C$1922,0),0))</f>
        <v>0</v>
      </c>
      <c r="H601" s="132" t="str">
        <f ca="1">IF(B601="","",#REF!)</f>
        <v/>
      </c>
      <c r="I601" s="132" t="str">
        <f ca="1">IF(B601="","",#REF!)</f>
        <v/>
      </c>
      <c r="J601" s="132" t="str">
        <f ca="1">IF(B601="","",#REF!)</f>
        <v/>
      </c>
      <c r="K601" s="132" t="str">
        <f ca="1">IF(B601="","",#REF!)</f>
        <v/>
      </c>
      <c r="L601" s="132" t="str">
        <f ca="1">IF(C601="","",#REF!)</f>
        <v/>
      </c>
    </row>
    <row r="602" spans="1:12">
      <c r="A602" s="108">
        <v>591</v>
      </c>
      <c r="B602" s="130" t="str">
        <f t="shared" ca="1" si="27"/>
        <v/>
      </c>
      <c r="C602" s="105" t="str">
        <f t="shared" ca="1" si="28"/>
        <v/>
      </c>
      <c r="D602" s="97" t="str">
        <f ca="1">IF(ISERROR(OFFSET('HARGA SATUAN'!$E$6,MATCH(C602,'HARGA SATUAN'!$C$7:$C$1922,0),0)),"",OFFSET('HARGA SATUAN'!$E$6,MATCH(C602,'HARGA SATUAN'!$C$7:$C$1922,0),0))</f>
        <v/>
      </c>
      <c r="E602" s="97">
        <f ca="1">IF(B602="+","Unit",IF(ISERROR(OFFSET('HARGA SATUAN'!$F$6,MATCH(C602,'HARGA SATUAN'!$C$7:$C$1922,0),0)),"",OFFSET('HARGA SATUAN'!$F$6,MATCH(C602,'HARGA SATUAN'!$C$7:$C$1922,0),0)))</f>
        <v>0</v>
      </c>
      <c r="F602" s="134" t="str">
        <f t="shared" ca="1" si="29"/>
        <v/>
      </c>
      <c r="G602" s="40">
        <f ca="1">IF(ISERROR(OFFSET('HARGA SATUAN'!$Q$6,MATCH(C602,'HARGA SATUAN'!$C$7:$C$1922,0),0)),"",OFFSET('HARGA SATUAN'!$Q$6,MATCH(C602,'HARGA SATUAN'!$C$7:$C$1922,0),0))</f>
        <v>0</v>
      </c>
      <c r="H602" s="132" t="str">
        <f ca="1">IF(B602="","",#REF!)</f>
        <v/>
      </c>
      <c r="I602" s="132" t="str">
        <f ca="1">IF(B602="","",#REF!)</f>
        <v/>
      </c>
      <c r="J602" s="132" t="str">
        <f ca="1">IF(B602="","",#REF!)</f>
        <v/>
      </c>
      <c r="K602" s="132" t="str">
        <f ca="1">IF(B602="","",#REF!)</f>
        <v/>
      </c>
      <c r="L602" s="132" t="str">
        <f ca="1">IF(C602="","",#REF!)</f>
        <v/>
      </c>
    </row>
    <row r="603" spans="1:12">
      <c r="A603" s="108">
        <v>592</v>
      </c>
      <c r="B603" s="130" t="str">
        <f t="shared" ca="1" si="27"/>
        <v/>
      </c>
      <c r="C603" s="105" t="str">
        <f t="shared" ca="1" si="28"/>
        <v/>
      </c>
      <c r="D603" s="97" t="str">
        <f ca="1">IF(ISERROR(OFFSET('HARGA SATUAN'!$E$6,MATCH(C603,'HARGA SATUAN'!$C$7:$C$1922,0),0)),"",OFFSET('HARGA SATUAN'!$E$6,MATCH(C603,'HARGA SATUAN'!$C$7:$C$1922,0),0))</f>
        <v/>
      </c>
      <c r="E603" s="97">
        <f ca="1">IF(B603="+","Unit",IF(ISERROR(OFFSET('HARGA SATUAN'!$F$6,MATCH(C603,'HARGA SATUAN'!$C$7:$C$1922,0),0)),"",OFFSET('HARGA SATUAN'!$F$6,MATCH(C603,'HARGA SATUAN'!$C$7:$C$1922,0),0)))</f>
        <v>0</v>
      </c>
      <c r="F603" s="134" t="str">
        <f t="shared" ca="1" si="29"/>
        <v/>
      </c>
      <c r="G603" s="40">
        <f ca="1">IF(ISERROR(OFFSET('HARGA SATUAN'!$Q$6,MATCH(C603,'HARGA SATUAN'!$C$7:$C$1922,0),0)),"",OFFSET('HARGA SATUAN'!$Q$6,MATCH(C603,'HARGA SATUAN'!$C$7:$C$1922,0),0))</f>
        <v>0</v>
      </c>
      <c r="H603" s="132" t="str">
        <f ca="1">IF(B603="","",#REF!)</f>
        <v/>
      </c>
      <c r="I603" s="132" t="str">
        <f ca="1">IF(B603="","",#REF!)</f>
        <v/>
      </c>
      <c r="J603" s="132" t="str">
        <f ca="1">IF(B603="","",#REF!)</f>
        <v/>
      </c>
      <c r="K603" s="132" t="str">
        <f ca="1">IF(B603="","",#REF!)</f>
        <v/>
      </c>
      <c r="L603" s="132" t="str">
        <f ca="1">IF(C603="","",#REF!)</f>
        <v/>
      </c>
    </row>
    <row r="604" spans="1:12">
      <c r="A604" s="108">
        <v>593</v>
      </c>
      <c r="B604" s="130" t="str">
        <f t="shared" ca="1" si="27"/>
        <v/>
      </c>
      <c r="C604" s="105" t="str">
        <f t="shared" ca="1" si="28"/>
        <v/>
      </c>
      <c r="D604" s="97" t="str">
        <f ca="1">IF(ISERROR(OFFSET('HARGA SATUAN'!$E$6,MATCH(C604,'HARGA SATUAN'!$C$7:$C$1922,0),0)),"",OFFSET('HARGA SATUAN'!$E$6,MATCH(C604,'HARGA SATUAN'!$C$7:$C$1922,0),0))</f>
        <v/>
      </c>
      <c r="E604" s="97">
        <f ca="1">IF(B604="+","Unit",IF(ISERROR(OFFSET('HARGA SATUAN'!$F$6,MATCH(C604,'HARGA SATUAN'!$C$7:$C$1922,0),0)),"",OFFSET('HARGA SATUAN'!$F$6,MATCH(C604,'HARGA SATUAN'!$C$7:$C$1922,0),0)))</f>
        <v>0</v>
      </c>
      <c r="F604" s="134" t="str">
        <f t="shared" ca="1" si="29"/>
        <v/>
      </c>
      <c r="G604" s="40">
        <f ca="1">IF(ISERROR(OFFSET('HARGA SATUAN'!$Q$6,MATCH(C604,'HARGA SATUAN'!$C$7:$C$1922,0),0)),"",OFFSET('HARGA SATUAN'!$Q$6,MATCH(C604,'HARGA SATUAN'!$C$7:$C$1922,0),0))</f>
        <v>0</v>
      </c>
      <c r="H604" s="132" t="str">
        <f ca="1">IF(B604="","",#REF!)</f>
        <v/>
      </c>
      <c r="I604" s="132" t="str">
        <f ca="1">IF(B604="","",#REF!)</f>
        <v/>
      </c>
      <c r="J604" s="132" t="str">
        <f ca="1">IF(B604="","",#REF!)</f>
        <v/>
      </c>
      <c r="K604" s="132" t="str">
        <f ca="1">IF(B604="","",#REF!)</f>
        <v/>
      </c>
      <c r="L604" s="132" t="str">
        <f ca="1">IF(C604="","",#REF!)</f>
        <v/>
      </c>
    </row>
    <row r="605" spans="1:12">
      <c r="A605" s="108">
        <v>594</v>
      </c>
      <c r="B605" s="130" t="str">
        <f t="shared" ca="1" si="27"/>
        <v/>
      </c>
      <c r="C605" s="105" t="str">
        <f t="shared" ca="1" si="28"/>
        <v/>
      </c>
      <c r="D605" s="97" t="str">
        <f ca="1">IF(ISERROR(OFFSET('HARGA SATUAN'!$E$6,MATCH(C605,'HARGA SATUAN'!$C$7:$C$1922,0),0)),"",OFFSET('HARGA SATUAN'!$E$6,MATCH(C605,'HARGA SATUAN'!$C$7:$C$1922,0),0))</f>
        <v/>
      </c>
      <c r="E605" s="97">
        <f ca="1">IF(B605="+","Unit",IF(ISERROR(OFFSET('HARGA SATUAN'!$F$6,MATCH(C605,'HARGA SATUAN'!$C$7:$C$1922,0),0)),"",OFFSET('HARGA SATUAN'!$F$6,MATCH(C605,'HARGA SATUAN'!$C$7:$C$1922,0),0)))</f>
        <v>0</v>
      </c>
      <c r="F605" s="134" t="str">
        <f t="shared" ca="1" si="29"/>
        <v/>
      </c>
      <c r="G605" s="40">
        <f ca="1">IF(ISERROR(OFFSET('HARGA SATUAN'!$Q$6,MATCH(C605,'HARGA SATUAN'!$C$7:$C$1922,0),0)),"",OFFSET('HARGA SATUAN'!$Q$6,MATCH(C605,'HARGA SATUAN'!$C$7:$C$1922,0),0))</f>
        <v>0</v>
      </c>
      <c r="H605" s="132" t="str">
        <f ca="1">IF(B605="","",#REF!)</f>
        <v/>
      </c>
      <c r="I605" s="132" t="str">
        <f ca="1">IF(B605="","",#REF!)</f>
        <v/>
      </c>
      <c r="J605" s="132" t="str">
        <f ca="1">IF(B605="","",#REF!)</f>
        <v/>
      </c>
      <c r="K605" s="132" t="str">
        <f ca="1">IF(B605="","",#REF!)</f>
        <v/>
      </c>
      <c r="L605" s="132" t="str">
        <f ca="1">IF(C605="","",#REF!)</f>
        <v/>
      </c>
    </row>
    <row r="606" spans="1:12">
      <c r="A606" s="108">
        <v>595</v>
      </c>
      <c r="B606" s="130" t="str">
        <f t="shared" ca="1" si="27"/>
        <v/>
      </c>
      <c r="C606" s="105" t="str">
        <f t="shared" ca="1" si="28"/>
        <v/>
      </c>
      <c r="D606" s="97" t="str">
        <f ca="1">IF(ISERROR(OFFSET('HARGA SATUAN'!$E$6,MATCH(C606,'HARGA SATUAN'!$C$7:$C$1922,0),0)),"",OFFSET('HARGA SATUAN'!$E$6,MATCH(C606,'HARGA SATUAN'!$C$7:$C$1922,0),0))</f>
        <v/>
      </c>
      <c r="E606" s="97">
        <f ca="1">IF(B606="+","Unit",IF(ISERROR(OFFSET('HARGA SATUAN'!$F$6,MATCH(C606,'HARGA SATUAN'!$C$7:$C$1922,0),0)),"",OFFSET('HARGA SATUAN'!$F$6,MATCH(C606,'HARGA SATUAN'!$C$7:$C$1922,0),0)))</f>
        <v>0</v>
      </c>
      <c r="F606" s="134" t="str">
        <f t="shared" ca="1" si="29"/>
        <v/>
      </c>
      <c r="G606" s="40">
        <f ca="1">IF(ISERROR(OFFSET('HARGA SATUAN'!$Q$6,MATCH(C606,'HARGA SATUAN'!$C$7:$C$1922,0),0)),"",OFFSET('HARGA SATUAN'!$Q$6,MATCH(C606,'HARGA SATUAN'!$C$7:$C$1922,0),0))</f>
        <v>0</v>
      </c>
      <c r="H606" s="132" t="str">
        <f ca="1">IF(B606="","",#REF!)</f>
        <v/>
      </c>
      <c r="I606" s="132" t="str">
        <f ca="1">IF(B606="","",#REF!)</f>
        <v/>
      </c>
      <c r="J606" s="132" t="str">
        <f ca="1">IF(B606="","",#REF!)</f>
        <v/>
      </c>
      <c r="K606" s="132" t="str">
        <f ca="1">IF(B606="","",#REF!)</f>
        <v/>
      </c>
      <c r="L606" s="132" t="str">
        <f ca="1">IF(C606="","",#REF!)</f>
        <v/>
      </c>
    </row>
    <row r="607" spans="1:12">
      <c r="A607" s="108">
        <v>596</v>
      </c>
      <c r="B607" s="130" t="str">
        <f t="shared" ca="1" si="27"/>
        <v/>
      </c>
      <c r="C607" s="105" t="str">
        <f t="shared" ca="1" si="28"/>
        <v/>
      </c>
      <c r="D607" s="97" t="str">
        <f ca="1">IF(ISERROR(OFFSET('HARGA SATUAN'!$E$6,MATCH(C607,'HARGA SATUAN'!$C$7:$C$1922,0),0)),"",OFFSET('HARGA SATUAN'!$E$6,MATCH(C607,'HARGA SATUAN'!$C$7:$C$1922,0),0))</f>
        <v/>
      </c>
      <c r="E607" s="97">
        <f ca="1">IF(B607="+","Unit",IF(ISERROR(OFFSET('HARGA SATUAN'!$F$6,MATCH(C607,'HARGA SATUAN'!$C$7:$C$1922,0),0)),"",OFFSET('HARGA SATUAN'!$F$6,MATCH(C607,'HARGA SATUAN'!$C$7:$C$1922,0),0)))</f>
        <v>0</v>
      </c>
      <c r="F607" s="134" t="str">
        <f t="shared" ca="1" si="29"/>
        <v/>
      </c>
      <c r="G607" s="40">
        <f ca="1">IF(ISERROR(OFFSET('HARGA SATUAN'!$Q$6,MATCH(C607,'HARGA SATUAN'!$C$7:$C$1922,0),0)),"",OFFSET('HARGA SATUAN'!$Q$6,MATCH(C607,'HARGA SATUAN'!$C$7:$C$1922,0),0))</f>
        <v>0</v>
      </c>
      <c r="H607" s="132" t="str">
        <f ca="1">IF(B607="","",#REF!)</f>
        <v/>
      </c>
      <c r="I607" s="132" t="str">
        <f ca="1">IF(B607="","",#REF!)</f>
        <v/>
      </c>
      <c r="J607" s="132" t="str">
        <f ca="1">IF(B607="","",#REF!)</f>
        <v/>
      </c>
      <c r="K607" s="132" t="str">
        <f ca="1">IF(B607="","",#REF!)</f>
        <v/>
      </c>
      <c r="L607" s="132" t="str">
        <f ca="1">IF(C607="","",#REF!)</f>
        <v/>
      </c>
    </row>
    <row r="608" spans="1:12">
      <c r="A608" s="108">
        <v>597</v>
      </c>
      <c r="B608" s="130" t="str">
        <f t="shared" ca="1" si="27"/>
        <v/>
      </c>
      <c r="C608" s="105" t="str">
        <f t="shared" ca="1" si="28"/>
        <v/>
      </c>
      <c r="D608" s="97" t="str">
        <f ca="1">IF(ISERROR(OFFSET('HARGA SATUAN'!$E$6,MATCH(C608,'HARGA SATUAN'!$C$7:$C$1922,0),0)),"",OFFSET('HARGA SATUAN'!$E$6,MATCH(C608,'HARGA SATUAN'!$C$7:$C$1922,0),0))</f>
        <v/>
      </c>
      <c r="E608" s="97">
        <f ca="1">IF(B608="+","Unit",IF(ISERROR(OFFSET('HARGA SATUAN'!$F$6,MATCH(C608,'HARGA SATUAN'!$C$7:$C$1922,0),0)),"",OFFSET('HARGA SATUAN'!$F$6,MATCH(C608,'HARGA SATUAN'!$C$7:$C$1922,0),0)))</f>
        <v>0</v>
      </c>
      <c r="F608" s="134" t="str">
        <f t="shared" ca="1" si="29"/>
        <v/>
      </c>
      <c r="G608" s="40">
        <f ca="1">IF(ISERROR(OFFSET('HARGA SATUAN'!$Q$6,MATCH(C608,'HARGA SATUAN'!$C$7:$C$1922,0),0)),"",OFFSET('HARGA SATUAN'!$Q$6,MATCH(C608,'HARGA SATUAN'!$C$7:$C$1922,0),0))</f>
        <v>0</v>
      </c>
      <c r="H608" s="132" t="str">
        <f ca="1">IF(B608="","",#REF!)</f>
        <v/>
      </c>
      <c r="I608" s="132" t="str">
        <f ca="1">IF(B608="","",#REF!)</f>
        <v/>
      </c>
      <c r="J608" s="132" t="str">
        <f ca="1">IF(B608="","",#REF!)</f>
        <v/>
      </c>
      <c r="K608" s="132" t="str">
        <f ca="1">IF(B608="","",#REF!)</f>
        <v/>
      </c>
      <c r="L608" s="132" t="str">
        <f ca="1">IF(C608="","",#REF!)</f>
        <v/>
      </c>
    </row>
    <row r="609" spans="1:12">
      <c r="A609" s="108">
        <v>598</v>
      </c>
      <c r="B609" s="130" t="str">
        <f t="shared" ca="1" si="27"/>
        <v/>
      </c>
      <c r="C609" s="105" t="str">
        <f t="shared" ca="1" si="28"/>
        <v/>
      </c>
      <c r="D609" s="97" t="str">
        <f ca="1">IF(ISERROR(OFFSET('HARGA SATUAN'!$E$6,MATCH(C609,'HARGA SATUAN'!$C$7:$C$1922,0),0)),"",OFFSET('HARGA SATUAN'!$E$6,MATCH(C609,'HARGA SATUAN'!$C$7:$C$1922,0),0))</f>
        <v/>
      </c>
      <c r="E609" s="97">
        <f ca="1">IF(B609="+","Unit",IF(ISERROR(OFFSET('HARGA SATUAN'!$F$6,MATCH(C609,'HARGA SATUAN'!$C$7:$C$1922,0),0)),"",OFFSET('HARGA SATUAN'!$F$6,MATCH(C609,'HARGA SATUAN'!$C$7:$C$1922,0),0)))</f>
        <v>0</v>
      </c>
      <c r="F609" s="134" t="str">
        <f t="shared" ca="1" si="29"/>
        <v/>
      </c>
      <c r="G609" s="40">
        <f ca="1">IF(ISERROR(OFFSET('HARGA SATUAN'!$Q$6,MATCH(C609,'HARGA SATUAN'!$C$7:$C$1922,0),0)),"",OFFSET('HARGA SATUAN'!$Q$6,MATCH(C609,'HARGA SATUAN'!$C$7:$C$1922,0),0))</f>
        <v>0</v>
      </c>
      <c r="H609" s="132" t="str">
        <f ca="1">IF(B609="","",#REF!)</f>
        <v/>
      </c>
      <c r="I609" s="132" t="str">
        <f ca="1">IF(B609="","",#REF!)</f>
        <v/>
      </c>
      <c r="J609" s="132" t="str">
        <f ca="1">IF(B609="","",#REF!)</f>
        <v/>
      </c>
      <c r="K609" s="132" t="str">
        <f ca="1">IF(B609="","",#REF!)</f>
        <v/>
      </c>
      <c r="L609" s="132" t="str">
        <f ca="1">IF(C609="","",#REF!)</f>
        <v/>
      </c>
    </row>
    <row r="610" spans="1:12">
      <c r="A610" s="108">
        <v>599</v>
      </c>
      <c r="B610" s="130" t="str">
        <f t="shared" ca="1" si="27"/>
        <v/>
      </c>
      <c r="C610" s="105" t="str">
        <f t="shared" ca="1" si="28"/>
        <v/>
      </c>
      <c r="D610" s="97" t="str">
        <f ca="1">IF(ISERROR(OFFSET('HARGA SATUAN'!$E$6,MATCH(C610,'HARGA SATUAN'!$C$7:$C$1922,0),0)),"",OFFSET('HARGA SATUAN'!$E$6,MATCH(C610,'HARGA SATUAN'!$C$7:$C$1922,0),0))</f>
        <v/>
      </c>
      <c r="E610" s="97">
        <f ca="1">IF(B610="+","Unit",IF(ISERROR(OFFSET('HARGA SATUAN'!$F$6,MATCH(C610,'HARGA SATUAN'!$C$7:$C$1922,0),0)),"",OFFSET('HARGA SATUAN'!$F$6,MATCH(C610,'HARGA SATUAN'!$C$7:$C$1922,0),0)))</f>
        <v>0</v>
      </c>
      <c r="F610" s="134" t="str">
        <f t="shared" ca="1" si="29"/>
        <v/>
      </c>
      <c r="G610" s="40">
        <f ca="1">IF(ISERROR(OFFSET('HARGA SATUAN'!$Q$6,MATCH(C610,'HARGA SATUAN'!$C$7:$C$1922,0),0)),"",OFFSET('HARGA SATUAN'!$Q$6,MATCH(C610,'HARGA SATUAN'!$C$7:$C$1922,0),0))</f>
        <v>0</v>
      </c>
      <c r="H610" s="132" t="str">
        <f ca="1">IF(B610="","",#REF!)</f>
        <v/>
      </c>
      <c r="I610" s="132" t="str">
        <f ca="1">IF(B610="","",#REF!)</f>
        <v/>
      </c>
      <c r="J610" s="132" t="str">
        <f ca="1">IF(B610="","",#REF!)</f>
        <v/>
      </c>
      <c r="K610" s="132" t="str">
        <f ca="1">IF(B610="","",#REF!)</f>
        <v/>
      </c>
      <c r="L610" s="132" t="str">
        <f ca="1">IF(C610="","",#REF!)</f>
        <v/>
      </c>
    </row>
    <row r="611" spans="1:12">
      <c r="A611" s="108">
        <v>600</v>
      </c>
      <c r="B611" s="130" t="str">
        <f t="shared" ca="1" si="27"/>
        <v/>
      </c>
      <c r="C611" s="105" t="str">
        <f t="shared" ca="1" si="28"/>
        <v/>
      </c>
      <c r="D611" s="97" t="str">
        <f ca="1">IF(ISERROR(OFFSET('HARGA SATUAN'!$E$6,MATCH(C611,'HARGA SATUAN'!$C$7:$C$1922,0),0)),"",OFFSET('HARGA SATUAN'!$E$6,MATCH(C611,'HARGA SATUAN'!$C$7:$C$1922,0),0))</f>
        <v/>
      </c>
      <c r="E611" s="97">
        <f ca="1">IF(B611="+","Unit",IF(ISERROR(OFFSET('HARGA SATUAN'!$F$6,MATCH(C611,'HARGA SATUAN'!$C$7:$C$1922,0),0)),"",OFFSET('HARGA SATUAN'!$F$6,MATCH(C611,'HARGA SATUAN'!$C$7:$C$1922,0),0)))</f>
        <v>0</v>
      </c>
      <c r="F611" s="134" t="str">
        <f t="shared" ca="1" si="29"/>
        <v/>
      </c>
      <c r="G611" s="40">
        <f ca="1">IF(ISERROR(OFFSET('HARGA SATUAN'!$Q$6,MATCH(C611,'HARGA SATUAN'!$C$7:$C$1922,0),0)),"",OFFSET('HARGA SATUAN'!$Q$6,MATCH(C611,'HARGA SATUAN'!$C$7:$C$1922,0),0))</f>
        <v>0</v>
      </c>
      <c r="H611" s="132" t="str">
        <f ca="1">IF(B611="","",#REF!)</f>
        <v/>
      </c>
      <c r="I611" s="132" t="str">
        <f ca="1">IF(B611="","",#REF!)</f>
        <v/>
      </c>
      <c r="J611" s="132" t="str">
        <f ca="1">IF(B611="","",#REF!)</f>
        <v/>
      </c>
      <c r="K611" s="132" t="str">
        <f ca="1">IF(B611="","",#REF!)</f>
        <v/>
      </c>
      <c r="L611" s="132" t="str">
        <f ca="1">IF(C611="","",#REF!)</f>
        <v/>
      </c>
    </row>
    <row r="612" spans="1:12">
      <c r="A612" s="108">
        <v>601</v>
      </c>
      <c r="B612" s="130" t="str">
        <f t="shared" ca="1" si="27"/>
        <v/>
      </c>
      <c r="C612" s="105" t="str">
        <f t="shared" ca="1" si="28"/>
        <v/>
      </c>
      <c r="D612" s="97" t="str">
        <f ca="1">IF(ISERROR(OFFSET('HARGA SATUAN'!$E$6,MATCH(C612,'HARGA SATUAN'!$C$7:$C$1922,0),0)),"",OFFSET('HARGA SATUAN'!$E$6,MATCH(C612,'HARGA SATUAN'!$C$7:$C$1922,0),0))</f>
        <v/>
      </c>
      <c r="E612" s="97">
        <f ca="1">IF(B612="+","Unit",IF(ISERROR(OFFSET('HARGA SATUAN'!$F$6,MATCH(C612,'HARGA SATUAN'!$C$7:$C$1922,0),0)),"",OFFSET('HARGA SATUAN'!$F$6,MATCH(C612,'HARGA SATUAN'!$C$7:$C$1922,0),0)))</f>
        <v>0</v>
      </c>
      <c r="F612" s="134" t="str">
        <f t="shared" ca="1" si="29"/>
        <v/>
      </c>
      <c r="G612" s="40">
        <f ca="1">IF(ISERROR(OFFSET('HARGA SATUAN'!$Q$6,MATCH(C612,'HARGA SATUAN'!$C$7:$C$1922,0),0)),"",OFFSET('HARGA SATUAN'!$Q$6,MATCH(C612,'HARGA SATUAN'!$C$7:$C$1922,0),0))</f>
        <v>0</v>
      </c>
      <c r="H612" s="132" t="str">
        <f ca="1">IF(B612="","",#REF!)</f>
        <v/>
      </c>
      <c r="I612" s="132" t="str">
        <f ca="1">IF(B612="","",#REF!)</f>
        <v/>
      </c>
      <c r="J612" s="132" t="str">
        <f ca="1">IF(B612="","",#REF!)</f>
        <v/>
      </c>
      <c r="K612" s="132" t="str">
        <f ca="1">IF(B612="","",#REF!)</f>
        <v/>
      </c>
      <c r="L612" s="132" t="str">
        <f ca="1">IF(C612="","",#REF!)</f>
        <v/>
      </c>
    </row>
    <row r="613" spans="1:12">
      <c r="A613" s="108">
        <v>602</v>
      </c>
      <c r="B613" s="130" t="str">
        <f t="shared" ca="1" si="27"/>
        <v/>
      </c>
      <c r="C613" s="105" t="str">
        <f t="shared" ca="1" si="28"/>
        <v/>
      </c>
      <c r="D613" s="97" t="str">
        <f ca="1">IF(ISERROR(OFFSET('HARGA SATUAN'!$E$6,MATCH(C613,'HARGA SATUAN'!$C$7:$C$1922,0),0)),"",OFFSET('HARGA SATUAN'!$E$6,MATCH(C613,'HARGA SATUAN'!$C$7:$C$1922,0),0))</f>
        <v/>
      </c>
      <c r="E613" s="97">
        <f ca="1">IF(B613="+","Unit",IF(ISERROR(OFFSET('HARGA SATUAN'!$F$6,MATCH(C613,'HARGA SATUAN'!$C$7:$C$1922,0),0)),"",OFFSET('HARGA SATUAN'!$F$6,MATCH(C613,'HARGA SATUAN'!$C$7:$C$1922,0),0)))</f>
        <v>0</v>
      </c>
      <c r="F613" s="134" t="str">
        <f t="shared" ca="1" si="29"/>
        <v/>
      </c>
      <c r="G613" s="40">
        <f ca="1">IF(ISERROR(OFFSET('HARGA SATUAN'!$Q$6,MATCH(C613,'HARGA SATUAN'!$C$7:$C$1922,0),0)),"",OFFSET('HARGA SATUAN'!$Q$6,MATCH(C613,'HARGA SATUAN'!$C$7:$C$1922,0),0))</f>
        <v>0</v>
      </c>
      <c r="H613" s="132" t="str">
        <f ca="1">IF(B613="","",#REF!)</f>
        <v/>
      </c>
      <c r="I613" s="132" t="str">
        <f ca="1">IF(B613="","",#REF!)</f>
        <v/>
      </c>
      <c r="J613" s="132" t="str">
        <f ca="1">IF(B613="","",#REF!)</f>
        <v/>
      </c>
      <c r="K613" s="132" t="str">
        <f ca="1">IF(B613="","",#REF!)</f>
        <v/>
      </c>
      <c r="L613" s="132" t="str">
        <f ca="1">IF(C613="","",#REF!)</f>
        <v/>
      </c>
    </row>
    <row r="614" spans="1:12">
      <c r="A614" s="108">
        <v>603</v>
      </c>
      <c r="B614" s="130" t="str">
        <f t="shared" ca="1" si="27"/>
        <v/>
      </c>
      <c r="C614" s="105" t="str">
        <f t="shared" ca="1" si="28"/>
        <v/>
      </c>
      <c r="D614" s="97" t="str">
        <f ca="1">IF(ISERROR(OFFSET('HARGA SATUAN'!$E$6,MATCH(C614,'HARGA SATUAN'!$C$7:$C$1922,0),0)),"",OFFSET('HARGA SATUAN'!$E$6,MATCH(C614,'HARGA SATUAN'!$C$7:$C$1922,0),0))</f>
        <v/>
      </c>
      <c r="E614" s="97">
        <f ca="1">IF(B614="+","Unit",IF(ISERROR(OFFSET('HARGA SATUAN'!$F$6,MATCH(C614,'HARGA SATUAN'!$C$7:$C$1922,0),0)),"",OFFSET('HARGA SATUAN'!$F$6,MATCH(C614,'HARGA SATUAN'!$C$7:$C$1922,0),0)))</f>
        <v>0</v>
      </c>
      <c r="F614" s="134" t="str">
        <f t="shared" ca="1" si="29"/>
        <v/>
      </c>
      <c r="G614" s="40">
        <f ca="1">IF(ISERROR(OFFSET('HARGA SATUAN'!$Q$6,MATCH(C614,'HARGA SATUAN'!$C$7:$C$1922,0),0)),"",OFFSET('HARGA SATUAN'!$Q$6,MATCH(C614,'HARGA SATUAN'!$C$7:$C$1922,0),0))</f>
        <v>0</v>
      </c>
      <c r="H614" s="132" t="str">
        <f ca="1">IF(B614="","",#REF!)</f>
        <v/>
      </c>
      <c r="I614" s="132" t="str">
        <f ca="1">IF(B614="","",#REF!)</f>
        <v/>
      </c>
      <c r="J614" s="132" t="str">
        <f ca="1">IF(B614="","",#REF!)</f>
        <v/>
      </c>
      <c r="K614" s="132" t="str">
        <f ca="1">IF(B614="","",#REF!)</f>
        <v/>
      </c>
      <c r="L614" s="132" t="str">
        <f ca="1">IF(C614="","",#REF!)</f>
        <v/>
      </c>
    </row>
    <row r="615" spans="1:12">
      <c r="A615" s="108">
        <v>604</v>
      </c>
      <c r="B615" s="130" t="str">
        <f t="shared" ca="1" si="27"/>
        <v/>
      </c>
      <c r="C615" s="105" t="str">
        <f t="shared" ca="1" si="28"/>
        <v/>
      </c>
      <c r="D615" s="97" t="str">
        <f ca="1">IF(ISERROR(OFFSET('HARGA SATUAN'!$E$6,MATCH(C615,'HARGA SATUAN'!$C$7:$C$1922,0),0)),"",OFFSET('HARGA SATUAN'!$E$6,MATCH(C615,'HARGA SATUAN'!$C$7:$C$1922,0),0))</f>
        <v/>
      </c>
      <c r="E615" s="97">
        <f ca="1">IF(B615="+","Unit",IF(ISERROR(OFFSET('HARGA SATUAN'!$F$6,MATCH(C615,'HARGA SATUAN'!$C$7:$C$1922,0),0)),"",OFFSET('HARGA SATUAN'!$F$6,MATCH(C615,'HARGA SATUAN'!$C$7:$C$1922,0),0)))</f>
        <v>0</v>
      </c>
      <c r="F615" s="134" t="str">
        <f t="shared" ca="1" si="29"/>
        <v/>
      </c>
      <c r="G615" s="40">
        <f ca="1">IF(ISERROR(OFFSET('HARGA SATUAN'!$Q$6,MATCH(C615,'HARGA SATUAN'!$C$7:$C$1922,0),0)),"",OFFSET('HARGA SATUAN'!$Q$6,MATCH(C615,'HARGA SATUAN'!$C$7:$C$1922,0),0))</f>
        <v>0</v>
      </c>
      <c r="H615" s="132" t="str">
        <f ca="1">IF(B615="","",#REF!)</f>
        <v/>
      </c>
      <c r="I615" s="132" t="str">
        <f ca="1">IF(B615="","",#REF!)</f>
        <v/>
      </c>
      <c r="J615" s="132" t="str">
        <f ca="1">IF(B615="","",#REF!)</f>
        <v/>
      </c>
      <c r="K615" s="132" t="str">
        <f ca="1">IF(B615="","",#REF!)</f>
        <v/>
      </c>
      <c r="L615" s="132" t="str">
        <f ca="1">IF(C615="","",#REF!)</f>
        <v/>
      </c>
    </row>
    <row r="616" spans="1:12">
      <c r="A616" s="108">
        <v>605</v>
      </c>
      <c r="B616" s="130" t="str">
        <f t="shared" ca="1" si="27"/>
        <v/>
      </c>
      <c r="C616" s="105" t="str">
        <f t="shared" ca="1" si="28"/>
        <v/>
      </c>
      <c r="D616" s="97" t="str">
        <f ca="1">IF(ISERROR(OFFSET('HARGA SATUAN'!$E$6,MATCH(C616,'HARGA SATUAN'!$C$7:$C$1922,0),0)),"",OFFSET('HARGA SATUAN'!$E$6,MATCH(C616,'HARGA SATUAN'!$C$7:$C$1922,0),0))</f>
        <v/>
      </c>
      <c r="E616" s="97">
        <f ca="1">IF(B616="+","Unit",IF(ISERROR(OFFSET('HARGA SATUAN'!$F$6,MATCH(C616,'HARGA SATUAN'!$C$7:$C$1922,0),0)),"",OFFSET('HARGA SATUAN'!$F$6,MATCH(C616,'HARGA SATUAN'!$C$7:$C$1922,0),0)))</f>
        <v>0</v>
      </c>
      <c r="F616" s="134" t="str">
        <f t="shared" ca="1" si="29"/>
        <v/>
      </c>
      <c r="G616" s="40">
        <f ca="1">IF(ISERROR(OFFSET('HARGA SATUAN'!$Q$6,MATCH(C616,'HARGA SATUAN'!$C$7:$C$1922,0),0)),"",OFFSET('HARGA SATUAN'!$Q$6,MATCH(C616,'HARGA SATUAN'!$C$7:$C$1922,0),0))</f>
        <v>0</v>
      </c>
      <c r="H616" s="132" t="str">
        <f ca="1">IF(B616="","",#REF!)</f>
        <v/>
      </c>
      <c r="I616" s="132" t="str">
        <f ca="1">IF(B616="","",#REF!)</f>
        <v/>
      </c>
      <c r="J616" s="132" t="str">
        <f ca="1">IF(B616="","",#REF!)</f>
        <v/>
      </c>
      <c r="K616" s="132" t="str">
        <f ca="1">IF(B616="","",#REF!)</f>
        <v/>
      </c>
      <c r="L616" s="132" t="str">
        <f ca="1">IF(C616="","",#REF!)</f>
        <v/>
      </c>
    </row>
    <row r="617" spans="1:12">
      <c r="A617" s="108">
        <v>606</v>
      </c>
      <c r="B617" s="130" t="str">
        <f t="shared" ca="1" si="27"/>
        <v/>
      </c>
      <c r="C617" s="105" t="str">
        <f t="shared" ca="1" si="28"/>
        <v/>
      </c>
      <c r="D617" s="97" t="str">
        <f ca="1">IF(ISERROR(OFFSET('HARGA SATUAN'!$E$6,MATCH(C617,'HARGA SATUAN'!$C$7:$C$1922,0),0)),"",OFFSET('HARGA SATUAN'!$E$6,MATCH(C617,'HARGA SATUAN'!$C$7:$C$1922,0),0))</f>
        <v/>
      </c>
      <c r="E617" s="97">
        <f ca="1">IF(B617="+","Unit",IF(ISERROR(OFFSET('HARGA SATUAN'!$F$6,MATCH(C617,'HARGA SATUAN'!$C$7:$C$1922,0),0)),"",OFFSET('HARGA SATUAN'!$F$6,MATCH(C617,'HARGA SATUAN'!$C$7:$C$1922,0),0)))</f>
        <v>0</v>
      </c>
      <c r="F617" s="134" t="str">
        <f t="shared" ca="1" si="29"/>
        <v/>
      </c>
      <c r="G617" s="40">
        <f ca="1">IF(ISERROR(OFFSET('HARGA SATUAN'!$Q$6,MATCH(C617,'HARGA SATUAN'!$C$7:$C$1922,0),0)),"",OFFSET('HARGA SATUAN'!$Q$6,MATCH(C617,'HARGA SATUAN'!$C$7:$C$1922,0),0))</f>
        <v>0</v>
      </c>
      <c r="H617" s="132" t="str">
        <f ca="1">IF(B617="","",#REF!)</f>
        <v/>
      </c>
      <c r="I617" s="132" t="str">
        <f ca="1">IF(B617="","",#REF!)</f>
        <v/>
      </c>
      <c r="J617" s="132" t="str">
        <f ca="1">IF(B617="","",#REF!)</f>
        <v/>
      </c>
      <c r="K617" s="132" t="str">
        <f ca="1">IF(B617="","",#REF!)</f>
        <v/>
      </c>
      <c r="L617" s="132" t="str">
        <f ca="1">IF(C617="","",#REF!)</f>
        <v/>
      </c>
    </row>
    <row r="618" spans="1:12">
      <c r="A618" s="108">
        <v>607</v>
      </c>
      <c r="B618" s="130" t="str">
        <f t="shared" ca="1" si="27"/>
        <v/>
      </c>
      <c r="C618" s="105" t="str">
        <f t="shared" ca="1" si="28"/>
        <v/>
      </c>
      <c r="D618" s="97" t="str">
        <f ca="1">IF(ISERROR(OFFSET('HARGA SATUAN'!$E$6,MATCH(C618,'HARGA SATUAN'!$C$7:$C$1922,0),0)),"",OFFSET('HARGA SATUAN'!$E$6,MATCH(C618,'HARGA SATUAN'!$C$7:$C$1922,0),0))</f>
        <v/>
      </c>
      <c r="E618" s="97">
        <f ca="1">IF(B618="+","Unit",IF(ISERROR(OFFSET('HARGA SATUAN'!$F$6,MATCH(C618,'HARGA SATUAN'!$C$7:$C$1922,0),0)),"",OFFSET('HARGA SATUAN'!$F$6,MATCH(C618,'HARGA SATUAN'!$C$7:$C$1922,0),0)))</f>
        <v>0</v>
      </c>
      <c r="F618" s="134" t="str">
        <f t="shared" ca="1" si="29"/>
        <v/>
      </c>
      <c r="G618" s="40">
        <f ca="1">IF(ISERROR(OFFSET('HARGA SATUAN'!$Q$6,MATCH(C618,'HARGA SATUAN'!$C$7:$C$1922,0),0)),"",OFFSET('HARGA SATUAN'!$Q$6,MATCH(C618,'HARGA SATUAN'!$C$7:$C$1922,0),0))</f>
        <v>0</v>
      </c>
      <c r="H618" s="132" t="str">
        <f ca="1">IF(B618="","",#REF!)</f>
        <v/>
      </c>
      <c r="I618" s="132" t="str">
        <f ca="1">IF(B618="","",#REF!)</f>
        <v/>
      </c>
      <c r="J618" s="132" t="str">
        <f ca="1">IF(B618="","",#REF!)</f>
        <v/>
      </c>
      <c r="K618" s="132" t="str">
        <f ca="1">IF(B618="","",#REF!)</f>
        <v/>
      </c>
      <c r="L618" s="132" t="str">
        <f ca="1">IF(C618="","",#REF!)</f>
        <v/>
      </c>
    </row>
    <row r="619" spans="1:12">
      <c r="A619" s="108">
        <v>608</v>
      </c>
      <c r="B619" s="130" t="str">
        <f t="shared" ca="1" si="27"/>
        <v/>
      </c>
      <c r="C619" s="105" t="str">
        <f t="shared" ca="1" si="28"/>
        <v/>
      </c>
      <c r="D619" s="97" t="str">
        <f ca="1">IF(ISERROR(OFFSET('HARGA SATUAN'!$E$6,MATCH(C619,'HARGA SATUAN'!$C$7:$C$1922,0),0)),"",OFFSET('HARGA SATUAN'!$E$6,MATCH(C619,'HARGA SATUAN'!$C$7:$C$1922,0),0))</f>
        <v/>
      </c>
      <c r="E619" s="97">
        <f ca="1">IF(B619="+","Unit",IF(ISERROR(OFFSET('HARGA SATUAN'!$F$6,MATCH(C619,'HARGA SATUAN'!$C$7:$C$1922,0),0)),"",OFFSET('HARGA SATUAN'!$F$6,MATCH(C619,'HARGA SATUAN'!$C$7:$C$1922,0),0)))</f>
        <v>0</v>
      </c>
      <c r="F619" s="134" t="str">
        <f t="shared" ca="1" si="29"/>
        <v/>
      </c>
      <c r="G619" s="40">
        <f ca="1">IF(ISERROR(OFFSET('HARGA SATUAN'!$Q$6,MATCH(C619,'HARGA SATUAN'!$C$7:$C$1922,0),0)),"",OFFSET('HARGA SATUAN'!$Q$6,MATCH(C619,'HARGA SATUAN'!$C$7:$C$1922,0),0))</f>
        <v>0</v>
      </c>
      <c r="H619" s="132" t="str">
        <f ca="1">IF(B619="","",#REF!)</f>
        <v/>
      </c>
      <c r="I619" s="132" t="str">
        <f ca="1">IF(B619="","",#REF!)</f>
        <v/>
      </c>
      <c r="J619" s="132" t="str">
        <f ca="1">IF(B619="","",#REF!)</f>
        <v/>
      </c>
      <c r="K619" s="132" t="str">
        <f ca="1">IF(B619="","",#REF!)</f>
        <v/>
      </c>
      <c r="L619" s="132" t="str">
        <f ca="1">IF(C619="","",#REF!)</f>
        <v/>
      </c>
    </row>
    <row r="620" spans="1:12">
      <c r="A620" s="108">
        <v>609</v>
      </c>
      <c r="B620" s="130" t="str">
        <f t="shared" ca="1" si="27"/>
        <v/>
      </c>
      <c r="C620" s="105" t="str">
        <f t="shared" ca="1" si="28"/>
        <v/>
      </c>
      <c r="D620" s="97" t="str">
        <f ca="1">IF(ISERROR(OFFSET('HARGA SATUAN'!$E$6,MATCH(C620,'HARGA SATUAN'!$C$7:$C$1922,0),0)),"",OFFSET('HARGA SATUAN'!$E$6,MATCH(C620,'HARGA SATUAN'!$C$7:$C$1922,0),0))</f>
        <v/>
      </c>
      <c r="E620" s="97">
        <f ca="1">IF(B620="+","Unit",IF(ISERROR(OFFSET('HARGA SATUAN'!$F$6,MATCH(C620,'HARGA SATUAN'!$C$7:$C$1922,0),0)),"",OFFSET('HARGA SATUAN'!$F$6,MATCH(C620,'HARGA SATUAN'!$C$7:$C$1922,0),0)))</f>
        <v>0</v>
      </c>
      <c r="F620" s="134" t="str">
        <f t="shared" ca="1" si="29"/>
        <v/>
      </c>
      <c r="G620" s="40">
        <f ca="1">IF(ISERROR(OFFSET('HARGA SATUAN'!$Q$6,MATCH(C620,'HARGA SATUAN'!$C$7:$C$1922,0),0)),"",OFFSET('HARGA SATUAN'!$Q$6,MATCH(C620,'HARGA SATUAN'!$C$7:$C$1922,0),0))</f>
        <v>0</v>
      </c>
      <c r="H620" s="132" t="str">
        <f ca="1">IF(B620="","",#REF!)</f>
        <v/>
      </c>
      <c r="I620" s="132" t="str">
        <f ca="1">IF(B620="","",#REF!)</f>
        <v/>
      </c>
      <c r="J620" s="132" t="str">
        <f ca="1">IF(B620="","",#REF!)</f>
        <v/>
      </c>
      <c r="K620" s="132" t="str">
        <f ca="1">IF(B620="","",#REF!)</f>
        <v/>
      </c>
      <c r="L620" s="132" t="str">
        <f ca="1">IF(C620="","",#REF!)</f>
        <v/>
      </c>
    </row>
    <row r="621" spans="1:12">
      <c r="A621" s="108">
        <v>610</v>
      </c>
      <c r="B621" s="130" t="str">
        <f t="shared" ca="1" si="27"/>
        <v/>
      </c>
      <c r="C621" s="105" t="str">
        <f t="shared" ca="1" si="28"/>
        <v/>
      </c>
      <c r="D621" s="97" t="str">
        <f ca="1">IF(ISERROR(OFFSET('HARGA SATUAN'!$E$6,MATCH(C621,'HARGA SATUAN'!$C$7:$C$1922,0),0)),"",OFFSET('HARGA SATUAN'!$E$6,MATCH(C621,'HARGA SATUAN'!$C$7:$C$1922,0),0))</f>
        <v/>
      </c>
      <c r="E621" s="97">
        <f ca="1">IF(B621="+","Unit",IF(ISERROR(OFFSET('HARGA SATUAN'!$F$6,MATCH(C621,'HARGA SATUAN'!$C$7:$C$1922,0),0)),"",OFFSET('HARGA SATUAN'!$F$6,MATCH(C621,'HARGA SATUAN'!$C$7:$C$1922,0),0)))</f>
        <v>0</v>
      </c>
      <c r="F621" s="134" t="str">
        <f t="shared" ca="1" si="29"/>
        <v/>
      </c>
      <c r="G621" s="40">
        <f ca="1">IF(ISERROR(OFFSET('HARGA SATUAN'!$Q$6,MATCH(C621,'HARGA SATUAN'!$C$7:$C$1922,0),0)),"",OFFSET('HARGA SATUAN'!$Q$6,MATCH(C621,'HARGA SATUAN'!$C$7:$C$1922,0),0))</f>
        <v>0</v>
      </c>
      <c r="H621" s="132" t="str">
        <f ca="1">IF(B621="","",#REF!)</f>
        <v/>
      </c>
      <c r="I621" s="132" t="str">
        <f ca="1">IF(B621="","",#REF!)</f>
        <v/>
      </c>
      <c r="J621" s="132" t="str">
        <f ca="1">IF(B621="","",#REF!)</f>
        <v/>
      </c>
      <c r="K621" s="132" t="str">
        <f ca="1">IF(B621="","",#REF!)</f>
        <v/>
      </c>
      <c r="L621" s="132" t="str">
        <f ca="1">IF(C621="","",#REF!)</f>
        <v/>
      </c>
    </row>
    <row r="622" spans="1:12">
      <c r="A622" s="108">
        <v>611</v>
      </c>
      <c r="B622" s="130" t="str">
        <f t="shared" ca="1" si="27"/>
        <v/>
      </c>
      <c r="C622" s="105" t="str">
        <f t="shared" ca="1" si="28"/>
        <v/>
      </c>
      <c r="D622" s="97" t="str">
        <f ca="1">IF(ISERROR(OFFSET('HARGA SATUAN'!$E$6,MATCH(C622,'HARGA SATUAN'!$C$7:$C$1922,0),0)),"",OFFSET('HARGA SATUAN'!$E$6,MATCH(C622,'HARGA SATUAN'!$C$7:$C$1922,0),0))</f>
        <v/>
      </c>
      <c r="E622" s="97">
        <f ca="1">IF(B622="+","Unit",IF(ISERROR(OFFSET('HARGA SATUAN'!$F$6,MATCH(C622,'HARGA SATUAN'!$C$7:$C$1922,0),0)),"",OFFSET('HARGA SATUAN'!$F$6,MATCH(C622,'HARGA SATUAN'!$C$7:$C$1922,0),0)))</f>
        <v>0</v>
      </c>
      <c r="F622" s="134" t="str">
        <f t="shared" ca="1" si="29"/>
        <v/>
      </c>
      <c r="G622" s="40">
        <f ca="1">IF(ISERROR(OFFSET('HARGA SATUAN'!$Q$6,MATCH(C622,'HARGA SATUAN'!$C$7:$C$1922,0),0)),"",OFFSET('HARGA SATUAN'!$Q$6,MATCH(C622,'HARGA SATUAN'!$C$7:$C$1922,0),0))</f>
        <v>0</v>
      </c>
      <c r="H622" s="132" t="str">
        <f ca="1">IF(B622="","",#REF!)</f>
        <v/>
      </c>
      <c r="I622" s="132" t="str">
        <f ca="1">IF(B622="","",#REF!)</f>
        <v/>
      </c>
      <c r="J622" s="132" t="str">
        <f ca="1">IF(B622="","",#REF!)</f>
        <v/>
      </c>
      <c r="K622" s="132" t="str">
        <f ca="1">IF(B622="","",#REF!)</f>
        <v/>
      </c>
      <c r="L622" s="132" t="str">
        <f ca="1">IF(C622="","",#REF!)</f>
        <v/>
      </c>
    </row>
    <row r="623" spans="1:12">
      <c r="A623" s="108">
        <v>612</v>
      </c>
      <c r="B623" s="130" t="str">
        <f t="shared" ca="1" si="27"/>
        <v/>
      </c>
      <c r="C623" s="105" t="str">
        <f t="shared" ca="1" si="28"/>
        <v/>
      </c>
      <c r="D623" s="97" t="str">
        <f ca="1">IF(ISERROR(OFFSET('HARGA SATUAN'!$E$6,MATCH(C623,'HARGA SATUAN'!$C$7:$C$1922,0),0)),"",OFFSET('HARGA SATUAN'!$E$6,MATCH(C623,'HARGA SATUAN'!$C$7:$C$1922,0),0))</f>
        <v/>
      </c>
      <c r="E623" s="97">
        <f ca="1">IF(B623="+","Unit",IF(ISERROR(OFFSET('HARGA SATUAN'!$F$6,MATCH(C623,'HARGA SATUAN'!$C$7:$C$1922,0),0)),"",OFFSET('HARGA SATUAN'!$F$6,MATCH(C623,'HARGA SATUAN'!$C$7:$C$1922,0),0)))</f>
        <v>0</v>
      </c>
      <c r="F623" s="134" t="str">
        <f t="shared" ca="1" si="29"/>
        <v/>
      </c>
      <c r="G623" s="40">
        <f ca="1">IF(ISERROR(OFFSET('HARGA SATUAN'!$Q$6,MATCH(C623,'HARGA SATUAN'!$C$7:$C$1922,0),0)),"",OFFSET('HARGA SATUAN'!$Q$6,MATCH(C623,'HARGA SATUAN'!$C$7:$C$1922,0),0))</f>
        <v>0</v>
      </c>
      <c r="H623" s="132" t="str">
        <f ca="1">IF(B623="","",#REF!)</f>
        <v/>
      </c>
      <c r="I623" s="132" t="str">
        <f ca="1">IF(B623="","",#REF!)</f>
        <v/>
      </c>
      <c r="J623" s="132" t="str">
        <f ca="1">IF(B623="","",#REF!)</f>
        <v/>
      </c>
      <c r="K623" s="132" t="str">
        <f ca="1">IF(B623="","",#REF!)</f>
        <v/>
      </c>
      <c r="L623" s="132" t="str">
        <f ca="1">IF(C623="","",#REF!)</f>
        <v/>
      </c>
    </row>
    <row r="624" spans="1:12">
      <c r="A624" s="108">
        <v>613</v>
      </c>
      <c r="B624" s="130" t="str">
        <f t="shared" ca="1" si="27"/>
        <v/>
      </c>
      <c r="C624" s="105" t="str">
        <f t="shared" ca="1" si="28"/>
        <v/>
      </c>
      <c r="D624" s="97" t="str">
        <f ca="1">IF(ISERROR(OFFSET('HARGA SATUAN'!$E$6,MATCH(C624,'HARGA SATUAN'!$C$7:$C$1922,0),0)),"",OFFSET('HARGA SATUAN'!$E$6,MATCH(C624,'HARGA SATUAN'!$C$7:$C$1922,0),0))</f>
        <v/>
      </c>
      <c r="E624" s="97">
        <f ca="1">IF(B624="+","Unit",IF(ISERROR(OFFSET('HARGA SATUAN'!$F$6,MATCH(C624,'HARGA SATUAN'!$C$7:$C$1922,0),0)),"",OFFSET('HARGA SATUAN'!$F$6,MATCH(C624,'HARGA SATUAN'!$C$7:$C$1922,0),0)))</f>
        <v>0</v>
      </c>
      <c r="F624" s="134" t="str">
        <f t="shared" ca="1" si="29"/>
        <v/>
      </c>
      <c r="G624" s="40">
        <f ca="1">IF(ISERROR(OFFSET('HARGA SATUAN'!$Q$6,MATCH(C624,'HARGA SATUAN'!$C$7:$C$1922,0),0)),"",OFFSET('HARGA SATUAN'!$Q$6,MATCH(C624,'HARGA SATUAN'!$C$7:$C$1922,0),0))</f>
        <v>0</v>
      </c>
      <c r="H624" s="132" t="str">
        <f ca="1">IF(B624="","",#REF!)</f>
        <v/>
      </c>
      <c r="I624" s="132" t="str">
        <f ca="1">IF(B624="","",#REF!)</f>
        <v/>
      </c>
      <c r="J624" s="132" t="str">
        <f ca="1">IF(B624="","",#REF!)</f>
        <v/>
      </c>
      <c r="K624" s="132" t="str">
        <f ca="1">IF(B624="","",#REF!)</f>
        <v/>
      </c>
      <c r="L624" s="132" t="str">
        <f ca="1">IF(C624="","",#REF!)</f>
        <v/>
      </c>
    </row>
    <row r="625" spans="1:12">
      <c r="A625" s="108">
        <v>614</v>
      </c>
      <c r="B625" s="130" t="str">
        <f t="shared" ca="1" si="27"/>
        <v/>
      </c>
      <c r="C625" s="105" t="str">
        <f t="shared" ca="1" si="28"/>
        <v/>
      </c>
      <c r="D625" s="97" t="str">
        <f ca="1">IF(ISERROR(OFFSET('HARGA SATUAN'!$E$6,MATCH(C625,'HARGA SATUAN'!$C$7:$C$1922,0),0)),"",OFFSET('HARGA SATUAN'!$E$6,MATCH(C625,'HARGA SATUAN'!$C$7:$C$1922,0),0))</f>
        <v/>
      </c>
      <c r="E625" s="97">
        <f ca="1">IF(B625="+","Unit",IF(ISERROR(OFFSET('HARGA SATUAN'!$F$6,MATCH(C625,'HARGA SATUAN'!$C$7:$C$1922,0),0)),"",OFFSET('HARGA SATUAN'!$F$6,MATCH(C625,'HARGA SATUAN'!$C$7:$C$1922,0),0)))</f>
        <v>0</v>
      </c>
      <c r="F625" s="134" t="str">
        <f t="shared" ca="1" si="29"/>
        <v/>
      </c>
      <c r="G625" s="40">
        <f ca="1">IF(ISERROR(OFFSET('HARGA SATUAN'!$Q$6,MATCH(C625,'HARGA SATUAN'!$C$7:$C$1922,0),0)),"",OFFSET('HARGA SATUAN'!$Q$6,MATCH(C625,'HARGA SATUAN'!$C$7:$C$1922,0),0))</f>
        <v>0</v>
      </c>
      <c r="H625" s="132" t="str">
        <f ca="1">IF(B625="","",#REF!)</f>
        <v/>
      </c>
      <c r="I625" s="132" t="str">
        <f ca="1">IF(B625="","",#REF!)</f>
        <v/>
      </c>
      <c r="J625" s="132" t="str">
        <f ca="1">IF(B625="","",#REF!)</f>
        <v/>
      </c>
      <c r="K625" s="132" t="str">
        <f ca="1">IF(B625="","",#REF!)</f>
        <v/>
      </c>
      <c r="L625" s="132" t="str">
        <f ca="1">IF(C625="","",#REF!)</f>
        <v/>
      </c>
    </row>
    <row r="626" spans="1:12">
      <c r="A626" s="108">
        <v>615</v>
      </c>
      <c r="B626" s="130" t="str">
        <f t="shared" ca="1" si="27"/>
        <v/>
      </c>
      <c r="C626" s="105" t="str">
        <f t="shared" ca="1" si="28"/>
        <v/>
      </c>
      <c r="D626" s="97" t="str">
        <f ca="1">IF(ISERROR(OFFSET('HARGA SATUAN'!$E$6,MATCH(C626,'HARGA SATUAN'!$C$7:$C$1922,0),0)),"",OFFSET('HARGA SATUAN'!$E$6,MATCH(C626,'HARGA SATUAN'!$C$7:$C$1922,0),0))</f>
        <v/>
      </c>
      <c r="E626" s="97">
        <f ca="1">IF(B626="+","Unit",IF(ISERROR(OFFSET('HARGA SATUAN'!$F$6,MATCH(C626,'HARGA SATUAN'!$C$7:$C$1922,0),0)),"",OFFSET('HARGA SATUAN'!$F$6,MATCH(C626,'HARGA SATUAN'!$C$7:$C$1922,0),0)))</f>
        <v>0</v>
      </c>
      <c r="F626" s="134" t="str">
        <f t="shared" ca="1" si="29"/>
        <v/>
      </c>
      <c r="G626" s="40">
        <f ca="1">IF(ISERROR(OFFSET('HARGA SATUAN'!$Q$6,MATCH(C626,'HARGA SATUAN'!$C$7:$C$1922,0),0)),"",OFFSET('HARGA SATUAN'!$Q$6,MATCH(C626,'HARGA SATUAN'!$C$7:$C$1922,0),0))</f>
        <v>0</v>
      </c>
      <c r="H626" s="132" t="str">
        <f ca="1">IF(B626="","",#REF!)</f>
        <v/>
      </c>
      <c r="I626" s="132" t="str">
        <f ca="1">IF(B626="","",#REF!)</f>
        <v/>
      </c>
      <c r="J626" s="132" t="str">
        <f ca="1">IF(B626="","",#REF!)</f>
        <v/>
      </c>
      <c r="K626" s="132" t="str">
        <f ca="1">IF(B626="","",#REF!)</f>
        <v/>
      </c>
      <c r="L626" s="132" t="str">
        <f ca="1">IF(C626="","",#REF!)</f>
        <v/>
      </c>
    </row>
    <row r="627" spans="1:12">
      <c r="A627" s="108">
        <v>616</v>
      </c>
      <c r="B627" s="130" t="str">
        <f t="shared" ca="1" si="27"/>
        <v/>
      </c>
      <c r="C627" s="105" t="str">
        <f t="shared" ca="1" si="28"/>
        <v/>
      </c>
      <c r="D627" s="97" t="str">
        <f ca="1">IF(ISERROR(OFFSET('HARGA SATUAN'!$E$6,MATCH(C627,'HARGA SATUAN'!$C$7:$C$1922,0),0)),"",OFFSET('HARGA SATUAN'!$E$6,MATCH(C627,'HARGA SATUAN'!$C$7:$C$1922,0),0))</f>
        <v/>
      </c>
      <c r="E627" s="97">
        <f ca="1">IF(B627="+","Unit",IF(ISERROR(OFFSET('HARGA SATUAN'!$F$6,MATCH(C627,'HARGA SATUAN'!$C$7:$C$1922,0),0)),"",OFFSET('HARGA SATUAN'!$F$6,MATCH(C627,'HARGA SATUAN'!$C$7:$C$1922,0),0)))</f>
        <v>0</v>
      </c>
      <c r="F627" s="134" t="str">
        <f t="shared" ca="1" si="29"/>
        <v/>
      </c>
      <c r="G627" s="40">
        <f ca="1">IF(ISERROR(OFFSET('HARGA SATUAN'!$Q$6,MATCH(C627,'HARGA SATUAN'!$C$7:$C$1922,0),0)),"",OFFSET('HARGA SATUAN'!$Q$6,MATCH(C627,'HARGA SATUAN'!$C$7:$C$1922,0),0))</f>
        <v>0</v>
      </c>
      <c r="H627" s="132" t="str">
        <f ca="1">IF(B627="","",#REF!)</f>
        <v/>
      </c>
      <c r="I627" s="132" t="str">
        <f ca="1">IF(B627="","",#REF!)</f>
        <v/>
      </c>
      <c r="J627" s="132" t="str">
        <f ca="1">IF(B627="","",#REF!)</f>
        <v/>
      </c>
      <c r="K627" s="132" t="str">
        <f ca="1">IF(B627="","",#REF!)</f>
        <v/>
      </c>
      <c r="L627" s="132" t="str">
        <f ca="1">IF(C627="","",#REF!)</f>
        <v/>
      </c>
    </row>
    <row r="628" spans="1:12">
      <c r="A628" s="108">
        <v>617</v>
      </c>
      <c r="B628" s="130" t="str">
        <f t="shared" ca="1" si="27"/>
        <v/>
      </c>
      <c r="C628" s="105" t="str">
        <f t="shared" ca="1" si="28"/>
        <v/>
      </c>
      <c r="D628" s="97" t="str">
        <f ca="1">IF(ISERROR(OFFSET('HARGA SATUAN'!$E$6,MATCH(C628,'HARGA SATUAN'!$C$7:$C$1922,0),0)),"",OFFSET('HARGA SATUAN'!$E$6,MATCH(C628,'HARGA SATUAN'!$C$7:$C$1922,0),0))</f>
        <v/>
      </c>
      <c r="E628" s="97">
        <f ca="1">IF(B628="+","Unit",IF(ISERROR(OFFSET('HARGA SATUAN'!$F$6,MATCH(C628,'HARGA SATUAN'!$C$7:$C$1922,0),0)),"",OFFSET('HARGA SATUAN'!$F$6,MATCH(C628,'HARGA SATUAN'!$C$7:$C$1922,0),0)))</f>
        <v>0</v>
      </c>
      <c r="F628" s="134" t="str">
        <f t="shared" ca="1" si="29"/>
        <v/>
      </c>
      <c r="G628" s="40">
        <f ca="1">IF(ISERROR(OFFSET('HARGA SATUAN'!$Q$6,MATCH(C628,'HARGA SATUAN'!$C$7:$C$1922,0),0)),"",OFFSET('HARGA SATUAN'!$Q$6,MATCH(C628,'HARGA SATUAN'!$C$7:$C$1922,0),0))</f>
        <v>0</v>
      </c>
      <c r="H628" s="132" t="str">
        <f ca="1">IF(B628="","",#REF!)</f>
        <v/>
      </c>
      <c r="I628" s="132" t="str">
        <f ca="1">IF(B628="","",#REF!)</f>
        <v/>
      </c>
      <c r="J628" s="132" t="str">
        <f ca="1">IF(B628="","",#REF!)</f>
        <v/>
      </c>
      <c r="K628" s="132" t="str">
        <f ca="1">IF(B628="","",#REF!)</f>
        <v/>
      </c>
      <c r="L628" s="132" t="str">
        <f ca="1">IF(C628="","",#REF!)</f>
        <v/>
      </c>
    </row>
    <row r="629" spans="1:12">
      <c r="A629" s="108">
        <v>618</v>
      </c>
      <c r="B629" s="130" t="str">
        <f t="shared" ca="1" si="27"/>
        <v/>
      </c>
      <c r="C629" s="105" t="str">
        <f t="shared" ca="1" si="28"/>
        <v/>
      </c>
      <c r="D629" s="97" t="str">
        <f ca="1">IF(ISERROR(OFFSET('HARGA SATUAN'!$E$6,MATCH(C629,'HARGA SATUAN'!$C$7:$C$1922,0),0)),"",OFFSET('HARGA SATUAN'!$E$6,MATCH(C629,'HARGA SATUAN'!$C$7:$C$1922,0),0))</f>
        <v/>
      </c>
      <c r="E629" s="97">
        <f ca="1">IF(B629="+","Unit",IF(ISERROR(OFFSET('HARGA SATUAN'!$F$6,MATCH(C629,'HARGA SATUAN'!$C$7:$C$1922,0),0)),"",OFFSET('HARGA SATUAN'!$F$6,MATCH(C629,'HARGA SATUAN'!$C$7:$C$1922,0),0)))</f>
        <v>0</v>
      </c>
      <c r="F629" s="134" t="str">
        <f t="shared" ca="1" si="29"/>
        <v/>
      </c>
      <c r="G629" s="40">
        <f ca="1">IF(ISERROR(OFFSET('HARGA SATUAN'!$Q$6,MATCH(C629,'HARGA SATUAN'!$C$7:$C$1922,0),0)),"",OFFSET('HARGA SATUAN'!$Q$6,MATCH(C629,'HARGA SATUAN'!$C$7:$C$1922,0),0))</f>
        <v>0</v>
      </c>
      <c r="H629" s="132" t="str">
        <f ca="1">IF(B629="","",#REF!)</f>
        <v/>
      </c>
      <c r="I629" s="132" t="str">
        <f ca="1">IF(B629="","",#REF!)</f>
        <v/>
      </c>
      <c r="J629" s="132" t="str">
        <f ca="1">IF(B629="","",#REF!)</f>
        <v/>
      </c>
      <c r="K629" s="132" t="str">
        <f ca="1">IF(B629="","",#REF!)</f>
        <v/>
      </c>
      <c r="L629" s="132" t="str">
        <f ca="1">IF(C629="","",#REF!)</f>
        <v/>
      </c>
    </row>
    <row r="630" spans="1:12">
      <c r="A630" s="108">
        <v>619</v>
      </c>
      <c r="B630" s="130" t="str">
        <f t="shared" ca="1" si="27"/>
        <v/>
      </c>
      <c r="C630" s="105" t="str">
        <f t="shared" ca="1" si="28"/>
        <v/>
      </c>
      <c r="D630" s="97" t="str">
        <f ca="1">IF(ISERROR(OFFSET('HARGA SATUAN'!$E$6,MATCH(C630,'HARGA SATUAN'!$C$7:$C$1922,0),0)),"",OFFSET('HARGA SATUAN'!$E$6,MATCH(C630,'HARGA SATUAN'!$C$7:$C$1922,0),0))</f>
        <v/>
      </c>
      <c r="E630" s="97">
        <f ca="1">IF(B630="+","Unit",IF(ISERROR(OFFSET('HARGA SATUAN'!$F$6,MATCH(C630,'HARGA SATUAN'!$C$7:$C$1922,0),0)),"",OFFSET('HARGA SATUAN'!$F$6,MATCH(C630,'HARGA SATUAN'!$C$7:$C$1922,0),0)))</f>
        <v>0</v>
      </c>
      <c r="F630" s="134" t="str">
        <f t="shared" ca="1" si="29"/>
        <v/>
      </c>
      <c r="G630" s="40">
        <f ca="1">IF(ISERROR(OFFSET('HARGA SATUAN'!$Q$6,MATCH(C630,'HARGA SATUAN'!$C$7:$C$1922,0),0)),"",OFFSET('HARGA SATUAN'!$Q$6,MATCH(C630,'HARGA SATUAN'!$C$7:$C$1922,0),0))</f>
        <v>0</v>
      </c>
      <c r="H630" s="132" t="str">
        <f ca="1">IF(B630="","",#REF!)</f>
        <v/>
      </c>
      <c r="I630" s="132" t="str">
        <f ca="1">IF(B630="","",#REF!)</f>
        <v/>
      </c>
      <c r="J630" s="132" t="str">
        <f ca="1">IF(B630="","",#REF!)</f>
        <v/>
      </c>
      <c r="K630" s="132" t="str">
        <f ca="1">IF(B630="","",#REF!)</f>
        <v/>
      </c>
      <c r="L630" s="132" t="str">
        <f ca="1">IF(C630="","",#REF!)</f>
        <v/>
      </c>
    </row>
    <row r="631" spans="1:12">
      <c r="A631" s="108">
        <v>620</v>
      </c>
      <c r="B631" s="130" t="str">
        <f t="shared" ca="1" si="27"/>
        <v/>
      </c>
      <c r="C631" s="105" t="str">
        <f t="shared" ca="1" si="28"/>
        <v/>
      </c>
      <c r="D631" s="97" t="str">
        <f ca="1">IF(ISERROR(OFFSET('HARGA SATUAN'!$E$6,MATCH(C631,'HARGA SATUAN'!$C$7:$C$1922,0),0)),"",OFFSET('HARGA SATUAN'!$E$6,MATCH(C631,'HARGA SATUAN'!$C$7:$C$1922,0),0))</f>
        <v/>
      </c>
      <c r="E631" s="97">
        <f ca="1">IF(B631="+","Unit",IF(ISERROR(OFFSET('HARGA SATUAN'!$F$6,MATCH(C631,'HARGA SATUAN'!$C$7:$C$1922,0),0)),"",OFFSET('HARGA SATUAN'!$F$6,MATCH(C631,'HARGA SATUAN'!$C$7:$C$1922,0),0)))</f>
        <v>0</v>
      </c>
      <c r="F631" s="134" t="str">
        <f t="shared" ca="1" si="29"/>
        <v/>
      </c>
      <c r="G631" s="40">
        <f ca="1">IF(ISERROR(OFFSET('HARGA SATUAN'!$Q$6,MATCH(C631,'HARGA SATUAN'!$C$7:$C$1922,0),0)),"",OFFSET('HARGA SATUAN'!$Q$6,MATCH(C631,'HARGA SATUAN'!$C$7:$C$1922,0),0))</f>
        <v>0</v>
      </c>
      <c r="H631" s="132" t="str">
        <f ca="1">IF(B631="","",#REF!)</f>
        <v/>
      </c>
      <c r="I631" s="132" t="str">
        <f ca="1">IF(B631="","",#REF!)</f>
        <v/>
      </c>
      <c r="J631" s="132" t="str">
        <f ca="1">IF(B631="","",#REF!)</f>
        <v/>
      </c>
      <c r="K631" s="132" t="str">
        <f ca="1">IF(B631="","",#REF!)</f>
        <v/>
      </c>
      <c r="L631" s="132" t="str">
        <f ca="1">IF(C631="","",#REF!)</f>
        <v/>
      </c>
    </row>
    <row r="632" spans="1:12">
      <c r="A632" s="108">
        <v>621</v>
      </c>
      <c r="B632" s="130" t="str">
        <f t="shared" ca="1" si="27"/>
        <v/>
      </c>
      <c r="C632" s="105" t="str">
        <f t="shared" ca="1" si="28"/>
        <v/>
      </c>
      <c r="D632" s="97" t="str">
        <f ca="1">IF(ISERROR(OFFSET('HARGA SATUAN'!$E$6,MATCH(C632,'HARGA SATUAN'!$C$7:$C$1922,0),0)),"",OFFSET('HARGA SATUAN'!$E$6,MATCH(C632,'HARGA SATUAN'!$C$7:$C$1922,0),0))</f>
        <v/>
      </c>
      <c r="E632" s="97">
        <f ca="1">IF(B632="+","Unit",IF(ISERROR(OFFSET('HARGA SATUAN'!$F$6,MATCH(C632,'HARGA SATUAN'!$C$7:$C$1922,0),0)),"",OFFSET('HARGA SATUAN'!$F$6,MATCH(C632,'HARGA SATUAN'!$C$7:$C$1922,0),0)))</f>
        <v>0</v>
      </c>
      <c r="F632" s="134" t="str">
        <f t="shared" ca="1" si="29"/>
        <v/>
      </c>
      <c r="G632" s="40">
        <f ca="1">IF(ISERROR(OFFSET('HARGA SATUAN'!$Q$6,MATCH(C632,'HARGA SATUAN'!$C$7:$C$1922,0),0)),"",OFFSET('HARGA SATUAN'!$Q$6,MATCH(C632,'HARGA SATUAN'!$C$7:$C$1922,0),0))</f>
        <v>0</v>
      </c>
      <c r="H632" s="132" t="str">
        <f ca="1">IF(B632="","",#REF!)</f>
        <v/>
      </c>
      <c r="I632" s="132" t="str">
        <f ca="1">IF(B632="","",#REF!)</f>
        <v/>
      </c>
      <c r="J632" s="132" t="str">
        <f ca="1">IF(B632="","",#REF!)</f>
        <v/>
      </c>
      <c r="K632" s="132" t="str">
        <f ca="1">IF(B632="","",#REF!)</f>
        <v/>
      </c>
      <c r="L632" s="132" t="str">
        <f ca="1">IF(C632="","",#REF!)</f>
        <v/>
      </c>
    </row>
    <row r="633" spans="1:12">
      <c r="A633" s="108">
        <v>622</v>
      </c>
      <c r="B633" s="130" t="str">
        <f t="shared" ca="1" si="27"/>
        <v/>
      </c>
      <c r="C633" s="105" t="str">
        <f t="shared" ca="1" si="28"/>
        <v/>
      </c>
      <c r="D633" s="97" t="str">
        <f ca="1">IF(ISERROR(OFFSET('HARGA SATUAN'!$E$6,MATCH(C633,'HARGA SATUAN'!$C$7:$C$1922,0),0)),"",OFFSET('HARGA SATUAN'!$E$6,MATCH(C633,'HARGA SATUAN'!$C$7:$C$1922,0),0))</f>
        <v/>
      </c>
      <c r="E633" s="97">
        <f ca="1">IF(B633="+","Unit",IF(ISERROR(OFFSET('HARGA SATUAN'!$F$6,MATCH(C633,'HARGA SATUAN'!$C$7:$C$1922,0),0)),"",OFFSET('HARGA SATUAN'!$F$6,MATCH(C633,'HARGA SATUAN'!$C$7:$C$1922,0),0)))</f>
        <v>0</v>
      </c>
      <c r="F633" s="134" t="str">
        <f t="shared" ca="1" si="29"/>
        <v/>
      </c>
      <c r="G633" s="40">
        <f ca="1">IF(ISERROR(OFFSET('HARGA SATUAN'!$Q$6,MATCH(C633,'HARGA SATUAN'!$C$7:$C$1922,0),0)),"",OFFSET('HARGA SATUAN'!$Q$6,MATCH(C633,'HARGA SATUAN'!$C$7:$C$1922,0),0))</f>
        <v>0</v>
      </c>
      <c r="H633" s="132" t="str">
        <f ca="1">IF(B633="","",#REF!)</f>
        <v/>
      </c>
      <c r="I633" s="132" t="str">
        <f ca="1">IF(B633="","",#REF!)</f>
        <v/>
      </c>
      <c r="J633" s="132" t="str">
        <f ca="1">IF(B633="","",#REF!)</f>
        <v/>
      </c>
      <c r="K633" s="132" t="str">
        <f ca="1">IF(B633="","",#REF!)</f>
        <v/>
      </c>
      <c r="L633" s="132" t="str">
        <f ca="1">IF(C633="","",#REF!)</f>
        <v/>
      </c>
    </row>
    <row r="634" spans="1:12">
      <c r="A634" s="108">
        <v>623</v>
      </c>
      <c r="B634" s="130" t="str">
        <f t="shared" ca="1" si="27"/>
        <v/>
      </c>
      <c r="C634" s="105" t="str">
        <f t="shared" ca="1" si="28"/>
        <v/>
      </c>
      <c r="D634" s="97" t="str">
        <f ca="1">IF(ISERROR(OFFSET('HARGA SATUAN'!$E$6,MATCH(C634,'HARGA SATUAN'!$C$7:$C$1922,0),0)),"",OFFSET('HARGA SATUAN'!$E$6,MATCH(C634,'HARGA SATUAN'!$C$7:$C$1922,0),0))</f>
        <v/>
      </c>
      <c r="E634" s="97">
        <f ca="1">IF(B634="+","Unit",IF(ISERROR(OFFSET('HARGA SATUAN'!$F$6,MATCH(C634,'HARGA SATUAN'!$C$7:$C$1922,0),0)),"",OFFSET('HARGA SATUAN'!$F$6,MATCH(C634,'HARGA SATUAN'!$C$7:$C$1922,0),0)))</f>
        <v>0</v>
      </c>
      <c r="F634" s="134" t="str">
        <f t="shared" ca="1" si="29"/>
        <v/>
      </c>
      <c r="G634" s="40">
        <f ca="1">IF(ISERROR(OFFSET('HARGA SATUAN'!$Q$6,MATCH(C634,'HARGA SATUAN'!$C$7:$C$1922,0),0)),"",OFFSET('HARGA SATUAN'!$Q$6,MATCH(C634,'HARGA SATUAN'!$C$7:$C$1922,0),0))</f>
        <v>0</v>
      </c>
      <c r="H634" s="132" t="str">
        <f ca="1">IF(B634="","",#REF!)</f>
        <v/>
      </c>
      <c r="I634" s="132" t="str">
        <f ca="1">IF(B634="","",#REF!)</f>
        <v/>
      </c>
      <c r="J634" s="132" t="str">
        <f ca="1">IF(B634="","",#REF!)</f>
        <v/>
      </c>
      <c r="K634" s="132" t="str">
        <f ca="1">IF(B634="","",#REF!)</f>
        <v/>
      </c>
      <c r="L634" s="132" t="str">
        <f ca="1">IF(C634="","",#REF!)</f>
        <v/>
      </c>
    </row>
    <row r="635" spans="1:12">
      <c r="A635" s="108">
        <v>624</v>
      </c>
      <c r="B635" s="130" t="str">
        <f t="shared" ca="1" si="27"/>
        <v/>
      </c>
      <c r="C635" s="105" t="str">
        <f t="shared" ca="1" si="28"/>
        <v/>
      </c>
      <c r="D635" s="97" t="str">
        <f ca="1">IF(ISERROR(OFFSET('HARGA SATUAN'!$E$6,MATCH(C635,'HARGA SATUAN'!$C$7:$C$1922,0),0)),"",OFFSET('HARGA SATUAN'!$E$6,MATCH(C635,'HARGA SATUAN'!$C$7:$C$1922,0),0))</f>
        <v/>
      </c>
      <c r="E635" s="97">
        <f ca="1">IF(B635="+","Unit",IF(ISERROR(OFFSET('HARGA SATUAN'!$F$6,MATCH(C635,'HARGA SATUAN'!$C$7:$C$1922,0),0)),"",OFFSET('HARGA SATUAN'!$F$6,MATCH(C635,'HARGA SATUAN'!$C$7:$C$1922,0),0)))</f>
        <v>0</v>
      </c>
      <c r="F635" s="134" t="str">
        <f t="shared" ca="1" si="29"/>
        <v/>
      </c>
      <c r="G635" s="40">
        <f ca="1">IF(ISERROR(OFFSET('HARGA SATUAN'!$Q$6,MATCH(C635,'HARGA SATUAN'!$C$7:$C$1922,0),0)),"",OFFSET('HARGA SATUAN'!$Q$6,MATCH(C635,'HARGA SATUAN'!$C$7:$C$1922,0),0))</f>
        <v>0</v>
      </c>
      <c r="H635" s="132" t="str">
        <f ca="1">IF(B635="","",#REF!)</f>
        <v/>
      </c>
      <c r="I635" s="132" t="str">
        <f ca="1">IF(B635="","",#REF!)</f>
        <v/>
      </c>
      <c r="J635" s="132" t="str">
        <f ca="1">IF(B635="","",#REF!)</f>
        <v/>
      </c>
      <c r="K635" s="132" t="str">
        <f ca="1">IF(B635="","",#REF!)</f>
        <v/>
      </c>
      <c r="L635" s="132" t="str">
        <f ca="1">IF(C635="","",#REF!)</f>
        <v/>
      </c>
    </row>
    <row r="636" spans="1:12">
      <c r="A636" s="108">
        <v>625</v>
      </c>
      <c r="B636" s="130" t="str">
        <f t="shared" ca="1" si="27"/>
        <v/>
      </c>
      <c r="C636" s="105" t="str">
        <f t="shared" ca="1" si="28"/>
        <v/>
      </c>
      <c r="D636" s="97" t="str">
        <f ca="1">IF(ISERROR(OFFSET('HARGA SATUAN'!$E$6,MATCH(C636,'HARGA SATUAN'!$C$7:$C$1922,0),0)),"",OFFSET('HARGA SATUAN'!$E$6,MATCH(C636,'HARGA SATUAN'!$C$7:$C$1922,0),0))</f>
        <v/>
      </c>
      <c r="E636" s="97">
        <f ca="1">IF(B636="+","Unit",IF(ISERROR(OFFSET('HARGA SATUAN'!$F$6,MATCH(C636,'HARGA SATUAN'!$C$7:$C$1922,0),0)),"",OFFSET('HARGA SATUAN'!$F$6,MATCH(C636,'HARGA SATUAN'!$C$7:$C$1922,0),0)))</f>
        <v>0</v>
      </c>
      <c r="F636" s="134" t="str">
        <f t="shared" ca="1" si="29"/>
        <v/>
      </c>
      <c r="G636" s="40">
        <f ca="1">IF(ISERROR(OFFSET('HARGA SATUAN'!$Q$6,MATCH(C636,'HARGA SATUAN'!$C$7:$C$1922,0),0)),"",OFFSET('HARGA SATUAN'!$Q$6,MATCH(C636,'HARGA SATUAN'!$C$7:$C$1922,0),0))</f>
        <v>0</v>
      </c>
      <c r="H636" s="132" t="str">
        <f ca="1">IF(B636="","",#REF!)</f>
        <v/>
      </c>
      <c r="I636" s="132" t="str">
        <f ca="1">IF(B636="","",#REF!)</f>
        <v/>
      </c>
      <c r="J636" s="132" t="str">
        <f ca="1">IF(B636="","",#REF!)</f>
        <v/>
      </c>
      <c r="K636" s="132" t="str">
        <f ca="1">IF(B636="","",#REF!)</f>
        <v/>
      </c>
      <c r="L636" s="132" t="str">
        <f ca="1">IF(C636="","",#REF!)</f>
        <v/>
      </c>
    </row>
    <row r="637" spans="1:12">
      <c r="A637" s="108">
        <v>626</v>
      </c>
      <c r="B637" s="130" t="str">
        <f t="shared" ca="1" si="27"/>
        <v/>
      </c>
      <c r="C637" s="105" t="str">
        <f t="shared" ca="1" si="28"/>
        <v/>
      </c>
      <c r="D637" s="97" t="str">
        <f ca="1">IF(ISERROR(OFFSET('HARGA SATUAN'!$E$6,MATCH(C637,'HARGA SATUAN'!$C$7:$C$1922,0),0)),"",OFFSET('HARGA SATUAN'!$E$6,MATCH(C637,'HARGA SATUAN'!$C$7:$C$1922,0),0))</f>
        <v/>
      </c>
      <c r="E637" s="97">
        <f ca="1">IF(B637="+","Unit",IF(ISERROR(OFFSET('HARGA SATUAN'!$F$6,MATCH(C637,'HARGA SATUAN'!$C$7:$C$1922,0),0)),"",OFFSET('HARGA SATUAN'!$F$6,MATCH(C637,'HARGA SATUAN'!$C$7:$C$1922,0),0)))</f>
        <v>0</v>
      </c>
      <c r="F637" s="134" t="str">
        <f t="shared" ca="1" si="29"/>
        <v/>
      </c>
      <c r="G637" s="40">
        <f ca="1">IF(ISERROR(OFFSET('HARGA SATUAN'!$Q$6,MATCH(C637,'HARGA SATUAN'!$C$7:$C$1922,0),0)),"",OFFSET('HARGA SATUAN'!$Q$6,MATCH(C637,'HARGA SATUAN'!$C$7:$C$1922,0),0))</f>
        <v>0</v>
      </c>
      <c r="H637" s="132" t="str">
        <f ca="1">IF(B637="","",#REF!)</f>
        <v/>
      </c>
      <c r="I637" s="132" t="str">
        <f ca="1">IF(B637="","",#REF!)</f>
        <v/>
      </c>
      <c r="J637" s="132" t="str">
        <f ca="1">IF(B637="","",#REF!)</f>
        <v/>
      </c>
      <c r="K637" s="132" t="str">
        <f ca="1">IF(B637="","",#REF!)</f>
        <v/>
      </c>
      <c r="L637" s="132" t="str">
        <f ca="1">IF(C637="","",#REF!)</f>
        <v/>
      </c>
    </row>
    <row r="638" spans="1:12">
      <c r="A638" s="108">
        <v>627</v>
      </c>
      <c r="B638" s="130" t="str">
        <f t="shared" ca="1" si="27"/>
        <v/>
      </c>
      <c r="C638" s="105" t="str">
        <f t="shared" ca="1" si="28"/>
        <v/>
      </c>
      <c r="D638" s="97" t="str">
        <f ca="1">IF(ISERROR(OFFSET('HARGA SATUAN'!$E$6,MATCH(C638,'HARGA SATUAN'!$C$7:$C$1922,0),0)),"",OFFSET('HARGA SATUAN'!$E$6,MATCH(C638,'HARGA SATUAN'!$C$7:$C$1922,0),0))</f>
        <v/>
      </c>
      <c r="E638" s="97">
        <f ca="1">IF(B638="+","Unit",IF(ISERROR(OFFSET('HARGA SATUAN'!$F$6,MATCH(C638,'HARGA SATUAN'!$C$7:$C$1922,0),0)),"",OFFSET('HARGA SATUAN'!$F$6,MATCH(C638,'HARGA SATUAN'!$C$7:$C$1922,0),0)))</f>
        <v>0</v>
      </c>
      <c r="F638" s="134" t="str">
        <f t="shared" ca="1" si="29"/>
        <v/>
      </c>
      <c r="G638" s="40">
        <f ca="1">IF(ISERROR(OFFSET('HARGA SATUAN'!$Q$6,MATCH(C638,'HARGA SATUAN'!$C$7:$C$1922,0),0)),"",OFFSET('HARGA SATUAN'!$Q$6,MATCH(C638,'HARGA SATUAN'!$C$7:$C$1922,0),0))</f>
        <v>0</v>
      </c>
      <c r="H638" s="132" t="str">
        <f ca="1">IF(B638="","",#REF!)</f>
        <v/>
      </c>
      <c r="I638" s="132" t="str">
        <f ca="1">IF(B638="","",#REF!)</f>
        <v/>
      </c>
      <c r="J638" s="132" t="str">
        <f ca="1">IF(B638="","",#REF!)</f>
        <v/>
      </c>
      <c r="K638" s="132" t="str">
        <f ca="1">IF(B638="","",#REF!)</f>
        <v/>
      </c>
      <c r="L638" s="132" t="str">
        <f ca="1">IF(C638="","",#REF!)</f>
        <v/>
      </c>
    </row>
    <row r="639" spans="1:12">
      <c r="A639" s="108">
        <v>628</v>
      </c>
      <c r="B639" s="130" t="str">
        <f t="shared" ca="1" si="27"/>
        <v/>
      </c>
      <c r="C639" s="105" t="str">
        <f t="shared" ca="1" si="28"/>
        <v/>
      </c>
      <c r="D639" s="97" t="str">
        <f ca="1">IF(ISERROR(OFFSET('HARGA SATUAN'!$E$6,MATCH(C639,'HARGA SATUAN'!$C$7:$C$1922,0),0)),"",OFFSET('HARGA SATUAN'!$E$6,MATCH(C639,'HARGA SATUAN'!$C$7:$C$1922,0),0))</f>
        <v/>
      </c>
      <c r="E639" s="97">
        <f ca="1">IF(B639="+","Unit",IF(ISERROR(OFFSET('HARGA SATUAN'!$F$6,MATCH(C639,'HARGA SATUAN'!$C$7:$C$1922,0),0)),"",OFFSET('HARGA SATUAN'!$F$6,MATCH(C639,'HARGA SATUAN'!$C$7:$C$1922,0),0)))</f>
        <v>0</v>
      </c>
      <c r="F639" s="134" t="str">
        <f t="shared" ca="1" si="29"/>
        <v/>
      </c>
      <c r="G639" s="40">
        <f ca="1">IF(ISERROR(OFFSET('HARGA SATUAN'!$Q$6,MATCH(C639,'HARGA SATUAN'!$C$7:$C$1922,0),0)),"",OFFSET('HARGA SATUAN'!$Q$6,MATCH(C639,'HARGA SATUAN'!$C$7:$C$1922,0),0))</f>
        <v>0</v>
      </c>
      <c r="H639" s="132" t="str">
        <f ca="1">IF(B639="","",#REF!)</f>
        <v/>
      </c>
      <c r="I639" s="132" t="str">
        <f ca="1">IF(B639="","",#REF!)</f>
        <v/>
      </c>
      <c r="J639" s="132" t="str">
        <f ca="1">IF(B639="","",#REF!)</f>
        <v/>
      </c>
      <c r="K639" s="132" t="str">
        <f ca="1">IF(B639="","",#REF!)</f>
        <v/>
      </c>
      <c r="L639" s="132" t="str">
        <f ca="1">IF(C639="","",#REF!)</f>
        <v/>
      </c>
    </row>
    <row r="640" spans="1:12">
      <c r="A640" s="108">
        <v>629</v>
      </c>
      <c r="B640" s="130" t="str">
        <f t="shared" ca="1" si="27"/>
        <v/>
      </c>
      <c r="C640" s="105" t="str">
        <f t="shared" ca="1" si="28"/>
        <v/>
      </c>
      <c r="D640" s="97" t="str">
        <f ca="1">IF(ISERROR(OFFSET('HARGA SATUAN'!$E$6,MATCH(C640,'HARGA SATUAN'!$C$7:$C$1922,0),0)),"",OFFSET('HARGA SATUAN'!$E$6,MATCH(C640,'HARGA SATUAN'!$C$7:$C$1922,0),0))</f>
        <v/>
      </c>
      <c r="E640" s="97">
        <f ca="1">IF(B640="+","Unit",IF(ISERROR(OFFSET('HARGA SATUAN'!$F$6,MATCH(C640,'HARGA SATUAN'!$C$7:$C$1922,0),0)),"",OFFSET('HARGA SATUAN'!$F$6,MATCH(C640,'HARGA SATUAN'!$C$7:$C$1922,0),0)))</f>
        <v>0</v>
      </c>
      <c r="F640" s="134" t="str">
        <f t="shared" ca="1" si="29"/>
        <v/>
      </c>
      <c r="G640" s="40">
        <f ca="1">IF(ISERROR(OFFSET('HARGA SATUAN'!$Q$6,MATCH(C640,'HARGA SATUAN'!$C$7:$C$1922,0),0)),"",OFFSET('HARGA SATUAN'!$Q$6,MATCH(C640,'HARGA SATUAN'!$C$7:$C$1922,0),0))</f>
        <v>0</v>
      </c>
      <c r="H640" s="132" t="str">
        <f ca="1">IF(B640="","",#REF!)</f>
        <v/>
      </c>
      <c r="I640" s="132" t="str">
        <f ca="1">IF(B640="","",#REF!)</f>
        <v/>
      </c>
      <c r="J640" s="132" t="str">
        <f ca="1">IF(B640="","",#REF!)</f>
        <v/>
      </c>
      <c r="K640" s="132" t="str">
        <f ca="1">IF(B640="","",#REF!)</f>
        <v/>
      </c>
      <c r="L640" s="132" t="str">
        <f ca="1">IF(C640="","",#REF!)</f>
        <v/>
      </c>
    </row>
    <row r="641" spans="1:12">
      <c r="A641" s="108">
        <v>630</v>
      </c>
      <c r="B641" s="130" t="str">
        <f t="shared" ca="1" si="27"/>
        <v/>
      </c>
      <c r="C641" s="105" t="str">
        <f t="shared" ca="1" si="28"/>
        <v/>
      </c>
      <c r="D641" s="97" t="str">
        <f ca="1">IF(ISERROR(OFFSET('HARGA SATUAN'!$E$6,MATCH(C641,'HARGA SATUAN'!$C$7:$C$1922,0),0)),"",OFFSET('HARGA SATUAN'!$E$6,MATCH(C641,'HARGA SATUAN'!$C$7:$C$1922,0),0))</f>
        <v/>
      </c>
      <c r="E641" s="97">
        <f ca="1">IF(B641="+","Unit",IF(ISERROR(OFFSET('HARGA SATUAN'!$F$6,MATCH(C641,'HARGA SATUAN'!$C$7:$C$1922,0),0)),"",OFFSET('HARGA SATUAN'!$F$6,MATCH(C641,'HARGA SATUAN'!$C$7:$C$1922,0),0)))</f>
        <v>0</v>
      </c>
      <c r="F641" s="134" t="str">
        <f t="shared" ca="1" si="29"/>
        <v/>
      </c>
      <c r="G641" s="40">
        <f ca="1">IF(ISERROR(OFFSET('HARGA SATUAN'!$Q$6,MATCH(C641,'HARGA SATUAN'!$C$7:$C$1922,0),0)),"",OFFSET('HARGA SATUAN'!$Q$6,MATCH(C641,'HARGA SATUAN'!$C$7:$C$1922,0),0))</f>
        <v>0</v>
      </c>
      <c r="H641" s="132" t="str">
        <f ca="1">IF(B641="","",#REF!)</f>
        <v/>
      </c>
      <c r="I641" s="132" t="str">
        <f ca="1">IF(B641="","",#REF!)</f>
        <v/>
      </c>
      <c r="J641" s="132" t="str">
        <f ca="1">IF(B641="","",#REF!)</f>
        <v/>
      </c>
      <c r="K641" s="132" t="str">
        <f ca="1">IF(B641="","",#REF!)</f>
        <v/>
      </c>
      <c r="L641" s="132" t="str">
        <f ca="1">IF(C641="","",#REF!)</f>
        <v/>
      </c>
    </row>
    <row r="642" spans="1:12">
      <c r="A642" s="108">
        <v>631</v>
      </c>
      <c r="B642" s="130" t="str">
        <f t="shared" ca="1" si="27"/>
        <v/>
      </c>
      <c r="C642" s="105" t="str">
        <f t="shared" ca="1" si="28"/>
        <v/>
      </c>
      <c r="D642" s="97" t="str">
        <f ca="1">IF(ISERROR(OFFSET('HARGA SATUAN'!$E$6,MATCH(C642,'HARGA SATUAN'!$C$7:$C$1922,0),0)),"",OFFSET('HARGA SATUAN'!$E$6,MATCH(C642,'HARGA SATUAN'!$C$7:$C$1922,0),0))</f>
        <v/>
      </c>
      <c r="E642" s="97">
        <f ca="1">IF(B642="+","Unit",IF(ISERROR(OFFSET('HARGA SATUAN'!$F$6,MATCH(C642,'HARGA SATUAN'!$C$7:$C$1922,0),0)),"",OFFSET('HARGA SATUAN'!$F$6,MATCH(C642,'HARGA SATUAN'!$C$7:$C$1922,0),0)))</f>
        <v>0</v>
      </c>
      <c r="F642" s="134" t="str">
        <f t="shared" ca="1" si="29"/>
        <v/>
      </c>
      <c r="G642" s="40">
        <f ca="1">IF(ISERROR(OFFSET('HARGA SATUAN'!$Q$6,MATCH(C642,'HARGA SATUAN'!$C$7:$C$1922,0),0)),"",OFFSET('HARGA SATUAN'!$Q$6,MATCH(C642,'HARGA SATUAN'!$C$7:$C$1922,0),0))</f>
        <v>0</v>
      </c>
      <c r="H642" s="132" t="str">
        <f ca="1">IF(B642="","",#REF!)</f>
        <v/>
      </c>
      <c r="I642" s="132" t="str">
        <f ca="1">IF(B642="","",#REF!)</f>
        <v/>
      </c>
      <c r="J642" s="132" t="str">
        <f ca="1">IF(B642="","",#REF!)</f>
        <v/>
      </c>
      <c r="K642" s="132" t="str">
        <f ca="1">IF(B642="","",#REF!)</f>
        <v/>
      </c>
      <c r="L642" s="132" t="str">
        <f ca="1">IF(C642="","",#REF!)</f>
        <v/>
      </c>
    </row>
    <row r="643" spans="1:12">
      <c r="A643" s="108">
        <v>632</v>
      </c>
      <c r="B643" s="130" t="str">
        <f t="shared" ca="1" si="27"/>
        <v/>
      </c>
      <c r="C643" s="105" t="str">
        <f t="shared" ca="1" si="28"/>
        <v/>
      </c>
      <c r="D643" s="97" t="str">
        <f ca="1">IF(ISERROR(OFFSET('HARGA SATUAN'!$E$6,MATCH(C643,'HARGA SATUAN'!$C$7:$C$1922,0),0)),"",OFFSET('HARGA SATUAN'!$E$6,MATCH(C643,'HARGA SATUAN'!$C$7:$C$1922,0),0))</f>
        <v/>
      </c>
      <c r="E643" s="97">
        <f ca="1">IF(B643="+","Unit",IF(ISERROR(OFFSET('HARGA SATUAN'!$F$6,MATCH(C643,'HARGA SATUAN'!$C$7:$C$1922,0),0)),"",OFFSET('HARGA SATUAN'!$F$6,MATCH(C643,'HARGA SATUAN'!$C$7:$C$1922,0),0)))</f>
        <v>0</v>
      </c>
      <c r="F643" s="134" t="str">
        <f t="shared" ca="1" si="29"/>
        <v/>
      </c>
      <c r="G643" s="40">
        <f ca="1">IF(ISERROR(OFFSET('HARGA SATUAN'!$Q$6,MATCH(C643,'HARGA SATUAN'!$C$7:$C$1922,0),0)),"",OFFSET('HARGA SATUAN'!$Q$6,MATCH(C643,'HARGA SATUAN'!$C$7:$C$1922,0),0))</f>
        <v>0</v>
      </c>
      <c r="H643" s="132" t="str">
        <f ca="1">IF(B643="","",#REF!)</f>
        <v/>
      </c>
      <c r="I643" s="132" t="str">
        <f ca="1">IF(B643="","",#REF!)</f>
        <v/>
      </c>
      <c r="J643" s="132" t="str">
        <f ca="1">IF(B643="","",#REF!)</f>
        <v/>
      </c>
      <c r="K643" s="132" t="str">
        <f ca="1">IF(B643="","",#REF!)</f>
        <v/>
      </c>
      <c r="L643" s="132" t="str">
        <f ca="1">IF(C643="","",#REF!)</f>
        <v/>
      </c>
    </row>
    <row r="644" spans="1:12">
      <c r="A644" s="108">
        <v>633</v>
      </c>
      <c r="B644" s="130" t="str">
        <f t="shared" ca="1" si="27"/>
        <v/>
      </c>
      <c r="C644" s="105" t="str">
        <f t="shared" ca="1" si="28"/>
        <v/>
      </c>
      <c r="D644" s="97" t="str">
        <f ca="1">IF(ISERROR(OFFSET('HARGA SATUAN'!$E$6,MATCH(C644,'HARGA SATUAN'!$C$7:$C$1922,0),0)),"",OFFSET('HARGA SATUAN'!$E$6,MATCH(C644,'HARGA SATUAN'!$C$7:$C$1922,0),0))</f>
        <v/>
      </c>
      <c r="E644" s="97">
        <f ca="1">IF(B644="+","Unit",IF(ISERROR(OFFSET('HARGA SATUAN'!$F$6,MATCH(C644,'HARGA SATUAN'!$C$7:$C$1922,0),0)),"",OFFSET('HARGA SATUAN'!$F$6,MATCH(C644,'HARGA SATUAN'!$C$7:$C$1922,0),0)))</f>
        <v>0</v>
      </c>
      <c r="F644" s="134" t="str">
        <f t="shared" ca="1" si="29"/>
        <v/>
      </c>
      <c r="G644" s="40">
        <f ca="1">IF(ISERROR(OFFSET('HARGA SATUAN'!$Q$6,MATCH(C644,'HARGA SATUAN'!$C$7:$C$1922,0),0)),"",OFFSET('HARGA SATUAN'!$Q$6,MATCH(C644,'HARGA SATUAN'!$C$7:$C$1922,0),0))</f>
        <v>0</v>
      </c>
      <c r="H644" s="132" t="str">
        <f ca="1">IF(B644="","",#REF!)</f>
        <v/>
      </c>
      <c r="I644" s="132" t="str">
        <f ca="1">IF(B644="","",#REF!)</f>
        <v/>
      </c>
      <c r="J644" s="132" t="str">
        <f ca="1">IF(B644="","",#REF!)</f>
        <v/>
      </c>
      <c r="K644" s="132" t="str">
        <f ca="1">IF(B644="","",#REF!)</f>
        <v/>
      </c>
      <c r="L644" s="132" t="str">
        <f ca="1">IF(C644="","",#REF!)</f>
        <v/>
      </c>
    </row>
    <row r="645" spans="1:12">
      <c r="A645" s="108">
        <v>634</v>
      </c>
      <c r="B645" s="130" t="str">
        <f t="shared" ca="1" si="27"/>
        <v/>
      </c>
      <c r="C645" s="105" t="str">
        <f t="shared" ca="1" si="28"/>
        <v/>
      </c>
      <c r="D645" s="97" t="str">
        <f ca="1">IF(ISERROR(OFFSET('HARGA SATUAN'!$E$6,MATCH(C645,'HARGA SATUAN'!$C$7:$C$1922,0),0)),"",OFFSET('HARGA SATUAN'!$E$6,MATCH(C645,'HARGA SATUAN'!$C$7:$C$1922,0),0))</f>
        <v/>
      </c>
      <c r="E645" s="97">
        <f ca="1">IF(B645="+","Unit",IF(ISERROR(OFFSET('HARGA SATUAN'!$F$6,MATCH(C645,'HARGA SATUAN'!$C$7:$C$1922,0),0)),"",OFFSET('HARGA SATUAN'!$F$6,MATCH(C645,'HARGA SATUAN'!$C$7:$C$1922,0),0)))</f>
        <v>0</v>
      </c>
      <c r="F645" s="134" t="str">
        <f t="shared" ca="1" si="29"/>
        <v/>
      </c>
      <c r="G645" s="40">
        <f ca="1">IF(ISERROR(OFFSET('HARGA SATUAN'!$Q$6,MATCH(C645,'HARGA SATUAN'!$C$7:$C$1922,0),0)),"",OFFSET('HARGA SATUAN'!$Q$6,MATCH(C645,'HARGA SATUAN'!$C$7:$C$1922,0),0))</f>
        <v>0</v>
      </c>
      <c r="H645" s="132" t="str">
        <f ca="1">IF(B645="","",#REF!)</f>
        <v/>
      </c>
      <c r="I645" s="132" t="str">
        <f ca="1">IF(B645="","",#REF!)</f>
        <v/>
      </c>
      <c r="J645" s="132" t="str">
        <f ca="1">IF(B645="","",#REF!)</f>
        <v/>
      </c>
      <c r="K645" s="132" t="str">
        <f ca="1">IF(B645="","",#REF!)</f>
        <v/>
      </c>
      <c r="L645" s="132" t="str">
        <f ca="1">IF(C645="","",#REF!)</f>
        <v/>
      </c>
    </row>
    <row r="646" spans="1:12">
      <c r="A646" s="108">
        <v>635</v>
      </c>
      <c r="B646" s="130" t="str">
        <f t="shared" ca="1" si="27"/>
        <v/>
      </c>
      <c r="C646" s="105" t="str">
        <f t="shared" ca="1" si="28"/>
        <v/>
      </c>
      <c r="D646" s="97" t="str">
        <f ca="1">IF(ISERROR(OFFSET('HARGA SATUAN'!$E$6,MATCH(C646,'HARGA SATUAN'!$C$7:$C$1922,0),0)),"",OFFSET('HARGA SATUAN'!$E$6,MATCH(C646,'HARGA SATUAN'!$C$7:$C$1922,0),0))</f>
        <v/>
      </c>
      <c r="E646" s="97">
        <f ca="1">IF(B646="+","Unit",IF(ISERROR(OFFSET('HARGA SATUAN'!$F$6,MATCH(C646,'HARGA SATUAN'!$C$7:$C$1922,0),0)),"",OFFSET('HARGA SATUAN'!$F$6,MATCH(C646,'HARGA SATUAN'!$C$7:$C$1922,0),0)))</f>
        <v>0</v>
      </c>
      <c r="F646" s="134" t="str">
        <f t="shared" ca="1" si="29"/>
        <v/>
      </c>
      <c r="G646" s="40">
        <f ca="1">IF(ISERROR(OFFSET('HARGA SATUAN'!$Q$6,MATCH(C646,'HARGA SATUAN'!$C$7:$C$1922,0),0)),"",OFFSET('HARGA SATUAN'!$Q$6,MATCH(C646,'HARGA SATUAN'!$C$7:$C$1922,0),0))</f>
        <v>0</v>
      </c>
      <c r="H646" s="132" t="str">
        <f ca="1">IF(B646="","",#REF!)</f>
        <v/>
      </c>
      <c r="I646" s="132" t="str">
        <f ca="1">IF(B646="","",#REF!)</f>
        <v/>
      </c>
      <c r="J646" s="132" t="str">
        <f ca="1">IF(B646="","",#REF!)</f>
        <v/>
      </c>
      <c r="K646" s="132" t="str">
        <f ca="1">IF(B646="","",#REF!)</f>
        <v/>
      </c>
      <c r="L646" s="132" t="str">
        <f ca="1">IF(C646="","",#REF!)</f>
        <v/>
      </c>
    </row>
    <row r="647" spans="1:12">
      <c r="A647" s="108">
        <v>636</v>
      </c>
      <c r="B647" s="130" t="str">
        <f t="shared" ca="1" si="27"/>
        <v/>
      </c>
      <c r="C647" s="105" t="str">
        <f t="shared" ca="1" si="28"/>
        <v/>
      </c>
      <c r="D647" s="97" t="str">
        <f ca="1">IF(ISERROR(OFFSET('HARGA SATUAN'!$E$6,MATCH(C647,'HARGA SATUAN'!$C$7:$C$1922,0),0)),"",OFFSET('HARGA SATUAN'!$E$6,MATCH(C647,'HARGA SATUAN'!$C$7:$C$1922,0),0))</f>
        <v/>
      </c>
      <c r="E647" s="97">
        <f ca="1">IF(B647="+","Unit",IF(ISERROR(OFFSET('HARGA SATUAN'!$F$6,MATCH(C647,'HARGA SATUAN'!$C$7:$C$1922,0),0)),"",OFFSET('HARGA SATUAN'!$F$6,MATCH(C647,'HARGA SATUAN'!$C$7:$C$1922,0),0)))</f>
        <v>0</v>
      </c>
      <c r="F647" s="134" t="str">
        <f t="shared" ca="1" si="29"/>
        <v/>
      </c>
      <c r="G647" s="40">
        <f ca="1">IF(ISERROR(OFFSET('HARGA SATUAN'!$Q$6,MATCH(C647,'HARGA SATUAN'!$C$7:$C$1922,0),0)),"",OFFSET('HARGA SATUAN'!$Q$6,MATCH(C647,'HARGA SATUAN'!$C$7:$C$1922,0),0))</f>
        <v>0</v>
      </c>
      <c r="H647" s="132" t="str">
        <f ca="1">IF(B647="","",#REF!)</f>
        <v/>
      </c>
      <c r="I647" s="132" t="str">
        <f ca="1">IF(B647="","",#REF!)</f>
        <v/>
      </c>
      <c r="J647" s="132" t="str">
        <f ca="1">IF(B647="","",#REF!)</f>
        <v/>
      </c>
      <c r="K647" s="132" t="str">
        <f ca="1">IF(B647="","",#REF!)</f>
        <v/>
      </c>
      <c r="L647" s="132" t="str">
        <f ca="1">IF(C647="","",#REF!)</f>
        <v/>
      </c>
    </row>
    <row r="648" spans="1:12">
      <c r="A648" s="108">
        <v>637</v>
      </c>
      <c r="B648" s="130" t="str">
        <f t="shared" ca="1" si="27"/>
        <v/>
      </c>
      <c r="C648" s="105" t="str">
        <f t="shared" ca="1" si="28"/>
        <v/>
      </c>
      <c r="D648" s="97" t="str">
        <f ca="1">IF(ISERROR(OFFSET('HARGA SATUAN'!$E$6,MATCH(C648,'HARGA SATUAN'!$C$7:$C$1922,0),0)),"",OFFSET('HARGA SATUAN'!$E$6,MATCH(C648,'HARGA SATUAN'!$C$7:$C$1922,0),0))</f>
        <v/>
      </c>
      <c r="E648" s="97">
        <f ca="1">IF(B648="+","Unit",IF(ISERROR(OFFSET('HARGA SATUAN'!$F$6,MATCH(C648,'HARGA SATUAN'!$C$7:$C$1922,0),0)),"",OFFSET('HARGA SATUAN'!$F$6,MATCH(C648,'HARGA SATUAN'!$C$7:$C$1922,0),0)))</f>
        <v>0</v>
      </c>
      <c r="F648" s="134" t="str">
        <f t="shared" ca="1" si="29"/>
        <v/>
      </c>
      <c r="G648" s="40">
        <f ca="1">IF(ISERROR(OFFSET('HARGA SATUAN'!$Q$6,MATCH(C648,'HARGA SATUAN'!$C$7:$C$1922,0),0)),"",OFFSET('HARGA SATUAN'!$Q$6,MATCH(C648,'HARGA SATUAN'!$C$7:$C$1922,0),0))</f>
        <v>0</v>
      </c>
      <c r="H648" s="132" t="str">
        <f ca="1">IF(B648="","",#REF!)</f>
        <v/>
      </c>
      <c r="I648" s="132" t="str">
        <f ca="1">IF(B648="","",#REF!)</f>
        <v/>
      </c>
      <c r="J648" s="132" t="str">
        <f ca="1">IF(B648="","",#REF!)</f>
        <v/>
      </c>
      <c r="K648" s="132" t="str">
        <f ca="1">IF(B648="","",#REF!)</f>
        <v/>
      </c>
      <c r="L648" s="132" t="str">
        <f ca="1">IF(C648="","",#REF!)</f>
        <v/>
      </c>
    </row>
    <row r="649" spans="1:12">
      <c r="A649" s="108">
        <v>638</v>
      </c>
      <c r="B649" s="130" t="str">
        <f t="shared" ca="1" si="27"/>
        <v/>
      </c>
      <c r="C649" s="105" t="str">
        <f t="shared" ca="1" si="28"/>
        <v/>
      </c>
      <c r="D649" s="97" t="str">
        <f ca="1">IF(ISERROR(OFFSET('HARGA SATUAN'!$E$6,MATCH(C649,'HARGA SATUAN'!$C$7:$C$1922,0),0)),"",OFFSET('HARGA SATUAN'!$E$6,MATCH(C649,'HARGA SATUAN'!$C$7:$C$1922,0),0))</f>
        <v/>
      </c>
      <c r="E649" s="97">
        <f ca="1">IF(B649="+","Unit",IF(ISERROR(OFFSET('HARGA SATUAN'!$F$6,MATCH(C649,'HARGA SATUAN'!$C$7:$C$1922,0),0)),"",OFFSET('HARGA SATUAN'!$F$6,MATCH(C649,'HARGA SATUAN'!$C$7:$C$1922,0),0)))</f>
        <v>0</v>
      </c>
      <c r="F649" s="134" t="str">
        <f t="shared" ca="1" si="29"/>
        <v/>
      </c>
      <c r="G649" s="40">
        <f ca="1">IF(ISERROR(OFFSET('HARGA SATUAN'!$Q$6,MATCH(C649,'HARGA SATUAN'!$C$7:$C$1922,0),0)),"",OFFSET('HARGA SATUAN'!$Q$6,MATCH(C649,'HARGA SATUAN'!$C$7:$C$1922,0),0))</f>
        <v>0</v>
      </c>
      <c r="H649" s="132" t="str">
        <f ca="1">IF(B649="","",#REF!)</f>
        <v/>
      </c>
      <c r="I649" s="132" t="str">
        <f ca="1">IF(B649="","",#REF!)</f>
        <v/>
      </c>
      <c r="J649" s="132" t="str">
        <f ca="1">IF(B649="","",#REF!)</f>
        <v/>
      </c>
      <c r="K649" s="132" t="str">
        <f ca="1">IF(B649="","",#REF!)</f>
        <v/>
      </c>
      <c r="L649" s="132" t="str">
        <f ca="1">IF(C649="","",#REF!)</f>
        <v/>
      </c>
    </row>
    <row r="650" spans="1:12">
      <c r="A650" s="108">
        <v>639</v>
      </c>
      <c r="B650" s="130" t="str">
        <f t="shared" ca="1" si="27"/>
        <v/>
      </c>
      <c r="C650" s="105" t="str">
        <f t="shared" ca="1" si="28"/>
        <v/>
      </c>
      <c r="D650" s="97" t="str">
        <f ca="1">IF(ISERROR(OFFSET('HARGA SATUAN'!$E$6,MATCH(C650,'HARGA SATUAN'!$C$7:$C$1922,0),0)),"",OFFSET('HARGA SATUAN'!$E$6,MATCH(C650,'HARGA SATUAN'!$C$7:$C$1922,0),0))</f>
        <v/>
      </c>
      <c r="E650" s="97">
        <f ca="1">IF(B650="+","Unit",IF(ISERROR(OFFSET('HARGA SATUAN'!$F$6,MATCH(C650,'HARGA SATUAN'!$C$7:$C$1922,0),0)),"",OFFSET('HARGA SATUAN'!$F$6,MATCH(C650,'HARGA SATUAN'!$C$7:$C$1922,0),0)))</f>
        <v>0</v>
      </c>
      <c r="F650" s="134" t="str">
        <f t="shared" ca="1" si="29"/>
        <v/>
      </c>
      <c r="G650" s="40">
        <f ca="1">IF(ISERROR(OFFSET('HARGA SATUAN'!$Q$6,MATCH(C650,'HARGA SATUAN'!$C$7:$C$1922,0),0)),"",OFFSET('HARGA SATUAN'!$Q$6,MATCH(C650,'HARGA SATUAN'!$C$7:$C$1922,0),0))</f>
        <v>0</v>
      </c>
      <c r="H650" s="132" t="str">
        <f ca="1">IF(B650="","",#REF!)</f>
        <v/>
      </c>
      <c r="I650" s="132" t="str">
        <f ca="1">IF(B650="","",#REF!)</f>
        <v/>
      </c>
      <c r="J650" s="132" t="str">
        <f ca="1">IF(B650="","",#REF!)</f>
        <v/>
      </c>
      <c r="K650" s="132" t="str">
        <f ca="1">IF(B650="","",#REF!)</f>
        <v/>
      </c>
      <c r="L650" s="132" t="str">
        <f ca="1">IF(C650="","",#REF!)</f>
        <v/>
      </c>
    </row>
    <row r="651" spans="1:12">
      <c r="A651" s="108">
        <v>640</v>
      </c>
      <c r="B651" s="130" t="str">
        <f t="shared" ca="1" si="27"/>
        <v/>
      </c>
      <c r="C651" s="105" t="str">
        <f t="shared" ca="1" si="28"/>
        <v/>
      </c>
      <c r="D651" s="97" t="str">
        <f ca="1">IF(ISERROR(OFFSET('HARGA SATUAN'!$E$6,MATCH(C651,'HARGA SATUAN'!$C$7:$C$1922,0),0)),"",OFFSET('HARGA SATUAN'!$E$6,MATCH(C651,'HARGA SATUAN'!$C$7:$C$1922,0),0))</f>
        <v/>
      </c>
      <c r="E651" s="97">
        <f ca="1">IF(B651="+","Unit",IF(ISERROR(OFFSET('HARGA SATUAN'!$F$6,MATCH(C651,'HARGA SATUAN'!$C$7:$C$1922,0),0)),"",OFFSET('HARGA SATUAN'!$F$6,MATCH(C651,'HARGA SATUAN'!$C$7:$C$1922,0),0)))</f>
        <v>0</v>
      </c>
      <c r="F651" s="134" t="str">
        <f t="shared" ca="1" si="29"/>
        <v/>
      </c>
      <c r="G651" s="40">
        <f ca="1">IF(ISERROR(OFFSET('HARGA SATUAN'!$Q$6,MATCH(C651,'HARGA SATUAN'!$C$7:$C$1922,0),0)),"",OFFSET('HARGA SATUAN'!$Q$6,MATCH(C651,'HARGA SATUAN'!$C$7:$C$1922,0),0))</f>
        <v>0</v>
      </c>
      <c r="H651" s="132" t="str">
        <f ca="1">IF(B651="","",#REF!)</f>
        <v/>
      </c>
      <c r="I651" s="132" t="str">
        <f ca="1">IF(B651="","",#REF!)</f>
        <v/>
      </c>
      <c r="J651" s="132" t="str">
        <f ca="1">IF(B651="","",#REF!)</f>
        <v/>
      </c>
      <c r="K651" s="132" t="str">
        <f ca="1">IF(B651="","",#REF!)</f>
        <v/>
      </c>
      <c r="L651" s="132" t="str">
        <f ca="1">IF(C651="","",#REF!)</f>
        <v/>
      </c>
    </row>
    <row r="652" spans="1:12">
      <c r="A652" s="108">
        <v>641</v>
      </c>
      <c r="B652" s="130" t="str">
        <f t="shared" ca="1" si="27"/>
        <v/>
      </c>
      <c r="C652" s="105" t="str">
        <f t="shared" ca="1" si="28"/>
        <v/>
      </c>
      <c r="D652" s="97" t="str">
        <f ca="1">IF(ISERROR(OFFSET('HARGA SATUAN'!$E$6,MATCH(C652,'HARGA SATUAN'!$C$7:$C$1922,0),0)),"",OFFSET('HARGA SATUAN'!$E$6,MATCH(C652,'HARGA SATUAN'!$C$7:$C$1922,0),0))</f>
        <v/>
      </c>
      <c r="E652" s="97">
        <f ca="1">IF(B652="+","Unit",IF(ISERROR(OFFSET('HARGA SATUAN'!$F$6,MATCH(C652,'HARGA SATUAN'!$C$7:$C$1922,0),0)),"",OFFSET('HARGA SATUAN'!$F$6,MATCH(C652,'HARGA SATUAN'!$C$7:$C$1922,0),0)))</f>
        <v>0</v>
      </c>
      <c r="F652" s="134" t="str">
        <f t="shared" ca="1" si="29"/>
        <v/>
      </c>
      <c r="G652" s="40">
        <f ca="1">IF(ISERROR(OFFSET('HARGA SATUAN'!$Q$6,MATCH(C652,'HARGA SATUAN'!$C$7:$C$1922,0),0)),"",OFFSET('HARGA SATUAN'!$Q$6,MATCH(C652,'HARGA SATUAN'!$C$7:$C$1922,0),0))</f>
        <v>0</v>
      </c>
      <c r="H652" s="132" t="str">
        <f ca="1">IF(B652="","",#REF!)</f>
        <v/>
      </c>
      <c r="I652" s="132" t="str">
        <f ca="1">IF(B652="","",#REF!)</f>
        <v/>
      </c>
      <c r="J652" s="132" t="str">
        <f ca="1">IF(B652="","",#REF!)</f>
        <v/>
      </c>
      <c r="K652" s="132" t="str">
        <f ca="1">IF(B652="","",#REF!)</f>
        <v/>
      </c>
      <c r="L652" s="132" t="str">
        <f ca="1">IF(C652="","",#REF!)</f>
        <v/>
      </c>
    </row>
    <row r="653" spans="1:12">
      <c r="A653" s="108">
        <v>642</v>
      </c>
      <c r="B653" s="130" t="str">
        <f t="shared" ref="B653:B711" ca="1" si="30">IF(C653="","",A653)</f>
        <v/>
      </c>
      <c r="C653" s="105" t="str">
        <f t="shared" ref="C653:C710" ca="1" si="31">IF(ISERROR(OFFSET($C$713,MATCH(A653,$F$714:$F$1320,0),0)),"",OFFSET($C$713,MATCH(A653,$F$714:$F$1320,0),0))</f>
        <v/>
      </c>
      <c r="D653" s="97" t="str">
        <f ca="1">IF(ISERROR(OFFSET('HARGA SATUAN'!$E$6,MATCH(C653,'HARGA SATUAN'!$C$7:$C$1922,0),0)),"",OFFSET('HARGA SATUAN'!$E$6,MATCH(C653,'HARGA SATUAN'!$C$7:$C$1922,0),0))</f>
        <v/>
      </c>
      <c r="E653" s="97">
        <f ca="1">IF(B653="+","Unit",IF(ISERROR(OFFSET('HARGA SATUAN'!$F$6,MATCH(C653,'HARGA SATUAN'!$C$7:$C$1922,0),0)),"",OFFSET('HARGA SATUAN'!$F$6,MATCH(C653,'HARGA SATUAN'!$C$7:$C$1922,0),0)))</f>
        <v>0</v>
      </c>
      <c r="F653" s="134" t="str">
        <f t="shared" ref="F653:F710" ca="1" si="32">IF(ISERROR(OFFSET($D$713,MATCH(A653,$F$714:$F$1320,0),0)),"",OFFSET($D$713,MATCH(A653,$F$714:$F$1320,0),0))</f>
        <v/>
      </c>
      <c r="G653" s="40">
        <f ca="1">IF(ISERROR(OFFSET('HARGA SATUAN'!$Q$6,MATCH(C653,'HARGA SATUAN'!$C$7:$C$1922,0),0)),"",OFFSET('HARGA SATUAN'!$Q$6,MATCH(C653,'HARGA SATUAN'!$C$7:$C$1922,0),0))</f>
        <v>0</v>
      </c>
      <c r="H653" s="132" t="str">
        <f ca="1">IF(B653="","",#REF!)</f>
        <v/>
      </c>
      <c r="I653" s="132" t="str">
        <f ca="1">IF(B653="","",#REF!)</f>
        <v/>
      </c>
      <c r="J653" s="132" t="str">
        <f ca="1">IF(B653="","",#REF!)</f>
        <v/>
      </c>
      <c r="K653" s="132" t="str">
        <f ca="1">IF(B653="","",#REF!)</f>
        <v/>
      </c>
      <c r="L653" s="132" t="str">
        <f ca="1">IF(C653="","",#REF!)</f>
        <v/>
      </c>
    </row>
    <row r="654" spans="1:12">
      <c r="A654" s="108">
        <v>643</v>
      </c>
      <c r="B654" s="130" t="str">
        <f t="shared" ca="1" si="30"/>
        <v/>
      </c>
      <c r="C654" s="105" t="str">
        <f t="shared" ca="1" si="31"/>
        <v/>
      </c>
      <c r="D654" s="97" t="str">
        <f ca="1">IF(ISERROR(OFFSET('HARGA SATUAN'!$E$6,MATCH(C654,'HARGA SATUAN'!$C$7:$C$1922,0),0)),"",OFFSET('HARGA SATUAN'!$E$6,MATCH(C654,'HARGA SATUAN'!$C$7:$C$1922,0),0))</f>
        <v/>
      </c>
      <c r="E654" s="97">
        <f ca="1">IF(B654="+","Unit",IF(ISERROR(OFFSET('HARGA SATUAN'!$F$6,MATCH(C654,'HARGA SATUAN'!$C$7:$C$1922,0),0)),"",OFFSET('HARGA SATUAN'!$F$6,MATCH(C654,'HARGA SATUAN'!$C$7:$C$1922,0),0)))</f>
        <v>0</v>
      </c>
      <c r="F654" s="134" t="str">
        <f t="shared" ca="1" si="32"/>
        <v/>
      </c>
      <c r="G654" s="40">
        <f ca="1">IF(ISERROR(OFFSET('HARGA SATUAN'!$Q$6,MATCH(C654,'HARGA SATUAN'!$C$7:$C$1922,0),0)),"",OFFSET('HARGA SATUAN'!$Q$6,MATCH(C654,'HARGA SATUAN'!$C$7:$C$1922,0),0))</f>
        <v>0</v>
      </c>
      <c r="H654" s="132" t="str">
        <f ca="1">IF(B654="","",#REF!)</f>
        <v/>
      </c>
      <c r="I654" s="132" t="str">
        <f ca="1">IF(B654="","",#REF!)</f>
        <v/>
      </c>
      <c r="J654" s="132" t="str">
        <f ca="1">IF(B654="","",#REF!)</f>
        <v/>
      </c>
      <c r="K654" s="132" t="str">
        <f ca="1">IF(B654="","",#REF!)</f>
        <v/>
      </c>
      <c r="L654" s="132" t="str">
        <f ca="1">IF(C654="","",#REF!)</f>
        <v/>
      </c>
    </row>
    <row r="655" spans="1:12">
      <c r="A655" s="108">
        <v>644</v>
      </c>
      <c r="B655" s="130" t="str">
        <f t="shared" ca="1" si="30"/>
        <v/>
      </c>
      <c r="C655" s="105" t="str">
        <f t="shared" ca="1" si="31"/>
        <v/>
      </c>
      <c r="D655" s="97" t="str">
        <f ca="1">IF(ISERROR(OFFSET('HARGA SATUAN'!$E$6,MATCH(C655,'HARGA SATUAN'!$C$7:$C$1922,0),0)),"",OFFSET('HARGA SATUAN'!$E$6,MATCH(C655,'HARGA SATUAN'!$C$7:$C$1922,0),0))</f>
        <v/>
      </c>
      <c r="E655" s="97">
        <f ca="1">IF(B655="+","Unit",IF(ISERROR(OFFSET('HARGA SATUAN'!$F$6,MATCH(C655,'HARGA SATUAN'!$C$7:$C$1922,0),0)),"",OFFSET('HARGA SATUAN'!$F$6,MATCH(C655,'HARGA SATUAN'!$C$7:$C$1922,0),0)))</f>
        <v>0</v>
      </c>
      <c r="F655" s="134" t="str">
        <f t="shared" ca="1" si="32"/>
        <v/>
      </c>
      <c r="G655" s="40">
        <f ca="1">IF(ISERROR(OFFSET('HARGA SATUAN'!$Q$6,MATCH(C655,'HARGA SATUAN'!$C$7:$C$1922,0),0)),"",OFFSET('HARGA SATUAN'!$Q$6,MATCH(C655,'HARGA SATUAN'!$C$7:$C$1922,0),0))</f>
        <v>0</v>
      </c>
      <c r="H655" s="132" t="str">
        <f ca="1">IF(B655="","",#REF!)</f>
        <v/>
      </c>
      <c r="I655" s="132" t="str">
        <f ca="1">IF(B655="","",#REF!)</f>
        <v/>
      </c>
      <c r="J655" s="132" t="str">
        <f ca="1">IF(B655="","",#REF!)</f>
        <v/>
      </c>
      <c r="K655" s="132" t="str">
        <f ca="1">IF(B655="","",#REF!)</f>
        <v/>
      </c>
      <c r="L655" s="132" t="str">
        <f ca="1">IF(C655="","",#REF!)</f>
        <v/>
      </c>
    </row>
    <row r="656" spans="1:12">
      <c r="A656" s="108">
        <v>645</v>
      </c>
      <c r="B656" s="130" t="str">
        <f t="shared" ca="1" si="30"/>
        <v/>
      </c>
      <c r="C656" s="105" t="str">
        <f t="shared" ca="1" si="31"/>
        <v/>
      </c>
      <c r="D656" s="97" t="str">
        <f ca="1">IF(ISERROR(OFFSET('HARGA SATUAN'!$E$6,MATCH(C656,'HARGA SATUAN'!$C$7:$C$1922,0),0)),"",OFFSET('HARGA SATUAN'!$E$6,MATCH(C656,'HARGA SATUAN'!$C$7:$C$1922,0),0))</f>
        <v/>
      </c>
      <c r="E656" s="97">
        <f ca="1">IF(B656="+","Unit",IF(ISERROR(OFFSET('HARGA SATUAN'!$F$6,MATCH(C656,'HARGA SATUAN'!$C$7:$C$1922,0),0)),"",OFFSET('HARGA SATUAN'!$F$6,MATCH(C656,'HARGA SATUAN'!$C$7:$C$1922,0),0)))</f>
        <v>0</v>
      </c>
      <c r="F656" s="134" t="str">
        <f t="shared" ca="1" si="32"/>
        <v/>
      </c>
      <c r="G656" s="40">
        <f ca="1">IF(ISERROR(OFFSET('HARGA SATUAN'!$Q$6,MATCH(C656,'HARGA SATUAN'!$C$7:$C$1922,0),0)),"",OFFSET('HARGA SATUAN'!$Q$6,MATCH(C656,'HARGA SATUAN'!$C$7:$C$1922,0),0))</f>
        <v>0</v>
      </c>
      <c r="H656" s="132" t="str">
        <f ca="1">IF(B656="","",#REF!)</f>
        <v/>
      </c>
      <c r="I656" s="132" t="str">
        <f ca="1">IF(B656="","",#REF!)</f>
        <v/>
      </c>
      <c r="J656" s="132" t="str">
        <f ca="1">IF(B656="","",#REF!)</f>
        <v/>
      </c>
      <c r="K656" s="132" t="str">
        <f ca="1">IF(B656="","",#REF!)</f>
        <v/>
      </c>
      <c r="L656" s="132" t="str">
        <f ca="1">IF(C656="","",#REF!)</f>
        <v/>
      </c>
    </row>
    <row r="657" spans="1:12">
      <c r="A657" s="108">
        <v>646</v>
      </c>
      <c r="B657" s="130" t="str">
        <f t="shared" ca="1" si="30"/>
        <v/>
      </c>
      <c r="C657" s="105" t="str">
        <f t="shared" ca="1" si="31"/>
        <v/>
      </c>
      <c r="D657" s="97" t="str">
        <f ca="1">IF(ISERROR(OFFSET('HARGA SATUAN'!$E$6,MATCH(C657,'HARGA SATUAN'!$C$7:$C$1922,0),0)),"",OFFSET('HARGA SATUAN'!$E$6,MATCH(C657,'HARGA SATUAN'!$C$7:$C$1922,0),0))</f>
        <v/>
      </c>
      <c r="E657" s="97">
        <f ca="1">IF(B657="+","Unit",IF(ISERROR(OFFSET('HARGA SATUAN'!$F$6,MATCH(C657,'HARGA SATUAN'!$C$7:$C$1922,0),0)),"",OFFSET('HARGA SATUAN'!$F$6,MATCH(C657,'HARGA SATUAN'!$C$7:$C$1922,0),0)))</f>
        <v>0</v>
      </c>
      <c r="F657" s="134" t="str">
        <f t="shared" ca="1" si="32"/>
        <v/>
      </c>
      <c r="G657" s="40">
        <f ca="1">IF(ISERROR(OFFSET('HARGA SATUAN'!$Q$6,MATCH(C657,'HARGA SATUAN'!$C$7:$C$1922,0),0)),"",OFFSET('HARGA SATUAN'!$Q$6,MATCH(C657,'HARGA SATUAN'!$C$7:$C$1922,0),0))</f>
        <v>0</v>
      </c>
      <c r="H657" s="132" t="str">
        <f ca="1">IF(B657="","",#REF!)</f>
        <v/>
      </c>
      <c r="I657" s="132" t="str">
        <f ca="1">IF(B657="","",#REF!)</f>
        <v/>
      </c>
      <c r="J657" s="132" t="str">
        <f ca="1">IF(B657="","",#REF!)</f>
        <v/>
      </c>
      <c r="K657" s="132" t="str">
        <f ca="1">IF(B657="","",#REF!)</f>
        <v/>
      </c>
      <c r="L657" s="132" t="str">
        <f ca="1">IF(C657="","",#REF!)</f>
        <v/>
      </c>
    </row>
    <row r="658" spans="1:12">
      <c r="A658" s="108">
        <v>647</v>
      </c>
      <c r="B658" s="130" t="str">
        <f t="shared" ca="1" si="30"/>
        <v/>
      </c>
      <c r="C658" s="105" t="str">
        <f t="shared" ca="1" si="31"/>
        <v/>
      </c>
      <c r="D658" s="97" t="str">
        <f ca="1">IF(ISERROR(OFFSET('HARGA SATUAN'!$E$6,MATCH(C658,'HARGA SATUAN'!$C$7:$C$1922,0),0)),"",OFFSET('HARGA SATUAN'!$E$6,MATCH(C658,'HARGA SATUAN'!$C$7:$C$1922,0),0))</f>
        <v/>
      </c>
      <c r="E658" s="97">
        <f ca="1">IF(B658="+","Unit",IF(ISERROR(OFFSET('HARGA SATUAN'!$F$6,MATCH(C658,'HARGA SATUAN'!$C$7:$C$1922,0),0)),"",OFFSET('HARGA SATUAN'!$F$6,MATCH(C658,'HARGA SATUAN'!$C$7:$C$1922,0),0)))</f>
        <v>0</v>
      </c>
      <c r="F658" s="134" t="str">
        <f t="shared" ca="1" si="32"/>
        <v/>
      </c>
      <c r="G658" s="40">
        <f ca="1">IF(ISERROR(OFFSET('HARGA SATUAN'!$Q$6,MATCH(C658,'HARGA SATUAN'!$C$7:$C$1922,0),0)),"",OFFSET('HARGA SATUAN'!$Q$6,MATCH(C658,'HARGA SATUAN'!$C$7:$C$1922,0),0))</f>
        <v>0</v>
      </c>
      <c r="H658" s="132" t="str">
        <f ca="1">IF(B658="","",#REF!)</f>
        <v/>
      </c>
      <c r="I658" s="132" t="str">
        <f ca="1">IF(B658="","",#REF!)</f>
        <v/>
      </c>
      <c r="J658" s="132" t="str">
        <f ca="1">IF(B658="","",#REF!)</f>
        <v/>
      </c>
      <c r="K658" s="132" t="str">
        <f ca="1">IF(B658="","",#REF!)</f>
        <v/>
      </c>
      <c r="L658" s="132" t="str">
        <f ca="1">IF(C658="","",#REF!)</f>
        <v/>
      </c>
    </row>
    <row r="659" spans="1:12">
      <c r="A659" s="108">
        <v>648</v>
      </c>
      <c r="B659" s="130" t="str">
        <f t="shared" ca="1" si="30"/>
        <v/>
      </c>
      <c r="C659" s="105" t="str">
        <f t="shared" ca="1" si="31"/>
        <v/>
      </c>
      <c r="D659" s="97" t="str">
        <f ca="1">IF(ISERROR(OFFSET('HARGA SATUAN'!$E$6,MATCH(C659,'HARGA SATUAN'!$C$7:$C$1922,0),0)),"",OFFSET('HARGA SATUAN'!$E$6,MATCH(C659,'HARGA SATUAN'!$C$7:$C$1922,0),0))</f>
        <v/>
      </c>
      <c r="E659" s="97">
        <f ca="1">IF(B659="+","Unit",IF(ISERROR(OFFSET('HARGA SATUAN'!$F$6,MATCH(C659,'HARGA SATUAN'!$C$7:$C$1922,0),0)),"",OFFSET('HARGA SATUAN'!$F$6,MATCH(C659,'HARGA SATUAN'!$C$7:$C$1922,0),0)))</f>
        <v>0</v>
      </c>
      <c r="F659" s="134" t="str">
        <f t="shared" ca="1" si="32"/>
        <v/>
      </c>
      <c r="G659" s="40">
        <f ca="1">IF(ISERROR(OFFSET('HARGA SATUAN'!$Q$6,MATCH(C659,'HARGA SATUAN'!$C$7:$C$1922,0),0)),"",OFFSET('HARGA SATUAN'!$Q$6,MATCH(C659,'HARGA SATUAN'!$C$7:$C$1922,0),0))</f>
        <v>0</v>
      </c>
      <c r="H659" s="132" t="str">
        <f ca="1">IF(B659="","",#REF!)</f>
        <v/>
      </c>
      <c r="I659" s="132" t="str">
        <f ca="1">IF(B659="","",#REF!)</f>
        <v/>
      </c>
      <c r="J659" s="132" t="str">
        <f ca="1">IF(B659="","",#REF!)</f>
        <v/>
      </c>
      <c r="K659" s="132" t="str">
        <f ca="1">IF(B659="","",#REF!)</f>
        <v/>
      </c>
      <c r="L659" s="132" t="str">
        <f ca="1">IF(C659="","",#REF!)</f>
        <v/>
      </c>
    </row>
    <row r="660" spans="1:12">
      <c r="A660" s="108">
        <v>649</v>
      </c>
      <c r="B660" s="130" t="str">
        <f t="shared" ca="1" si="30"/>
        <v/>
      </c>
      <c r="C660" s="105" t="str">
        <f t="shared" ca="1" si="31"/>
        <v/>
      </c>
      <c r="D660" s="97" t="str">
        <f ca="1">IF(ISERROR(OFFSET('HARGA SATUAN'!$E$6,MATCH(C660,'HARGA SATUAN'!$C$7:$C$1922,0),0)),"",OFFSET('HARGA SATUAN'!$E$6,MATCH(C660,'HARGA SATUAN'!$C$7:$C$1922,0),0))</f>
        <v/>
      </c>
      <c r="E660" s="97">
        <f ca="1">IF(B660="+","Unit",IF(ISERROR(OFFSET('HARGA SATUAN'!$F$6,MATCH(C660,'HARGA SATUAN'!$C$7:$C$1922,0),0)),"",OFFSET('HARGA SATUAN'!$F$6,MATCH(C660,'HARGA SATUAN'!$C$7:$C$1922,0),0)))</f>
        <v>0</v>
      </c>
      <c r="F660" s="134" t="str">
        <f t="shared" ca="1" si="32"/>
        <v/>
      </c>
      <c r="G660" s="40">
        <f ca="1">IF(ISERROR(OFFSET('HARGA SATUAN'!$Q$6,MATCH(C660,'HARGA SATUAN'!$C$7:$C$1922,0),0)),"",OFFSET('HARGA SATUAN'!$Q$6,MATCH(C660,'HARGA SATUAN'!$C$7:$C$1922,0),0))</f>
        <v>0</v>
      </c>
      <c r="H660" s="132" t="str">
        <f ca="1">IF(B660="","",#REF!)</f>
        <v/>
      </c>
      <c r="I660" s="132" t="str">
        <f ca="1">IF(B660="","",#REF!)</f>
        <v/>
      </c>
      <c r="J660" s="132" t="str">
        <f ca="1">IF(B660="","",#REF!)</f>
        <v/>
      </c>
      <c r="K660" s="132" t="str">
        <f ca="1">IF(B660="","",#REF!)</f>
        <v/>
      </c>
      <c r="L660" s="132" t="str">
        <f ca="1">IF(C660="","",#REF!)</f>
        <v/>
      </c>
    </row>
    <row r="661" spans="1:12">
      <c r="A661" s="108">
        <v>650</v>
      </c>
      <c r="B661" s="130" t="str">
        <f t="shared" ca="1" si="30"/>
        <v/>
      </c>
      <c r="C661" s="105" t="str">
        <f t="shared" ca="1" si="31"/>
        <v/>
      </c>
      <c r="D661" s="97" t="str">
        <f ca="1">IF(ISERROR(OFFSET('HARGA SATUAN'!$E$6,MATCH(C661,'HARGA SATUAN'!$C$7:$C$1922,0),0)),"",OFFSET('HARGA SATUAN'!$E$6,MATCH(C661,'HARGA SATUAN'!$C$7:$C$1922,0),0))</f>
        <v/>
      </c>
      <c r="E661" s="97">
        <f ca="1">IF(B661="+","Unit",IF(ISERROR(OFFSET('HARGA SATUAN'!$F$6,MATCH(C661,'HARGA SATUAN'!$C$7:$C$1922,0),0)),"",OFFSET('HARGA SATUAN'!$F$6,MATCH(C661,'HARGA SATUAN'!$C$7:$C$1922,0),0)))</f>
        <v>0</v>
      </c>
      <c r="F661" s="134" t="str">
        <f t="shared" ca="1" si="32"/>
        <v/>
      </c>
      <c r="G661" s="40">
        <f ca="1">IF(ISERROR(OFFSET('HARGA SATUAN'!$Q$6,MATCH(C661,'HARGA SATUAN'!$C$7:$C$1922,0),0)),"",OFFSET('HARGA SATUAN'!$Q$6,MATCH(C661,'HARGA SATUAN'!$C$7:$C$1922,0),0))</f>
        <v>0</v>
      </c>
      <c r="H661" s="132" t="str">
        <f ca="1">IF(B661="","",#REF!)</f>
        <v/>
      </c>
      <c r="I661" s="132" t="str">
        <f ca="1">IF(B661="","",#REF!)</f>
        <v/>
      </c>
      <c r="J661" s="132" t="str">
        <f ca="1">IF(B661="","",#REF!)</f>
        <v/>
      </c>
      <c r="K661" s="132" t="str">
        <f ca="1">IF(B661="","",#REF!)</f>
        <v/>
      </c>
      <c r="L661" s="132" t="str">
        <f ca="1">IF(C661="","",#REF!)</f>
        <v/>
      </c>
    </row>
    <row r="662" spans="1:12">
      <c r="A662" s="108">
        <v>651</v>
      </c>
      <c r="B662" s="130" t="str">
        <f t="shared" ca="1" si="30"/>
        <v/>
      </c>
      <c r="C662" s="105" t="str">
        <f t="shared" ca="1" si="31"/>
        <v/>
      </c>
      <c r="D662" s="97" t="str">
        <f ca="1">IF(ISERROR(OFFSET('HARGA SATUAN'!$E$6,MATCH(C662,'HARGA SATUAN'!$C$7:$C$1922,0),0)),"",OFFSET('HARGA SATUAN'!$E$6,MATCH(C662,'HARGA SATUAN'!$C$7:$C$1922,0),0))</f>
        <v/>
      </c>
      <c r="E662" s="97">
        <f ca="1">IF(B662="+","Unit",IF(ISERROR(OFFSET('HARGA SATUAN'!$F$6,MATCH(C662,'HARGA SATUAN'!$C$7:$C$1922,0),0)),"",OFFSET('HARGA SATUAN'!$F$6,MATCH(C662,'HARGA SATUAN'!$C$7:$C$1922,0),0)))</f>
        <v>0</v>
      </c>
      <c r="F662" s="134" t="str">
        <f t="shared" ca="1" si="32"/>
        <v/>
      </c>
      <c r="G662" s="40">
        <f ca="1">IF(ISERROR(OFFSET('HARGA SATUAN'!$Q$6,MATCH(C662,'HARGA SATUAN'!$C$7:$C$1922,0),0)),"",OFFSET('HARGA SATUAN'!$Q$6,MATCH(C662,'HARGA SATUAN'!$C$7:$C$1922,0),0))</f>
        <v>0</v>
      </c>
      <c r="H662" s="132" t="str">
        <f ca="1">IF(B662="","",#REF!)</f>
        <v/>
      </c>
      <c r="I662" s="132" t="str">
        <f ca="1">IF(B662="","",#REF!)</f>
        <v/>
      </c>
      <c r="J662" s="132" t="str">
        <f ca="1">IF(B662="","",#REF!)</f>
        <v/>
      </c>
      <c r="K662" s="132" t="str">
        <f ca="1">IF(B662="","",#REF!)</f>
        <v/>
      </c>
      <c r="L662" s="132" t="str">
        <f ca="1">IF(C662="","",#REF!)</f>
        <v/>
      </c>
    </row>
    <row r="663" spans="1:12">
      <c r="A663" s="108">
        <v>652</v>
      </c>
      <c r="B663" s="130" t="str">
        <f t="shared" ca="1" si="30"/>
        <v/>
      </c>
      <c r="C663" s="105" t="str">
        <f t="shared" ca="1" si="31"/>
        <v/>
      </c>
      <c r="D663" s="97" t="str">
        <f ca="1">IF(ISERROR(OFFSET('HARGA SATUAN'!$E$6,MATCH(C663,'HARGA SATUAN'!$C$7:$C$1922,0),0)),"",OFFSET('HARGA SATUAN'!$E$6,MATCH(C663,'HARGA SATUAN'!$C$7:$C$1922,0),0))</f>
        <v/>
      </c>
      <c r="E663" s="97">
        <f ca="1">IF(B663="+","Unit",IF(ISERROR(OFFSET('HARGA SATUAN'!$F$6,MATCH(C663,'HARGA SATUAN'!$C$7:$C$1922,0),0)),"",OFFSET('HARGA SATUAN'!$F$6,MATCH(C663,'HARGA SATUAN'!$C$7:$C$1922,0),0)))</f>
        <v>0</v>
      </c>
      <c r="F663" s="134" t="str">
        <f t="shared" ca="1" si="32"/>
        <v/>
      </c>
      <c r="G663" s="40">
        <f ca="1">IF(ISERROR(OFFSET('HARGA SATUAN'!$Q$6,MATCH(C663,'HARGA SATUAN'!$C$7:$C$1922,0),0)),"",OFFSET('HARGA SATUAN'!$Q$6,MATCH(C663,'HARGA SATUAN'!$C$7:$C$1922,0),0))</f>
        <v>0</v>
      </c>
      <c r="H663" s="132" t="str">
        <f ca="1">IF(B663="","",#REF!)</f>
        <v/>
      </c>
      <c r="I663" s="132" t="str">
        <f ca="1">IF(B663="","",#REF!)</f>
        <v/>
      </c>
      <c r="J663" s="132" t="str">
        <f ca="1">IF(B663="","",#REF!)</f>
        <v/>
      </c>
      <c r="K663" s="132" t="str">
        <f ca="1">IF(B663="","",#REF!)</f>
        <v/>
      </c>
      <c r="L663" s="132" t="str">
        <f ca="1">IF(C663="","",#REF!)</f>
        <v/>
      </c>
    </row>
    <row r="664" spans="1:12">
      <c r="A664" s="108">
        <v>653</v>
      </c>
      <c r="B664" s="130" t="str">
        <f t="shared" ca="1" si="30"/>
        <v/>
      </c>
      <c r="C664" s="105" t="str">
        <f t="shared" ca="1" si="31"/>
        <v/>
      </c>
      <c r="D664" s="97" t="str">
        <f ca="1">IF(ISERROR(OFFSET('HARGA SATUAN'!$E$6,MATCH(C664,'HARGA SATUAN'!$C$7:$C$1922,0),0)),"",OFFSET('HARGA SATUAN'!$E$6,MATCH(C664,'HARGA SATUAN'!$C$7:$C$1922,0),0))</f>
        <v/>
      </c>
      <c r="E664" s="97">
        <f ca="1">IF(B664="+","Unit",IF(ISERROR(OFFSET('HARGA SATUAN'!$F$6,MATCH(C664,'HARGA SATUAN'!$C$7:$C$1922,0),0)),"",OFFSET('HARGA SATUAN'!$F$6,MATCH(C664,'HARGA SATUAN'!$C$7:$C$1922,0),0)))</f>
        <v>0</v>
      </c>
      <c r="F664" s="134" t="str">
        <f t="shared" ca="1" si="32"/>
        <v/>
      </c>
      <c r="G664" s="40">
        <f ca="1">IF(ISERROR(OFFSET('HARGA SATUAN'!$Q$6,MATCH(C664,'HARGA SATUAN'!$C$7:$C$1922,0),0)),"",OFFSET('HARGA SATUAN'!$Q$6,MATCH(C664,'HARGA SATUAN'!$C$7:$C$1922,0),0))</f>
        <v>0</v>
      </c>
      <c r="H664" s="132" t="str">
        <f ca="1">IF(B664="","",#REF!)</f>
        <v/>
      </c>
      <c r="I664" s="132" t="str">
        <f ca="1">IF(B664="","",#REF!)</f>
        <v/>
      </c>
      <c r="J664" s="132" t="str">
        <f ca="1">IF(B664="","",#REF!)</f>
        <v/>
      </c>
      <c r="K664" s="132" t="str">
        <f ca="1">IF(B664="","",#REF!)</f>
        <v/>
      </c>
      <c r="L664" s="132" t="str">
        <f ca="1">IF(C664="","",#REF!)</f>
        <v/>
      </c>
    </row>
    <row r="665" spans="1:12">
      <c r="A665" s="108">
        <v>654</v>
      </c>
      <c r="B665" s="130" t="str">
        <f t="shared" ca="1" si="30"/>
        <v/>
      </c>
      <c r="C665" s="105" t="str">
        <f t="shared" ca="1" si="31"/>
        <v/>
      </c>
      <c r="D665" s="97" t="str">
        <f ca="1">IF(ISERROR(OFFSET('HARGA SATUAN'!$E$6,MATCH(C665,'HARGA SATUAN'!$C$7:$C$1922,0),0)),"",OFFSET('HARGA SATUAN'!$E$6,MATCH(C665,'HARGA SATUAN'!$C$7:$C$1922,0),0))</f>
        <v/>
      </c>
      <c r="E665" s="97">
        <f ca="1">IF(B665="+","Unit",IF(ISERROR(OFFSET('HARGA SATUAN'!$F$6,MATCH(C665,'HARGA SATUAN'!$C$7:$C$1922,0),0)),"",OFFSET('HARGA SATUAN'!$F$6,MATCH(C665,'HARGA SATUAN'!$C$7:$C$1922,0),0)))</f>
        <v>0</v>
      </c>
      <c r="F665" s="134" t="str">
        <f t="shared" ca="1" si="32"/>
        <v/>
      </c>
      <c r="G665" s="40">
        <f ca="1">IF(ISERROR(OFFSET('HARGA SATUAN'!$Q$6,MATCH(C665,'HARGA SATUAN'!$C$7:$C$1922,0),0)),"",OFFSET('HARGA SATUAN'!$Q$6,MATCH(C665,'HARGA SATUAN'!$C$7:$C$1922,0),0))</f>
        <v>0</v>
      </c>
      <c r="H665" s="132" t="str">
        <f ca="1">IF(B665="","",#REF!)</f>
        <v/>
      </c>
      <c r="I665" s="132" t="str">
        <f ca="1">IF(B665="","",#REF!)</f>
        <v/>
      </c>
      <c r="J665" s="132" t="str">
        <f ca="1">IF(B665="","",#REF!)</f>
        <v/>
      </c>
      <c r="K665" s="132" t="str">
        <f ca="1">IF(B665="","",#REF!)</f>
        <v/>
      </c>
      <c r="L665" s="132" t="str">
        <f ca="1">IF(C665="","",#REF!)</f>
        <v/>
      </c>
    </row>
    <row r="666" spans="1:12">
      <c r="A666" s="108">
        <v>655</v>
      </c>
      <c r="B666" s="130" t="str">
        <f t="shared" ca="1" si="30"/>
        <v/>
      </c>
      <c r="C666" s="105" t="str">
        <f t="shared" ca="1" si="31"/>
        <v/>
      </c>
      <c r="D666" s="97" t="str">
        <f ca="1">IF(ISERROR(OFFSET('HARGA SATUAN'!$E$6,MATCH(C666,'HARGA SATUAN'!$C$7:$C$1922,0),0)),"",OFFSET('HARGA SATUAN'!$E$6,MATCH(C666,'HARGA SATUAN'!$C$7:$C$1922,0),0))</f>
        <v/>
      </c>
      <c r="E666" s="97">
        <f ca="1">IF(B666="+","Unit",IF(ISERROR(OFFSET('HARGA SATUAN'!$F$6,MATCH(C666,'HARGA SATUAN'!$C$7:$C$1922,0),0)),"",OFFSET('HARGA SATUAN'!$F$6,MATCH(C666,'HARGA SATUAN'!$C$7:$C$1922,0),0)))</f>
        <v>0</v>
      </c>
      <c r="F666" s="134" t="str">
        <f t="shared" ca="1" si="32"/>
        <v/>
      </c>
      <c r="G666" s="40">
        <f ca="1">IF(ISERROR(OFFSET('HARGA SATUAN'!$Q$6,MATCH(C666,'HARGA SATUAN'!$C$7:$C$1922,0),0)),"",OFFSET('HARGA SATUAN'!$Q$6,MATCH(C666,'HARGA SATUAN'!$C$7:$C$1922,0),0))</f>
        <v>0</v>
      </c>
      <c r="H666" s="132" t="str">
        <f ca="1">IF(B666="","",#REF!)</f>
        <v/>
      </c>
      <c r="I666" s="132" t="str">
        <f ca="1">IF(B666="","",#REF!)</f>
        <v/>
      </c>
      <c r="J666" s="132" t="str">
        <f ca="1">IF(B666="","",#REF!)</f>
        <v/>
      </c>
      <c r="K666" s="132" t="str">
        <f ca="1">IF(B666="","",#REF!)</f>
        <v/>
      </c>
      <c r="L666" s="132" t="str">
        <f ca="1">IF(C666="","",#REF!)</f>
        <v/>
      </c>
    </row>
    <row r="667" spans="1:12">
      <c r="A667" s="108">
        <v>656</v>
      </c>
      <c r="B667" s="130" t="str">
        <f t="shared" ca="1" si="30"/>
        <v/>
      </c>
      <c r="C667" s="105" t="str">
        <f t="shared" ca="1" si="31"/>
        <v/>
      </c>
      <c r="D667" s="97" t="str">
        <f ca="1">IF(ISERROR(OFFSET('HARGA SATUAN'!$E$6,MATCH(C667,'HARGA SATUAN'!$C$7:$C$1922,0),0)),"",OFFSET('HARGA SATUAN'!$E$6,MATCH(C667,'HARGA SATUAN'!$C$7:$C$1922,0),0))</f>
        <v/>
      </c>
      <c r="E667" s="97">
        <f ca="1">IF(B667="+","Unit",IF(ISERROR(OFFSET('HARGA SATUAN'!$F$6,MATCH(C667,'HARGA SATUAN'!$C$7:$C$1922,0),0)),"",OFFSET('HARGA SATUAN'!$F$6,MATCH(C667,'HARGA SATUAN'!$C$7:$C$1922,0),0)))</f>
        <v>0</v>
      </c>
      <c r="F667" s="134" t="str">
        <f t="shared" ca="1" si="32"/>
        <v/>
      </c>
      <c r="G667" s="40">
        <f ca="1">IF(ISERROR(OFFSET('HARGA SATUAN'!$Q$6,MATCH(C667,'HARGA SATUAN'!$C$7:$C$1922,0),0)),"",OFFSET('HARGA SATUAN'!$Q$6,MATCH(C667,'HARGA SATUAN'!$C$7:$C$1922,0),0))</f>
        <v>0</v>
      </c>
      <c r="H667" s="132" t="str">
        <f ca="1">IF(B667="","",#REF!)</f>
        <v/>
      </c>
      <c r="I667" s="132" t="str">
        <f ca="1">IF(B667="","",#REF!)</f>
        <v/>
      </c>
      <c r="J667" s="132" t="str">
        <f ca="1">IF(B667="","",#REF!)</f>
        <v/>
      </c>
      <c r="K667" s="132" t="str">
        <f ca="1">IF(B667="","",#REF!)</f>
        <v/>
      </c>
      <c r="L667" s="132" t="str">
        <f ca="1">IF(C667="","",#REF!)</f>
        <v/>
      </c>
    </row>
    <row r="668" spans="1:12">
      <c r="A668" s="108">
        <v>657</v>
      </c>
      <c r="B668" s="130" t="str">
        <f t="shared" ca="1" si="30"/>
        <v/>
      </c>
      <c r="C668" s="105" t="str">
        <f t="shared" ca="1" si="31"/>
        <v/>
      </c>
      <c r="D668" s="97" t="str">
        <f ca="1">IF(ISERROR(OFFSET('HARGA SATUAN'!$E$6,MATCH(C668,'HARGA SATUAN'!$C$7:$C$1922,0),0)),"",OFFSET('HARGA SATUAN'!$E$6,MATCH(C668,'HARGA SATUAN'!$C$7:$C$1922,0),0))</f>
        <v/>
      </c>
      <c r="E668" s="97">
        <f ca="1">IF(B668="+","Unit",IF(ISERROR(OFFSET('HARGA SATUAN'!$F$6,MATCH(C668,'HARGA SATUAN'!$C$7:$C$1922,0),0)),"",OFFSET('HARGA SATUAN'!$F$6,MATCH(C668,'HARGA SATUAN'!$C$7:$C$1922,0),0)))</f>
        <v>0</v>
      </c>
      <c r="F668" s="134" t="str">
        <f t="shared" ca="1" si="32"/>
        <v/>
      </c>
      <c r="G668" s="40">
        <f ca="1">IF(ISERROR(OFFSET('HARGA SATUAN'!$Q$6,MATCH(C668,'HARGA SATUAN'!$C$7:$C$1922,0),0)),"",OFFSET('HARGA SATUAN'!$Q$6,MATCH(C668,'HARGA SATUAN'!$C$7:$C$1922,0),0))</f>
        <v>0</v>
      </c>
      <c r="H668" s="132" t="str">
        <f ca="1">IF(B668="","",#REF!)</f>
        <v/>
      </c>
      <c r="I668" s="132" t="str">
        <f ca="1">IF(B668="","",#REF!)</f>
        <v/>
      </c>
      <c r="J668" s="132" t="str">
        <f ca="1">IF(B668="","",#REF!)</f>
        <v/>
      </c>
      <c r="K668" s="132" t="str">
        <f ca="1">IF(B668="","",#REF!)</f>
        <v/>
      </c>
      <c r="L668" s="132" t="str">
        <f ca="1">IF(C668="","",#REF!)</f>
        <v/>
      </c>
    </row>
    <row r="669" spans="1:12">
      <c r="A669" s="108">
        <v>658</v>
      </c>
      <c r="B669" s="130" t="str">
        <f t="shared" ca="1" si="30"/>
        <v/>
      </c>
      <c r="C669" s="105" t="str">
        <f t="shared" ca="1" si="31"/>
        <v/>
      </c>
      <c r="D669" s="97" t="str">
        <f ca="1">IF(ISERROR(OFFSET('HARGA SATUAN'!$E$6,MATCH(C669,'HARGA SATUAN'!$C$7:$C$1922,0),0)),"",OFFSET('HARGA SATUAN'!$E$6,MATCH(C669,'HARGA SATUAN'!$C$7:$C$1922,0),0))</f>
        <v/>
      </c>
      <c r="E669" s="97">
        <f ca="1">IF(B669="+","Unit",IF(ISERROR(OFFSET('HARGA SATUAN'!$F$6,MATCH(C669,'HARGA SATUAN'!$C$7:$C$1922,0),0)),"",OFFSET('HARGA SATUAN'!$F$6,MATCH(C669,'HARGA SATUAN'!$C$7:$C$1922,0),0)))</f>
        <v>0</v>
      </c>
      <c r="F669" s="134" t="str">
        <f t="shared" ca="1" si="32"/>
        <v/>
      </c>
      <c r="G669" s="40">
        <f ca="1">IF(ISERROR(OFFSET('HARGA SATUAN'!$Q$6,MATCH(C669,'HARGA SATUAN'!$C$7:$C$1922,0),0)),"",OFFSET('HARGA SATUAN'!$Q$6,MATCH(C669,'HARGA SATUAN'!$C$7:$C$1922,0),0))</f>
        <v>0</v>
      </c>
      <c r="H669" s="132" t="str">
        <f ca="1">IF(B669="","",#REF!)</f>
        <v/>
      </c>
      <c r="I669" s="132" t="str">
        <f ca="1">IF(B669="","",#REF!)</f>
        <v/>
      </c>
      <c r="J669" s="132" t="str">
        <f ca="1">IF(B669="","",#REF!)</f>
        <v/>
      </c>
      <c r="K669" s="132" t="str">
        <f ca="1">IF(B669="","",#REF!)</f>
        <v/>
      </c>
      <c r="L669" s="132" t="str">
        <f ca="1">IF(C669="","",#REF!)</f>
        <v/>
      </c>
    </row>
    <row r="670" spans="1:12">
      <c r="A670" s="108">
        <v>659</v>
      </c>
      <c r="B670" s="130" t="str">
        <f t="shared" ca="1" si="30"/>
        <v/>
      </c>
      <c r="C670" s="105" t="str">
        <f t="shared" ca="1" si="31"/>
        <v/>
      </c>
      <c r="D670" s="97" t="str">
        <f ca="1">IF(ISERROR(OFFSET('HARGA SATUAN'!$E$6,MATCH(C670,'HARGA SATUAN'!$C$7:$C$1922,0),0)),"",OFFSET('HARGA SATUAN'!$E$6,MATCH(C670,'HARGA SATUAN'!$C$7:$C$1922,0),0))</f>
        <v/>
      </c>
      <c r="E670" s="97">
        <f ca="1">IF(B670="+","Unit",IF(ISERROR(OFFSET('HARGA SATUAN'!$F$6,MATCH(C670,'HARGA SATUAN'!$C$7:$C$1922,0),0)),"",OFFSET('HARGA SATUAN'!$F$6,MATCH(C670,'HARGA SATUAN'!$C$7:$C$1922,0),0)))</f>
        <v>0</v>
      </c>
      <c r="F670" s="134" t="str">
        <f t="shared" ca="1" si="32"/>
        <v/>
      </c>
      <c r="G670" s="40">
        <f ca="1">IF(ISERROR(OFFSET('HARGA SATUAN'!$Q$6,MATCH(C670,'HARGA SATUAN'!$C$7:$C$1922,0),0)),"",OFFSET('HARGA SATUAN'!$Q$6,MATCH(C670,'HARGA SATUAN'!$C$7:$C$1922,0),0))</f>
        <v>0</v>
      </c>
      <c r="H670" s="132" t="str">
        <f ca="1">IF(B670="","",#REF!)</f>
        <v/>
      </c>
      <c r="I670" s="132" t="str">
        <f ca="1">IF(B670="","",#REF!)</f>
        <v/>
      </c>
      <c r="J670" s="132" t="str">
        <f ca="1">IF(B670="","",#REF!)</f>
        <v/>
      </c>
      <c r="K670" s="132" t="str">
        <f ca="1">IF(B670="","",#REF!)</f>
        <v/>
      </c>
      <c r="L670" s="132" t="str">
        <f ca="1">IF(C670="","",#REF!)</f>
        <v/>
      </c>
    </row>
    <row r="671" spans="1:12">
      <c r="A671" s="108">
        <v>660</v>
      </c>
      <c r="B671" s="130" t="str">
        <f t="shared" ca="1" si="30"/>
        <v/>
      </c>
      <c r="C671" s="105" t="str">
        <f t="shared" ca="1" si="31"/>
        <v/>
      </c>
      <c r="D671" s="97" t="str">
        <f ca="1">IF(ISERROR(OFFSET('HARGA SATUAN'!$E$6,MATCH(C671,'HARGA SATUAN'!$C$7:$C$1922,0),0)),"",OFFSET('HARGA SATUAN'!$E$6,MATCH(C671,'HARGA SATUAN'!$C$7:$C$1922,0),0))</f>
        <v/>
      </c>
      <c r="E671" s="97">
        <f ca="1">IF(B671="+","Unit",IF(ISERROR(OFFSET('HARGA SATUAN'!$F$6,MATCH(C671,'HARGA SATUAN'!$C$7:$C$1922,0),0)),"",OFFSET('HARGA SATUAN'!$F$6,MATCH(C671,'HARGA SATUAN'!$C$7:$C$1922,0),0)))</f>
        <v>0</v>
      </c>
      <c r="F671" s="134" t="str">
        <f t="shared" ca="1" si="32"/>
        <v/>
      </c>
      <c r="G671" s="40">
        <f ca="1">IF(ISERROR(OFFSET('HARGA SATUAN'!$Q$6,MATCH(C671,'HARGA SATUAN'!$C$7:$C$1922,0),0)),"",OFFSET('HARGA SATUAN'!$Q$6,MATCH(C671,'HARGA SATUAN'!$C$7:$C$1922,0),0))</f>
        <v>0</v>
      </c>
      <c r="H671" s="132" t="str">
        <f ca="1">IF(B671="","",#REF!)</f>
        <v/>
      </c>
      <c r="I671" s="132" t="str">
        <f ca="1">IF(B671="","",#REF!)</f>
        <v/>
      </c>
      <c r="J671" s="132" t="str">
        <f ca="1">IF(B671="","",#REF!)</f>
        <v/>
      </c>
      <c r="K671" s="132" t="str">
        <f ca="1">IF(B671="","",#REF!)</f>
        <v/>
      </c>
      <c r="L671" s="132" t="str">
        <f ca="1">IF(C671="","",#REF!)</f>
        <v/>
      </c>
    </row>
    <row r="672" spans="1:12">
      <c r="A672" s="108">
        <v>661</v>
      </c>
      <c r="B672" s="130" t="str">
        <f t="shared" ca="1" si="30"/>
        <v/>
      </c>
      <c r="C672" s="105" t="str">
        <f t="shared" ca="1" si="31"/>
        <v/>
      </c>
      <c r="D672" s="97" t="str">
        <f ca="1">IF(ISERROR(OFFSET('HARGA SATUAN'!$E$6,MATCH(C672,'HARGA SATUAN'!$C$7:$C$1922,0),0)),"",OFFSET('HARGA SATUAN'!$E$6,MATCH(C672,'HARGA SATUAN'!$C$7:$C$1922,0),0))</f>
        <v/>
      </c>
      <c r="E672" s="97">
        <f ca="1">IF(B672="+","Unit",IF(ISERROR(OFFSET('HARGA SATUAN'!$F$6,MATCH(C672,'HARGA SATUAN'!$C$7:$C$1922,0),0)),"",OFFSET('HARGA SATUAN'!$F$6,MATCH(C672,'HARGA SATUAN'!$C$7:$C$1922,0),0)))</f>
        <v>0</v>
      </c>
      <c r="F672" s="134" t="str">
        <f t="shared" ca="1" si="32"/>
        <v/>
      </c>
      <c r="G672" s="40">
        <f ca="1">IF(ISERROR(OFFSET('HARGA SATUAN'!$Q$6,MATCH(C672,'HARGA SATUAN'!$C$7:$C$1922,0),0)),"",OFFSET('HARGA SATUAN'!$Q$6,MATCH(C672,'HARGA SATUAN'!$C$7:$C$1922,0),0))</f>
        <v>0</v>
      </c>
      <c r="H672" s="132" t="str">
        <f ca="1">IF(B672="","",#REF!)</f>
        <v/>
      </c>
      <c r="I672" s="132" t="str">
        <f ca="1">IF(B672="","",#REF!)</f>
        <v/>
      </c>
      <c r="J672" s="132" t="str">
        <f ca="1">IF(B672="","",#REF!)</f>
        <v/>
      </c>
      <c r="K672" s="132" t="str">
        <f ca="1">IF(B672="","",#REF!)</f>
        <v/>
      </c>
      <c r="L672" s="132" t="str">
        <f ca="1">IF(C672="","",#REF!)</f>
        <v/>
      </c>
    </row>
    <row r="673" spans="1:12">
      <c r="A673" s="108">
        <v>662</v>
      </c>
      <c r="B673" s="130" t="str">
        <f t="shared" ca="1" si="30"/>
        <v/>
      </c>
      <c r="C673" s="105" t="str">
        <f t="shared" ca="1" si="31"/>
        <v/>
      </c>
      <c r="D673" s="97" t="str">
        <f ca="1">IF(ISERROR(OFFSET('HARGA SATUAN'!$E$6,MATCH(C673,'HARGA SATUAN'!$C$7:$C$1922,0),0)),"",OFFSET('HARGA SATUAN'!$E$6,MATCH(C673,'HARGA SATUAN'!$C$7:$C$1922,0),0))</f>
        <v/>
      </c>
      <c r="E673" s="97">
        <f ca="1">IF(B673="+","Unit",IF(ISERROR(OFFSET('HARGA SATUAN'!$F$6,MATCH(C673,'HARGA SATUAN'!$C$7:$C$1922,0),0)),"",OFFSET('HARGA SATUAN'!$F$6,MATCH(C673,'HARGA SATUAN'!$C$7:$C$1922,0),0)))</f>
        <v>0</v>
      </c>
      <c r="F673" s="134" t="str">
        <f t="shared" ca="1" si="32"/>
        <v/>
      </c>
      <c r="G673" s="40">
        <f ca="1">IF(ISERROR(OFFSET('HARGA SATUAN'!$Q$6,MATCH(C673,'HARGA SATUAN'!$C$7:$C$1922,0),0)),"",OFFSET('HARGA SATUAN'!$Q$6,MATCH(C673,'HARGA SATUAN'!$C$7:$C$1922,0),0))</f>
        <v>0</v>
      </c>
      <c r="H673" s="132" t="str">
        <f ca="1">IF(B673="","",#REF!)</f>
        <v/>
      </c>
      <c r="I673" s="132" t="str">
        <f ca="1">IF(B673="","",#REF!)</f>
        <v/>
      </c>
      <c r="J673" s="132" t="str">
        <f ca="1">IF(B673="","",#REF!)</f>
        <v/>
      </c>
      <c r="K673" s="132" t="str">
        <f ca="1">IF(B673="","",#REF!)</f>
        <v/>
      </c>
      <c r="L673" s="132" t="str">
        <f ca="1">IF(C673="","",#REF!)</f>
        <v/>
      </c>
    </row>
    <row r="674" spans="1:12">
      <c r="A674" s="108">
        <v>663</v>
      </c>
      <c r="B674" s="130" t="str">
        <f t="shared" ca="1" si="30"/>
        <v/>
      </c>
      <c r="C674" s="105" t="str">
        <f t="shared" ca="1" si="31"/>
        <v/>
      </c>
      <c r="D674" s="97" t="str">
        <f ca="1">IF(ISERROR(OFFSET('HARGA SATUAN'!$E$6,MATCH(C674,'HARGA SATUAN'!$C$7:$C$1922,0),0)),"",OFFSET('HARGA SATUAN'!$E$6,MATCH(C674,'HARGA SATUAN'!$C$7:$C$1922,0),0))</f>
        <v/>
      </c>
      <c r="E674" s="97">
        <f ca="1">IF(B674="+","Unit",IF(ISERROR(OFFSET('HARGA SATUAN'!$F$6,MATCH(C674,'HARGA SATUAN'!$C$7:$C$1922,0),0)),"",OFFSET('HARGA SATUAN'!$F$6,MATCH(C674,'HARGA SATUAN'!$C$7:$C$1922,0),0)))</f>
        <v>0</v>
      </c>
      <c r="F674" s="134" t="str">
        <f t="shared" ca="1" si="32"/>
        <v/>
      </c>
      <c r="G674" s="40">
        <f ca="1">IF(ISERROR(OFFSET('HARGA SATUAN'!$Q$6,MATCH(C674,'HARGA SATUAN'!$C$7:$C$1922,0),0)),"",OFFSET('HARGA SATUAN'!$Q$6,MATCH(C674,'HARGA SATUAN'!$C$7:$C$1922,0),0))</f>
        <v>0</v>
      </c>
      <c r="H674" s="132" t="str">
        <f ca="1">IF(B674="","",#REF!)</f>
        <v/>
      </c>
      <c r="I674" s="132" t="str">
        <f ca="1">IF(B674="","",#REF!)</f>
        <v/>
      </c>
      <c r="J674" s="132" t="str">
        <f ca="1">IF(B674="","",#REF!)</f>
        <v/>
      </c>
      <c r="K674" s="132" t="str">
        <f ca="1">IF(B674="","",#REF!)</f>
        <v/>
      </c>
      <c r="L674" s="132" t="str">
        <f ca="1">IF(C674="","",#REF!)</f>
        <v/>
      </c>
    </row>
    <row r="675" spans="1:12">
      <c r="A675" s="108">
        <v>664</v>
      </c>
      <c r="B675" s="130" t="str">
        <f t="shared" ca="1" si="30"/>
        <v/>
      </c>
      <c r="C675" s="105" t="str">
        <f t="shared" ca="1" si="31"/>
        <v/>
      </c>
      <c r="D675" s="97" t="str">
        <f ca="1">IF(ISERROR(OFFSET('HARGA SATUAN'!$E$6,MATCH(C675,'HARGA SATUAN'!$C$7:$C$1922,0),0)),"",OFFSET('HARGA SATUAN'!$E$6,MATCH(C675,'HARGA SATUAN'!$C$7:$C$1922,0),0))</f>
        <v/>
      </c>
      <c r="E675" s="97">
        <f ca="1">IF(B675="+","Unit",IF(ISERROR(OFFSET('HARGA SATUAN'!$F$6,MATCH(C675,'HARGA SATUAN'!$C$7:$C$1922,0),0)),"",OFFSET('HARGA SATUAN'!$F$6,MATCH(C675,'HARGA SATUAN'!$C$7:$C$1922,0),0)))</f>
        <v>0</v>
      </c>
      <c r="F675" s="134" t="str">
        <f t="shared" ca="1" si="32"/>
        <v/>
      </c>
      <c r="G675" s="40">
        <f ca="1">IF(ISERROR(OFFSET('HARGA SATUAN'!$Q$6,MATCH(C675,'HARGA SATUAN'!$C$7:$C$1922,0),0)),"",OFFSET('HARGA SATUAN'!$Q$6,MATCH(C675,'HARGA SATUAN'!$C$7:$C$1922,0),0))</f>
        <v>0</v>
      </c>
      <c r="H675" s="132" t="str">
        <f ca="1">IF(B675="","",#REF!)</f>
        <v/>
      </c>
      <c r="I675" s="132" t="str">
        <f ca="1">IF(B675="","",#REF!)</f>
        <v/>
      </c>
      <c r="J675" s="132" t="str">
        <f ca="1">IF(B675="","",#REF!)</f>
        <v/>
      </c>
      <c r="K675" s="132" t="str">
        <f ca="1">IF(B675="","",#REF!)</f>
        <v/>
      </c>
      <c r="L675" s="132" t="str">
        <f ca="1">IF(C675="","",#REF!)</f>
        <v/>
      </c>
    </row>
    <row r="676" spans="1:12">
      <c r="A676" s="108">
        <v>665</v>
      </c>
      <c r="B676" s="130" t="str">
        <f t="shared" ca="1" si="30"/>
        <v/>
      </c>
      <c r="C676" s="105" t="str">
        <f t="shared" ca="1" si="31"/>
        <v/>
      </c>
      <c r="D676" s="97" t="str">
        <f ca="1">IF(ISERROR(OFFSET('HARGA SATUAN'!$E$6,MATCH(C676,'HARGA SATUAN'!$C$7:$C$1922,0),0)),"",OFFSET('HARGA SATUAN'!$E$6,MATCH(C676,'HARGA SATUAN'!$C$7:$C$1922,0),0))</f>
        <v/>
      </c>
      <c r="E676" s="97">
        <f ca="1">IF(B676="+","Unit",IF(ISERROR(OFFSET('HARGA SATUAN'!$F$6,MATCH(C676,'HARGA SATUAN'!$C$7:$C$1922,0),0)),"",OFFSET('HARGA SATUAN'!$F$6,MATCH(C676,'HARGA SATUAN'!$C$7:$C$1922,0),0)))</f>
        <v>0</v>
      </c>
      <c r="F676" s="134" t="str">
        <f t="shared" ca="1" si="32"/>
        <v/>
      </c>
      <c r="G676" s="40">
        <f ca="1">IF(ISERROR(OFFSET('HARGA SATUAN'!$Q$6,MATCH(C676,'HARGA SATUAN'!$C$7:$C$1922,0),0)),"",OFFSET('HARGA SATUAN'!$Q$6,MATCH(C676,'HARGA SATUAN'!$C$7:$C$1922,0),0))</f>
        <v>0</v>
      </c>
      <c r="H676" s="132" t="str">
        <f ca="1">IF(B676="","",#REF!)</f>
        <v/>
      </c>
      <c r="I676" s="132" t="str">
        <f ca="1">IF(B676="","",#REF!)</f>
        <v/>
      </c>
      <c r="J676" s="132" t="str">
        <f ca="1">IF(B676="","",#REF!)</f>
        <v/>
      </c>
      <c r="K676" s="132" t="str">
        <f ca="1">IF(B676="","",#REF!)</f>
        <v/>
      </c>
      <c r="L676" s="132" t="str">
        <f ca="1">IF(C676="","",#REF!)</f>
        <v/>
      </c>
    </row>
    <row r="677" spans="1:12">
      <c r="A677" s="108">
        <v>666</v>
      </c>
      <c r="B677" s="130" t="str">
        <f t="shared" ca="1" si="30"/>
        <v/>
      </c>
      <c r="C677" s="105" t="str">
        <f t="shared" ca="1" si="31"/>
        <v/>
      </c>
      <c r="D677" s="97" t="str">
        <f ca="1">IF(ISERROR(OFFSET('HARGA SATUAN'!$E$6,MATCH(C677,'HARGA SATUAN'!$C$7:$C$1922,0),0)),"",OFFSET('HARGA SATUAN'!$E$6,MATCH(C677,'HARGA SATUAN'!$C$7:$C$1922,0),0))</f>
        <v/>
      </c>
      <c r="E677" s="97">
        <f ca="1">IF(B677="+","Unit",IF(ISERROR(OFFSET('HARGA SATUAN'!$F$6,MATCH(C677,'HARGA SATUAN'!$C$7:$C$1922,0),0)),"",OFFSET('HARGA SATUAN'!$F$6,MATCH(C677,'HARGA SATUAN'!$C$7:$C$1922,0),0)))</f>
        <v>0</v>
      </c>
      <c r="F677" s="134" t="str">
        <f t="shared" ca="1" si="32"/>
        <v/>
      </c>
      <c r="G677" s="40">
        <f ca="1">IF(ISERROR(OFFSET('HARGA SATUAN'!$Q$6,MATCH(C677,'HARGA SATUAN'!$C$7:$C$1922,0),0)),"",OFFSET('HARGA SATUAN'!$Q$6,MATCH(C677,'HARGA SATUAN'!$C$7:$C$1922,0),0))</f>
        <v>0</v>
      </c>
      <c r="H677" s="132" t="str">
        <f ca="1">IF(B677="","",#REF!)</f>
        <v/>
      </c>
      <c r="I677" s="132" t="str">
        <f ca="1">IF(B677="","",#REF!)</f>
        <v/>
      </c>
      <c r="J677" s="132" t="str">
        <f ca="1">IF(B677="","",#REF!)</f>
        <v/>
      </c>
      <c r="K677" s="132" t="str">
        <f ca="1">IF(B677="","",#REF!)</f>
        <v/>
      </c>
      <c r="L677" s="132" t="str">
        <f ca="1">IF(C677="","",#REF!)</f>
        <v/>
      </c>
    </row>
    <row r="678" spans="1:12">
      <c r="A678" s="108">
        <v>667</v>
      </c>
      <c r="B678" s="130" t="str">
        <f t="shared" ca="1" si="30"/>
        <v/>
      </c>
      <c r="C678" s="105" t="str">
        <f t="shared" ca="1" si="31"/>
        <v/>
      </c>
      <c r="D678" s="97" t="str">
        <f ca="1">IF(ISERROR(OFFSET('HARGA SATUAN'!$E$6,MATCH(C678,'HARGA SATUAN'!$C$7:$C$1922,0),0)),"",OFFSET('HARGA SATUAN'!$E$6,MATCH(C678,'HARGA SATUAN'!$C$7:$C$1922,0),0))</f>
        <v/>
      </c>
      <c r="E678" s="97">
        <f ca="1">IF(B678="+","Unit",IF(ISERROR(OFFSET('HARGA SATUAN'!$F$6,MATCH(C678,'HARGA SATUAN'!$C$7:$C$1922,0),0)),"",OFFSET('HARGA SATUAN'!$F$6,MATCH(C678,'HARGA SATUAN'!$C$7:$C$1922,0),0)))</f>
        <v>0</v>
      </c>
      <c r="F678" s="134" t="str">
        <f t="shared" ca="1" si="32"/>
        <v/>
      </c>
      <c r="G678" s="40">
        <f ca="1">IF(ISERROR(OFFSET('HARGA SATUAN'!$Q$6,MATCH(C678,'HARGA SATUAN'!$C$7:$C$1922,0),0)),"",OFFSET('HARGA SATUAN'!$Q$6,MATCH(C678,'HARGA SATUAN'!$C$7:$C$1922,0),0))</f>
        <v>0</v>
      </c>
      <c r="H678" s="132" t="str">
        <f ca="1">IF(B678="","",#REF!)</f>
        <v/>
      </c>
      <c r="I678" s="132" t="str">
        <f ca="1">IF(B678="","",#REF!)</f>
        <v/>
      </c>
      <c r="J678" s="132" t="str">
        <f ca="1">IF(B678="","",#REF!)</f>
        <v/>
      </c>
      <c r="K678" s="132" t="str">
        <f ca="1">IF(B678="","",#REF!)</f>
        <v/>
      </c>
      <c r="L678" s="132" t="str">
        <f ca="1">IF(C678="","",#REF!)</f>
        <v/>
      </c>
    </row>
    <row r="679" spans="1:12">
      <c r="A679" s="108">
        <v>668</v>
      </c>
      <c r="B679" s="130" t="str">
        <f t="shared" ca="1" si="30"/>
        <v/>
      </c>
      <c r="C679" s="105" t="str">
        <f t="shared" ca="1" si="31"/>
        <v/>
      </c>
      <c r="D679" s="97" t="str">
        <f ca="1">IF(ISERROR(OFFSET('HARGA SATUAN'!$E$6,MATCH(C679,'HARGA SATUAN'!$C$7:$C$1922,0),0)),"",OFFSET('HARGA SATUAN'!$E$6,MATCH(C679,'HARGA SATUAN'!$C$7:$C$1922,0),0))</f>
        <v/>
      </c>
      <c r="E679" s="97">
        <f ca="1">IF(B679="+","Unit",IF(ISERROR(OFFSET('HARGA SATUAN'!$F$6,MATCH(C679,'HARGA SATUAN'!$C$7:$C$1922,0),0)),"",OFFSET('HARGA SATUAN'!$F$6,MATCH(C679,'HARGA SATUAN'!$C$7:$C$1922,0),0)))</f>
        <v>0</v>
      </c>
      <c r="F679" s="134" t="str">
        <f t="shared" ca="1" si="32"/>
        <v/>
      </c>
      <c r="G679" s="40">
        <f ca="1">IF(ISERROR(OFFSET('HARGA SATUAN'!$Q$6,MATCH(C679,'HARGA SATUAN'!$C$7:$C$1922,0),0)),"",OFFSET('HARGA SATUAN'!$Q$6,MATCH(C679,'HARGA SATUAN'!$C$7:$C$1922,0),0))</f>
        <v>0</v>
      </c>
      <c r="H679" s="132" t="str">
        <f ca="1">IF(B679="","",#REF!)</f>
        <v/>
      </c>
      <c r="I679" s="132" t="str">
        <f ca="1">IF(B679="","",#REF!)</f>
        <v/>
      </c>
      <c r="J679" s="132" t="str">
        <f ca="1">IF(B679="","",#REF!)</f>
        <v/>
      </c>
      <c r="K679" s="132" t="str">
        <f ca="1">IF(B679="","",#REF!)</f>
        <v/>
      </c>
      <c r="L679" s="132" t="str">
        <f ca="1">IF(C679="","",#REF!)</f>
        <v/>
      </c>
    </row>
    <row r="680" spans="1:12">
      <c r="A680" s="108">
        <v>669</v>
      </c>
      <c r="B680" s="130" t="str">
        <f t="shared" ca="1" si="30"/>
        <v/>
      </c>
      <c r="C680" s="105" t="str">
        <f t="shared" ca="1" si="31"/>
        <v/>
      </c>
      <c r="D680" s="97" t="str">
        <f ca="1">IF(ISERROR(OFFSET('HARGA SATUAN'!$E$6,MATCH(C680,'HARGA SATUAN'!$C$7:$C$1922,0),0)),"",OFFSET('HARGA SATUAN'!$E$6,MATCH(C680,'HARGA SATUAN'!$C$7:$C$1922,0),0))</f>
        <v/>
      </c>
      <c r="E680" s="97">
        <f ca="1">IF(B680="+","Unit",IF(ISERROR(OFFSET('HARGA SATUAN'!$F$6,MATCH(C680,'HARGA SATUAN'!$C$7:$C$1922,0),0)),"",OFFSET('HARGA SATUAN'!$F$6,MATCH(C680,'HARGA SATUAN'!$C$7:$C$1922,0),0)))</f>
        <v>0</v>
      </c>
      <c r="F680" s="134" t="str">
        <f t="shared" ca="1" si="32"/>
        <v/>
      </c>
      <c r="G680" s="40">
        <f ca="1">IF(ISERROR(OFFSET('HARGA SATUAN'!$Q$6,MATCH(C680,'HARGA SATUAN'!$C$7:$C$1922,0),0)),"",OFFSET('HARGA SATUAN'!$Q$6,MATCH(C680,'HARGA SATUAN'!$C$7:$C$1922,0),0))</f>
        <v>0</v>
      </c>
      <c r="H680" s="132" t="str">
        <f ca="1">IF(B680="","",#REF!)</f>
        <v/>
      </c>
      <c r="I680" s="132" t="str">
        <f ca="1">IF(B680="","",#REF!)</f>
        <v/>
      </c>
      <c r="J680" s="132" t="str">
        <f ca="1">IF(B680="","",#REF!)</f>
        <v/>
      </c>
      <c r="K680" s="132" t="str">
        <f ca="1">IF(B680="","",#REF!)</f>
        <v/>
      </c>
      <c r="L680" s="132" t="str">
        <f ca="1">IF(C680="","",#REF!)</f>
        <v/>
      </c>
    </row>
    <row r="681" spans="1:12">
      <c r="A681" s="108">
        <v>670</v>
      </c>
      <c r="B681" s="130" t="str">
        <f t="shared" ca="1" si="30"/>
        <v/>
      </c>
      <c r="C681" s="105" t="str">
        <f t="shared" ca="1" si="31"/>
        <v/>
      </c>
      <c r="D681" s="97" t="str">
        <f ca="1">IF(ISERROR(OFFSET('HARGA SATUAN'!$E$6,MATCH(C681,'HARGA SATUAN'!$C$7:$C$1922,0),0)),"",OFFSET('HARGA SATUAN'!$E$6,MATCH(C681,'HARGA SATUAN'!$C$7:$C$1922,0),0))</f>
        <v/>
      </c>
      <c r="E681" s="97">
        <f ca="1">IF(B681="+","Unit",IF(ISERROR(OFFSET('HARGA SATUAN'!$F$6,MATCH(C681,'HARGA SATUAN'!$C$7:$C$1922,0),0)),"",OFFSET('HARGA SATUAN'!$F$6,MATCH(C681,'HARGA SATUAN'!$C$7:$C$1922,0),0)))</f>
        <v>0</v>
      </c>
      <c r="F681" s="134" t="str">
        <f t="shared" ca="1" si="32"/>
        <v/>
      </c>
      <c r="G681" s="40">
        <f ca="1">IF(ISERROR(OFFSET('HARGA SATUAN'!$Q$6,MATCH(C681,'HARGA SATUAN'!$C$7:$C$1922,0),0)),"",OFFSET('HARGA SATUAN'!$Q$6,MATCH(C681,'HARGA SATUAN'!$C$7:$C$1922,0),0))</f>
        <v>0</v>
      </c>
      <c r="H681" s="132" t="str">
        <f ca="1">IF(B681="","",#REF!)</f>
        <v/>
      </c>
      <c r="I681" s="132" t="str">
        <f ca="1">IF(B681="","",#REF!)</f>
        <v/>
      </c>
      <c r="J681" s="132" t="str">
        <f ca="1">IF(B681="","",#REF!)</f>
        <v/>
      </c>
      <c r="K681" s="132" t="str">
        <f ca="1">IF(B681="","",#REF!)</f>
        <v/>
      </c>
      <c r="L681" s="132" t="str">
        <f ca="1">IF(C681="","",#REF!)</f>
        <v/>
      </c>
    </row>
    <row r="682" spans="1:12">
      <c r="A682" s="108">
        <v>671</v>
      </c>
      <c r="B682" s="130" t="str">
        <f t="shared" ca="1" si="30"/>
        <v/>
      </c>
      <c r="C682" s="105" t="str">
        <f t="shared" ca="1" si="31"/>
        <v/>
      </c>
      <c r="D682" s="97" t="str">
        <f ca="1">IF(ISERROR(OFFSET('HARGA SATUAN'!$E$6,MATCH(C682,'HARGA SATUAN'!$C$7:$C$1922,0),0)),"",OFFSET('HARGA SATUAN'!$E$6,MATCH(C682,'HARGA SATUAN'!$C$7:$C$1922,0),0))</f>
        <v/>
      </c>
      <c r="E682" s="97">
        <f ca="1">IF(B682="+","Unit",IF(ISERROR(OFFSET('HARGA SATUAN'!$F$6,MATCH(C682,'HARGA SATUAN'!$C$7:$C$1922,0),0)),"",OFFSET('HARGA SATUAN'!$F$6,MATCH(C682,'HARGA SATUAN'!$C$7:$C$1922,0),0)))</f>
        <v>0</v>
      </c>
      <c r="F682" s="134" t="str">
        <f t="shared" ca="1" si="32"/>
        <v/>
      </c>
      <c r="G682" s="40">
        <f ca="1">IF(ISERROR(OFFSET('HARGA SATUAN'!$Q$6,MATCH(C682,'HARGA SATUAN'!$C$7:$C$1922,0),0)),"",OFFSET('HARGA SATUAN'!$Q$6,MATCH(C682,'HARGA SATUAN'!$C$7:$C$1922,0),0))</f>
        <v>0</v>
      </c>
      <c r="H682" s="132" t="str">
        <f ca="1">IF(B682="","",#REF!)</f>
        <v/>
      </c>
      <c r="I682" s="132" t="str">
        <f ca="1">IF(B682="","",#REF!)</f>
        <v/>
      </c>
      <c r="J682" s="132" t="str">
        <f ca="1">IF(B682="","",#REF!)</f>
        <v/>
      </c>
      <c r="K682" s="132" t="str">
        <f ca="1">IF(B682="","",#REF!)</f>
        <v/>
      </c>
      <c r="L682" s="132" t="str">
        <f ca="1">IF(C682="","",#REF!)</f>
        <v/>
      </c>
    </row>
    <row r="683" spans="1:12">
      <c r="A683" s="108">
        <v>672</v>
      </c>
      <c r="B683" s="130" t="str">
        <f t="shared" ca="1" si="30"/>
        <v/>
      </c>
      <c r="C683" s="105" t="str">
        <f t="shared" ca="1" si="31"/>
        <v/>
      </c>
      <c r="D683" s="97" t="str">
        <f ca="1">IF(ISERROR(OFFSET('HARGA SATUAN'!$E$6,MATCH(C683,'HARGA SATUAN'!$C$7:$C$1922,0),0)),"",OFFSET('HARGA SATUAN'!$E$6,MATCH(C683,'HARGA SATUAN'!$C$7:$C$1922,0),0))</f>
        <v/>
      </c>
      <c r="E683" s="97">
        <f ca="1">IF(B683="+","Unit",IF(ISERROR(OFFSET('HARGA SATUAN'!$F$6,MATCH(C683,'HARGA SATUAN'!$C$7:$C$1922,0),0)),"",OFFSET('HARGA SATUAN'!$F$6,MATCH(C683,'HARGA SATUAN'!$C$7:$C$1922,0),0)))</f>
        <v>0</v>
      </c>
      <c r="F683" s="134" t="str">
        <f t="shared" ca="1" si="32"/>
        <v/>
      </c>
      <c r="G683" s="40">
        <f ca="1">IF(ISERROR(OFFSET('HARGA SATUAN'!$Q$6,MATCH(C683,'HARGA SATUAN'!$C$7:$C$1922,0),0)),"",OFFSET('HARGA SATUAN'!$Q$6,MATCH(C683,'HARGA SATUAN'!$C$7:$C$1922,0),0))</f>
        <v>0</v>
      </c>
      <c r="H683" s="132" t="str">
        <f ca="1">IF(B683="","",#REF!)</f>
        <v/>
      </c>
      <c r="I683" s="132" t="str">
        <f ca="1">IF(B683="","",#REF!)</f>
        <v/>
      </c>
      <c r="J683" s="132" t="str">
        <f ca="1">IF(B683="","",#REF!)</f>
        <v/>
      </c>
      <c r="K683" s="132" t="str">
        <f ca="1">IF(B683="","",#REF!)</f>
        <v/>
      </c>
      <c r="L683" s="132" t="str">
        <f ca="1">IF(C683="","",#REF!)</f>
        <v/>
      </c>
    </row>
    <row r="684" spans="1:12">
      <c r="A684" s="108">
        <v>673</v>
      </c>
      <c r="B684" s="130" t="str">
        <f t="shared" ca="1" si="30"/>
        <v/>
      </c>
      <c r="C684" s="105" t="str">
        <f t="shared" ca="1" si="31"/>
        <v/>
      </c>
      <c r="D684" s="97" t="str">
        <f ca="1">IF(ISERROR(OFFSET('HARGA SATUAN'!$E$6,MATCH(C684,'HARGA SATUAN'!$C$7:$C$1922,0),0)),"",OFFSET('HARGA SATUAN'!$E$6,MATCH(C684,'HARGA SATUAN'!$C$7:$C$1922,0),0))</f>
        <v/>
      </c>
      <c r="E684" s="97">
        <f ca="1">IF(B684="+","Unit",IF(ISERROR(OFFSET('HARGA SATUAN'!$F$6,MATCH(C684,'HARGA SATUAN'!$C$7:$C$1922,0),0)),"",OFFSET('HARGA SATUAN'!$F$6,MATCH(C684,'HARGA SATUAN'!$C$7:$C$1922,0),0)))</f>
        <v>0</v>
      </c>
      <c r="F684" s="134" t="str">
        <f t="shared" ca="1" si="32"/>
        <v/>
      </c>
      <c r="G684" s="40">
        <f ca="1">IF(ISERROR(OFFSET('HARGA SATUAN'!$Q$6,MATCH(C684,'HARGA SATUAN'!$C$7:$C$1922,0),0)),"",OFFSET('HARGA SATUAN'!$Q$6,MATCH(C684,'HARGA SATUAN'!$C$7:$C$1922,0),0))</f>
        <v>0</v>
      </c>
      <c r="H684" s="132" t="str">
        <f ca="1">IF(B684="","",#REF!)</f>
        <v/>
      </c>
      <c r="I684" s="132" t="str">
        <f ca="1">IF(B684="","",#REF!)</f>
        <v/>
      </c>
      <c r="J684" s="132" t="str">
        <f ca="1">IF(B684="","",#REF!)</f>
        <v/>
      </c>
      <c r="K684" s="132" t="str">
        <f ca="1">IF(B684="","",#REF!)</f>
        <v/>
      </c>
      <c r="L684" s="132" t="str">
        <f ca="1">IF(C684="","",#REF!)</f>
        <v/>
      </c>
    </row>
    <row r="685" spans="1:12">
      <c r="A685" s="108">
        <v>674</v>
      </c>
      <c r="B685" s="130" t="str">
        <f t="shared" ca="1" si="30"/>
        <v/>
      </c>
      <c r="C685" s="105" t="str">
        <f t="shared" ca="1" si="31"/>
        <v/>
      </c>
      <c r="D685" s="97" t="str">
        <f ca="1">IF(ISERROR(OFFSET('HARGA SATUAN'!$E$6,MATCH(C685,'HARGA SATUAN'!$C$7:$C$1922,0),0)),"",OFFSET('HARGA SATUAN'!$E$6,MATCH(C685,'HARGA SATUAN'!$C$7:$C$1922,0),0))</f>
        <v/>
      </c>
      <c r="E685" s="97">
        <f ca="1">IF(B685="+","Unit",IF(ISERROR(OFFSET('HARGA SATUAN'!$F$6,MATCH(C685,'HARGA SATUAN'!$C$7:$C$1922,0),0)),"",OFFSET('HARGA SATUAN'!$F$6,MATCH(C685,'HARGA SATUAN'!$C$7:$C$1922,0),0)))</f>
        <v>0</v>
      </c>
      <c r="F685" s="134" t="str">
        <f t="shared" ca="1" si="32"/>
        <v/>
      </c>
      <c r="G685" s="40">
        <f ca="1">IF(ISERROR(OFFSET('HARGA SATUAN'!$Q$6,MATCH(C685,'HARGA SATUAN'!$C$7:$C$1922,0),0)),"",OFFSET('HARGA SATUAN'!$Q$6,MATCH(C685,'HARGA SATUAN'!$C$7:$C$1922,0),0))</f>
        <v>0</v>
      </c>
      <c r="H685" s="132" t="str">
        <f ca="1">IF(B685="","",#REF!)</f>
        <v/>
      </c>
      <c r="I685" s="132" t="str">
        <f ca="1">IF(B685="","",#REF!)</f>
        <v/>
      </c>
      <c r="J685" s="132" t="str">
        <f ca="1">IF(B685="","",#REF!)</f>
        <v/>
      </c>
      <c r="K685" s="132" t="str">
        <f ca="1">IF(B685="","",#REF!)</f>
        <v/>
      </c>
      <c r="L685" s="132" t="str">
        <f ca="1">IF(C685="","",#REF!)</f>
        <v/>
      </c>
    </row>
    <row r="686" spans="1:12">
      <c r="A686" s="108">
        <v>675</v>
      </c>
      <c r="B686" s="130" t="str">
        <f t="shared" ca="1" si="30"/>
        <v/>
      </c>
      <c r="C686" s="105" t="str">
        <f t="shared" ca="1" si="31"/>
        <v/>
      </c>
      <c r="D686" s="97" t="str">
        <f ca="1">IF(ISERROR(OFFSET('HARGA SATUAN'!$E$6,MATCH(C686,'HARGA SATUAN'!$C$7:$C$1922,0),0)),"",OFFSET('HARGA SATUAN'!$E$6,MATCH(C686,'HARGA SATUAN'!$C$7:$C$1922,0),0))</f>
        <v/>
      </c>
      <c r="E686" s="97">
        <f ca="1">IF(B686="+","Unit",IF(ISERROR(OFFSET('HARGA SATUAN'!$F$6,MATCH(C686,'HARGA SATUAN'!$C$7:$C$1922,0),0)),"",OFFSET('HARGA SATUAN'!$F$6,MATCH(C686,'HARGA SATUAN'!$C$7:$C$1922,0),0)))</f>
        <v>0</v>
      </c>
      <c r="F686" s="134" t="str">
        <f t="shared" ca="1" si="32"/>
        <v/>
      </c>
      <c r="G686" s="40">
        <f ca="1">IF(ISERROR(OFFSET('HARGA SATUAN'!$Q$6,MATCH(C686,'HARGA SATUAN'!$C$7:$C$1922,0),0)),"",OFFSET('HARGA SATUAN'!$Q$6,MATCH(C686,'HARGA SATUAN'!$C$7:$C$1922,0),0))</f>
        <v>0</v>
      </c>
      <c r="H686" s="132" t="str">
        <f ca="1">IF(B686="","",#REF!)</f>
        <v/>
      </c>
      <c r="I686" s="132" t="str">
        <f ca="1">IF(B686="","",#REF!)</f>
        <v/>
      </c>
      <c r="J686" s="132" t="str">
        <f ca="1">IF(B686="","",#REF!)</f>
        <v/>
      </c>
      <c r="K686" s="132" t="str">
        <f ca="1">IF(B686="","",#REF!)</f>
        <v/>
      </c>
      <c r="L686" s="132" t="str">
        <f ca="1">IF(C686="","",#REF!)</f>
        <v/>
      </c>
    </row>
    <row r="687" spans="1:12">
      <c r="A687" s="108">
        <v>676</v>
      </c>
      <c r="B687" s="130" t="str">
        <f t="shared" ca="1" si="30"/>
        <v/>
      </c>
      <c r="C687" s="105" t="str">
        <f t="shared" ca="1" si="31"/>
        <v/>
      </c>
      <c r="D687" s="97" t="str">
        <f ca="1">IF(ISERROR(OFFSET('HARGA SATUAN'!$E$6,MATCH(C687,'HARGA SATUAN'!$C$7:$C$1922,0),0)),"",OFFSET('HARGA SATUAN'!$E$6,MATCH(C687,'HARGA SATUAN'!$C$7:$C$1922,0),0))</f>
        <v/>
      </c>
      <c r="E687" s="97">
        <f ca="1">IF(B687="+","Unit",IF(ISERROR(OFFSET('HARGA SATUAN'!$F$6,MATCH(C687,'HARGA SATUAN'!$C$7:$C$1922,0),0)),"",OFFSET('HARGA SATUAN'!$F$6,MATCH(C687,'HARGA SATUAN'!$C$7:$C$1922,0),0)))</f>
        <v>0</v>
      </c>
      <c r="F687" s="134" t="str">
        <f t="shared" ca="1" si="32"/>
        <v/>
      </c>
      <c r="G687" s="40">
        <f ca="1">IF(ISERROR(OFFSET('HARGA SATUAN'!$Q$6,MATCH(C687,'HARGA SATUAN'!$C$7:$C$1922,0),0)),"",OFFSET('HARGA SATUAN'!$Q$6,MATCH(C687,'HARGA SATUAN'!$C$7:$C$1922,0),0))</f>
        <v>0</v>
      </c>
      <c r="H687" s="132" t="str">
        <f ca="1">IF(B687="","",#REF!)</f>
        <v/>
      </c>
      <c r="I687" s="132" t="str">
        <f ca="1">IF(B687="","",#REF!)</f>
        <v/>
      </c>
      <c r="J687" s="132" t="str">
        <f ca="1">IF(B687="","",#REF!)</f>
        <v/>
      </c>
      <c r="K687" s="132" t="str">
        <f ca="1">IF(B687="","",#REF!)</f>
        <v/>
      </c>
      <c r="L687" s="132" t="str">
        <f ca="1">IF(C687="","",#REF!)</f>
        <v/>
      </c>
    </row>
    <row r="688" spans="1:12">
      <c r="A688" s="108">
        <v>677</v>
      </c>
      <c r="B688" s="130" t="str">
        <f t="shared" ca="1" si="30"/>
        <v/>
      </c>
      <c r="C688" s="105" t="str">
        <f t="shared" ca="1" si="31"/>
        <v/>
      </c>
      <c r="D688" s="97" t="str">
        <f ca="1">IF(ISERROR(OFFSET('HARGA SATUAN'!$E$6,MATCH(C688,'HARGA SATUAN'!$C$7:$C$1922,0),0)),"",OFFSET('HARGA SATUAN'!$E$6,MATCH(C688,'HARGA SATUAN'!$C$7:$C$1922,0),0))</f>
        <v/>
      </c>
      <c r="E688" s="97">
        <f ca="1">IF(B688="+","Unit",IF(ISERROR(OFFSET('HARGA SATUAN'!$F$6,MATCH(C688,'HARGA SATUAN'!$C$7:$C$1922,0),0)),"",OFFSET('HARGA SATUAN'!$F$6,MATCH(C688,'HARGA SATUAN'!$C$7:$C$1922,0),0)))</f>
        <v>0</v>
      </c>
      <c r="F688" s="134" t="str">
        <f t="shared" ca="1" si="32"/>
        <v/>
      </c>
      <c r="G688" s="40">
        <f ca="1">IF(ISERROR(OFFSET('HARGA SATUAN'!$Q$6,MATCH(C688,'HARGA SATUAN'!$C$7:$C$1922,0),0)),"",OFFSET('HARGA SATUAN'!$Q$6,MATCH(C688,'HARGA SATUAN'!$C$7:$C$1922,0),0))</f>
        <v>0</v>
      </c>
      <c r="H688" s="132" t="str">
        <f ca="1">IF(B688="","",#REF!)</f>
        <v/>
      </c>
      <c r="I688" s="132" t="str">
        <f ca="1">IF(B688="","",#REF!)</f>
        <v/>
      </c>
      <c r="J688" s="132" t="str">
        <f ca="1">IF(B688="","",#REF!)</f>
        <v/>
      </c>
      <c r="K688" s="132" t="str">
        <f ca="1">IF(B688="","",#REF!)</f>
        <v/>
      </c>
      <c r="L688" s="132" t="str">
        <f ca="1">IF(C688="","",#REF!)</f>
        <v/>
      </c>
    </row>
    <row r="689" spans="1:12">
      <c r="A689" s="108">
        <v>678</v>
      </c>
      <c r="B689" s="130" t="str">
        <f t="shared" ca="1" si="30"/>
        <v/>
      </c>
      <c r="C689" s="105" t="str">
        <f t="shared" ca="1" si="31"/>
        <v/>
      </c>
      <c r="D689" s="97" t="str">
        <f ca="1">IF(ISERROR(OFFSET('HARGA SATUAN'!$E$6,MATCH(C689,'HARGA SATUAN'!$C$7:$C$1922,0),0)),"",OFFSET('HARGA SATUAN'!$E$6,MATCH(C689,'HARGA SATUAN'!$C$7:$C$1922,0),0))</f>
        <v/>
      </c>
      <c r="E689" s="97">
        <f ca="1">IF(B689="+","Unit",IF(ISERROR(OFFSET('HARGA SATUAN'!$F$6,MATCH(C689,'HARGA SATUAN'!$C$7:$C$1922,0),0)),"",OFFSET('HARGA SATUAN'!$F$6,MATCH(C689,'HARGA SATUAN'!$C$7:$C$1922,0),0)))</f>
        <v>0</v>
      </c>
      <c r="F689" s="134" t="str">
        <f t="shared" ca="1" si="32"/>
        <v/>
      </c>
      <c r="G689" s="40">
        <f ca="1">IF(ISERROR(OFFSET('HARGA SATUAN'!$Q$6,MATCH(C689,'HARGA SATUAN'!$C$7:$C$1922,0),0)),"",OFFSET('HARGA SATUAN'!$Q$6,MATCH(C689,'HARGA SATUAN'!$C$7:$C$1922,0),0))</f>
        <v>0</v>
      </c>
      <c r="H689" s="132" t="str">
        <f ca="1">IF(B689="","",#REF!)</f>
        <v/>
      </c>
      <c r="I689" s="132" t="str">
        <f ca="1">IF(B689="","",#REF!)</f>
        <v/>
      </c>
      <c r="J689" s="132" t="str">
        <f ca="1">IF(B689="","",#REF!)</f>
        <v/>
      </c>
      <c r="K689" s="132" t="str">
        <f ca="1">IF(B689="","",#REF!)</f>
        <v/>
      </c>
      <c r="L689" s="132" t="str">
        <f ca="1">IF(C689="","",#REF!)</f>
        <v/>
      </c>
    </row>
    <row r="690" spans="1:12">
      <c r="A690" s="108">
        <v>679</v>
      </c>
      <c r="B690" s="130" t="str">
        <f t="shared" ca="1" si="30"/>
        <v/>
      </c>
      <c r="C690" s="105" t="str">
        <f t="shared" ca="1" si="31"/>
        <v/>
      </c>
      <c r="D690" s="97" t="str">
        <f ca="1">IF(ISERROR(OFFSET('HARGA SATUAN'!$E$6,MATCH(C690,'HARGA SATUAN'!$C$7:$C$1922,0),0)),"",OFFSET('HARGA SATUAN'!$E$6,MATCH(C690,'HARGA SATUAN'!$C$7:$C$1922,0),0))</f>
        <v/>
      </c>
      <c r="E690" s="97">
        <f ca="1">IF(B690="+","Unit",IF(ISERROR(OFFSET('HARGA SATUAN'!$F$6,MATCH(C690,'HARGA SATUAN'!$C$7:$C$1922,0),0)),"",OFFSET('HARGA SATUAN'!$F$6,MATCH(C690,'HARGA SATUAN'!$C$7:$C$1922,0),0)))</f>
        <v>0</v>
      </c>
      <c r="F690" s="134" t="str">
        <f t="shared" ca="1" si="32"/>
        <v/>
      </c>
      <c r="G690" s="40">
        <f ca="1">IF(ISERROR(OFFSET('HARGA SATUAN'!$Q$6,MATCH(C690,'HARGA SATUAN'!$C$7:$C$1922,0),0)),"",OFFSET('HARGA SATUAN'!$Q$6,MATCH(C690,'HARGA SATUAN'!$C$7:$C$1922,0),0))</f>
        <v>0</v>
      </c>
      <c r="H690" s="132" t="str">
        <f ca="1">IF(B690="","",#REF!)</f>
        <v/>
      </c>
      <c r="I690" s="132" t="str">
        <f ca="1">IF(B690="","",#REF!)</f>
        <v/>
      </c>
      <c r="J690" s="132" t="str">
        <f ca="1">IF(B690="","",#REF!)</f>
        <v/>
      </c>
      <c r="K690" s="132" t="str">
        <f ca="1">IF(B690="","",#REF!)</f>
        <v/>
      </c>
      <c r="L690" s="132" t="str">
        <f ca="1">IF(C690="","",#REF!)</f>
        <v/>
      </c>
    </row>
    <row r="691" spans="1:12">
      <c r="A691" s="108">
        <v>680</v>
      </c>
      <c r="B691" s="130" t="str">
        <f t="shared" ca="1" si="30"/>
        <v/>
      </c>
      <c r="C691" s="105" t="str">
        <f t="shared" ca="1" si="31"/>
        <v/>
      </c>
      <c r="D691" s="97" t="str">
        <f ca="1">IF(ISERROR(OFFSET('HARGA SATUAN'!$E$6,MATCH(C691,'HARGA SATUAN'!$C$7:$C$1922,0),0)),"",OFFSET('HARGA SATUAN'!$E$6,MATCH(C691,'HARGA SATUAN'!$C$7:$C$1922,0),0))</f>
        <v/>
      </c>
      <c r="E691" s="97">
        <f ca="1">IF(B691="+","Unit",IF(ISERROR(OFFSET('HARGA SATUAN'!$F$6,MATCH(C691,'HARGA SATUAN'!$C$7:$C$1922,0),0)),"",OFFSET('HARGA SATUAN'!$F$6,MATCH(C691,'HARGA SATUAN'!$C$7:$C$1922,0),0)))</f>
        <v>0</v>
      </c>
      <c r="F691" s="134" t="str">
        <f t="shared" ca="1" si="32"/>
        <v/>
      </c>
      <c r="G691" s="40">
        <f ca="1">IF(ISERROR(OFFSET('HARGA SATUAN'!$Q$6,MATCH(C691,'HARGA SATUAN'!$C$7:$C$1922,0),0)),"",OFFSET('HARGA SATUAN'!$Q$6,MATCH(C691,'HARGA SATUAN'!$C$7:$C$1922,0),0))</f>
        <v>0</v>
      </c>
      <c r="H691" s="132" t="str">
        <f ca="1">IF(B691="","",#REF!)</f>
        <v/>
      </c>
      <c r="I691" s="132" t="str">
        <f ca="1">IF(B691="","",#REF!)</f>
        <v/>
      </c>
      <c r="J691" s="132" t="str">
        <f ca="1">IF(B691="","",#REF!)</f>
        <v/>
      </c>
      <c r="K691" s="132" t="str">
        <f ca="1">IF(B691="","",#REF!)</f>
        <v/>
      </c>
      <c r="L691" s="132" t="str">
        <f ca="1">IF(C691="","",#REF!)</f>
        <v/>
      </c>
    </row>
    <row r="692" spans="1:12">
      <c r="A692" s="108">
        <v>681</v>
      </c>
      <c r="B692" s="130" t="str">
        <f t="shared" ca="1" si="30"/>
        <v/>
      </c>
      <c r="C692" s="105" t="str">
        <f t="shared" ca="1" si="31"/>
        <v/>
      </c>
      <c r="D692" s="97" t="str">
        <f ca="1">IF(ISERROR(OFFSET('HARGA SATUAN'!$E$6,MATCH(C692,'HARGA SATUAN'!$C$7:$C$1922,0),0)),"",OFFSET('HARGA SATUAN'!$E$6,MATCH(C692,'HARGA SATUAN'!$C$7:$C$1922,0),0))</f>
        <v/>
      </c>
      <c r="E692" s="97">
        <f ca="1">IF(B692="+","Unit",IF(ISERROR(OFFSET('HARGA SATUAN'!$F$6,MATCH(C692,'HARGA SATUAN'!$C$7:$C$1922,0),0)),"",OFFSET('HARGA SATUAN'!$F$6,MATCH(C692,'HARGA SATUAN'!$C$7:$C$1922,0),0)))</f>
        <v>0</v>
      </c>
      <c r="F692" s="134" t="str">
        <f t="shared" ca="1" si="32"/>
        <v/>
      </c>
      <c r="G692" s="40">
        <f ca="1">IF(ISERROR(OFFSET('HARGA SATUAN'!$Q$6,MATCH(C692,'HARGA SATUAN'!$C$7:$C$1922,0),0)),"",OFFSET('HARGA SATUAN'!$Q$6,MATCH(C692,'HARGA SATUAN'!$C$7:$C$1922,0),0))</f>
        <v>0</v>
      </c>
      <c r="H692" s="132" t="str">
        <f ca="1">IF(B692="","",#REF!)</f>
        <v/>
      </c>
      <c r="I692" s="132" t="str">
        <f ca="1">IF(B692="","",#REF!)</f>
        <v/>
      </c>
      <c r="J692" s="132" t="str">
        <f ca="1">IF(B692="","",#REF!)</f>
        <v/>
      </c>
      <c r="K692" s="132" t="str">
        <f ca="1">IF(B692="","",#REF!)</f>
        <v/>
      </c>
      <c r="L692" s="132" t="str">
        <f ca="1">IF(C692="","",#REF!)</f>
        <v/>
      </c>
    </row>
    <row r="693" spans="1:12">
      <c r="A693" s="108">
        <v>682</v>
      </c>
      <c r="B693" s="130" t="str">
        <f t="shared" ca="1" si="30"/>
        <v/>
      </c>
      <c r="C693" s="105" t="str">
        <f t="shared" ca="1" si="31"/>
        <v/>
      </c>
      <c r="D693" s="97" t="str">
        <f ca="1">IF(ISERROR(OFFSET('HARGA SATUAN'!$E$6,MATCH(C693,'HARGA SATUAN'!$C$7:$C$1922,0),0)),"",OFFSET('HARGA SATUAN'!$E$6,MATCH(C693,'HARGA SATUAN'!$C$7:$C$1922,0),0))</f>
        <v/>
      </c>
      <c r="E693" s="97">
        <f ca="1">IF(B693="+","Unit",IF(ISERROR(OFFSET('HARGA SATUAN'!$F$6,MATCH(C693,'HARGA SATUAN'!$C$7:$C$1922,0),0)),"",OFFSET('HARGA SATUAN'!$F$6,MATCH(C693,'HARGA SATUAN'!$C$7:$C$1922,0),0)))</f>
        <v>0</v>
      </c>
      <c r="F693" s="134" t="str">
        <f t="shared" ca="1" si="32"/>
        <v/>
      </c>
      <c r="G693" s="40">
        <f ca="1">IF(ISERROR(OFFSET('HARGA SATUAN'!$Q$6,MATCH(C693,'HARGA SATUAN'!$C$7:$C$1922,0),0)),"",OFFSET('HARGA SATUAN'!$Q$6,MATCH(C693,'HARGA SATUAN'!$C$7:$C$1922,0),0))</f>
        <v>0</v>
      </c>
      <c r="H693" s="132" t="str">
        <f ca="1">IF(B693="","",#REF!)</f>
        <v/>
      </c>
      <c r="I693" s="132" t="str">
        <f ca="1">IF(B693="","",#REF!)</f>
        <v/>
      </c>
      <c r="J693" s="132" t="str">
        <f ca="1">IF(B693="","",#REF!)</f>
        <v/>
      </c>
      <c r="K693" s="132" t="str">
        <f ca="1">IF(B693="","",#REF!)</f>
        <v/>
      </c>
      <c r="L693" s="132" t="str">
        <f ca="1">IF(C693="","",#REF!)</f>
        <v/>
      </c>
    </row>
    <row r="694" spans="1:12">
      <c r="A694" s="108">
        <v>683</v>
      </c>
      <c r="B694" s="130" t="str">
        <f t="shared" ca="1" si="30"/>
        <v/>
      </c>
      <c r="C694" s="105" t="str">
        <f t="shared" ca="1" si="31"/>
        <v/>
      </c>
      <c r="D694" s="97" t="str">
        <f ca="1">IF(ISERROR(OFFSET('HARGA SATUAN'!$E$6,MATCH(C694,'HARGA SATUAN'!$C$7:$C$1922,0),0)),"",OFFSET('HARGA SATUAN'!$E$6,MATCH(C694,'HARGA SATUAN'!$C$7:$C$1922,0),0))</f>
        <v/>
      </c>
      <c r="E694" s="97">
        <f ca="1">IF(B694="+","Unit",IF(ISERROR(OFFSET('HARGA SATUAN'!$F$6,MATCH(C694,'HARGA SATUAN'!$C$7:$C$1922,0),0)),"",OFFSET('HARGA SATUAN'!$F$6,MATCH(C694,'HARGA SATUAN'!$C$7:$C$1922,0),0)))</f>
        <v>0</v>
      </c>
      <c r="F694" s="134" t="str">
        <f t="shared" ca="1" si="32"/>
        <v/>
      </c>
      <c r="G694" s="40">
        <f ca="1">IF(ISERROR(OFFSET('HARGA SATUAN'!$Q$6,MATCH(C694,'HARGA SATUAN'!$C$7:$C$1922,0),0)),"",OFFSET('HARGA SATUAN'!$Q$6,MATCH(C694,'HARGA SATUAN'!$C$7:$C$1922,0),0))</f>
        <v>0</v>
      </c>
      <c r="H694" s="132" t="str">
        <f ca="1">IF(B694="","",#REF!)</f>
        <v/>
      </c>
      <c r="I694" s="132" t="str">
        <f ca="1">IF(B694="","",#REF!)</f>
        <v/>
      </c>
      <c r="J694" s="132" t="str">
        <f ca="1">IF(B694="","",#REF!)</f>
        <v/>
      </c>
      <c r="K694" s="132" t="str">
        <f ca="1">IF(B694="","",#REF!)</f>
        <v/>
      </c>
      <c r="L694" s="132" t="str">
        <f ca="1">IF(C694="","",#REF!)</f>
        <v/>
      </c>
    </row>
    <row r="695" spans="1:12">
      <c r="A695" s="108">
        <v>684</v>
      </c>
      <c r="B695" s="130" t="str">
        <f t="shared" ca="1" si="30"/>
        <v/>
      </c>
      <c r="C695" s="105" t="str">
        <f t="shared" ca="1" si="31"/>
        <v/>
      </c>
      <c r="D695" s="97" t="str">
        <f ca="1">IF(ISERROR(OFFSET('HARGA SATUAN'!$E$6,MATCH(C695,'HARGA SATUAN'!$C$7:$C$1922,0),0)),"",OFFSET('HARGA SATUAN'!$E$6,MATCH(C695,'HARGA SATUAN'!$C$7:$C$1922,0),0))</f>
        <v/>
      </c>
      <c r="E695" s="97">
        <f ca="1">IF(B695="+","Unit",IF(ISERROR(OFFSET('HARGA SATUAN'!$F$6,MATCH(C695,'HARGA SATUAN'!$C$7:$C$1922,0),0)),"",OFFSET('HARGA SATUAN'!$F$6,MATCH(C695,'HARGA SATUAN'!$C$7:$C$1922,0),0)))</f>
        <v>0</v>
      </c>
      <c r="F695" s="134" t="str">
        <f t="shared" ca="1" si="32"/>
        <v/>
      </c>
      <c r="G695" s="40">
        <f ca="1">IF(ISERROR(OFFSET('HARGA SATUAN'!$Q$6,MATCH(C695,'HARGA SATUAN'!$C$7:$C$1922,0),0)),"",OFFSET('HARGA SATUAN'!$Q$6,MATCH(C695,'HARGA SATUAN'!$C$7:$C$1922,0),0))</f>
        <v>0</v>
      </c>
      <c r="H695" s="132" t="str">
        <f ca="1">IF(B695="","",#REF!)</f>
        <v/>
      </c>
      <c r="I695" s="132" t="str">
        <f ca="1">IF(B695="","",#REF!)</f>
        <v/>
      </c>
      <c r="J695" s="132" t="str">
        <f ca="1">IF(B695="","",#REF!)</f>
        <v/>
      </c>
      <c r="K695" s="132" t="str">
        <f ca="1">IF(B695="","",#REF!)</f>
        <v/>
      </c>
      <c r="L695" s="132" t="str">
        <f ca="1">IF(C695="","",#REF!)</f>
        <v/>
      </c>
    </row>
    <row r="696" spans="1:12">
      <c r="A696" s="108">
        <v>685</v>
      </c>
      <c r="B696" s="130" t="str">
        <f t="shared" ca="1" si="30"/>
        <v/>
      </c>
      <c r="C696" s="105" t="str">
        <f t="shared" ca="1" si="31"/>
        <v/>
      </c>
      <c r="D696" s="97" t="str">
        <f ca="1">IF(ISERROR(OFFSET('HARGA SATUAN'!$E$6,MATCH(C696,'HARGA SATUAN'!$C$7:$C$1922,0),0)),"",OFFSET('HARGA SATUAN'!$E$6,MATCH(C696,'HARGA SATUAN'!$C$7:$C$1922,0),0))</f>
        <v/>
      </c>
      <c r="E696" s="97">
        <f ca="1">IF(B696="+","Unit",IF(ISERROR(OFFSET('HARGA SATUAN'!$F$6,MATCH(C696,'HARGA SATUAN'!$C$7:$C$1922,0),0)),"",OFFSET('HARGA SATUAN'!$F$6,MATCH(C696,'HARGA SATUAN'!$C$7:$C$1922,0),0)))</f>
        <v>0</v>
      </c>
      <c r="F696" s="134" t="str">
        <f t="shared" ca="1" si="32"/>
        <v/>
      </c>
      <c r="G696" s="40">
        <f ca="1">IF(ISERROR(OFFSET('HARGA SATUAN'!$Q$6,MATCH(C696,'HARGA SATUAN'!$C$7:$C$1922,0),0)),"",OFFSET('HARGA SATUAN'!$Q$6,MATCH(C696,'HARGA SATUAN'!$C$7:$C$1922,0),0))</f>
        <v>0</v>
      </c>
      <c r="H696" s="132" t="str">
        <f ca="1">IF(B696="","",#REF!)</f>
        <v/>
      </c>
      <c r="I696" s="132" t="str">
        <f ca="1">IF(B696="","",#REF!)</f>
        <v/>
      </c>
      <c r="J696" s="132" t="str">
        <f ca="1">IF(B696="","",#REF!)</f>
        <v/>
      </c>
      <c r="K696" s="132" t="str">
        <f ca="1">IF(B696="","",#REF!)</f>
        <v/>
      </c>
      <c r="L696" s="132" t="str">
        <f ca="1">IF(C696="","",#REF!)</f>
        <v/>
      </c>
    </row>
    <row r="697" spans="1:12">
      <c r="A697" s="108">
        <v>686</v>
      </c>
      <c r="B697" s="130" t="str">
        <f t="shared" ca="1" si="30"/>
        <v/>
      </c>
      <c r="C697" s="105" t="str">
        <f t="shared" ca="1" si="31"/>
        <v/>
      </c>
      <c r="D697" s="97" t="str">
        <f ca="1">IF(ISERROR(OFFSET('HARGA SATUAN'!$E$6,MATCH(C697,'HARGA SATUAN'!$C$7:$C$1922,0),0)),"",OFFSET('HARGA SATUAN'!$E$6,MATCH(C697,'HARGA SATUAN'!$C$7:$C$1922,0),0))</f>
        <v/>
      </c>
      <c r="E697" s="97">
        <f ca="1">IF(B697="+","Unit",IF(ISERROR(OFFSET('HARGA SATUAN'!$F$6,MATCH(C697,'HARGA SATUAN'!$C$7:$C$1922,0),0)),"",OFFSET('HARGA SATUAN'!$F$6,MATCH(C697,'HARGA SATUAN'!$C$7:$C$1922,0),0)))</f>
        <v>0</v>
      </c>
      <c r="F697" s="134" t="str">
        <f t="shared" ca="1" si="32"/>
        <v/>
      </c>
      <c r="G697" s="40">
        <f ca="1">IF(ISERROR(OFFSET('HARGA SATUAN'!$Q$6,MATCH(C697,'HARGA SATUAN'!$C$7:$C$1922,0),0)),"",OFFSET('HARGA SATUAN'!$Q$6,MATCH(C697,'HARGA SATUAN'!$C$7:$C$1922,0),0))</f>
        <v>0</v>
      </c>
      <c r="H697" s="132" t="str">
        <f ca="1">IF(B697="","",#REF!)</f>
        <v/>
      </c>
      <c r="I697" s="132" t="str">
        <f ca="1">IF(B697="","",#REF!)</f>
        <v/>
      </c>
      <c r="J697" s="132" t="str">
        <f ca="1">IF(B697="","",#REF!)</f>
        <v/>
      </c>
      <c r="K697" s="132" t="str">
        <f ca="1">IF(B697="","",#REF!)</f>
        <v/>
      </c>
      <c r="L697" s="132" t="str">
        <f ca="1">IF(C697="","",#REF!)</f>
        <v/>
      </c>
    </row>
    <row r="698" spans="1:12">
      <c r="A698" s="108">
        <v>687</v>
      </c>
      <c r="B698" s="130" t="str">
        <f t="shared" ca="1" si="30"/>
        <v/>
      </c>
      <c r="C698" s="105" t="str">
        <f t="shared" ca="1" si="31"/>
        <v/>
      </c>
      <c r="D698" s="97" t="str">
        <f ca="1">IF(ISERROR(OFFSET('HARGA SATUAN'!$E$6,MATCH(C698,'HARGA SATUAN'!$C$7:$C$1922,0),0)),"",OFFSET('HARGA SATUAN'!$E$6,MATCH(C698,'HARGA SATUAN'!$C$7:$C$1922,0),0))</f>
        <v/>
      </c>
      <c r="E698" s="97">
        <f ca="1">IF(B698="+","Unit",IF(ISERROR(OFFSET('HARGA SATUAN'!$F$6,MATCH(C698,'HARGA SATUAN'!$C$7:$C$1922,0),0)),"",OFFSET('HARGA SATUAN'!$F$6,MATCH(C698,'HARGA SATUAN'!$C$7:$C$1922,0),0)))</f>
        <v>0</v>
      </c>
      <c r="F698" s="134" t="str">
        <f t="shared" ca="1" si="32"/>
        <v/>
      </c>
      <c r="G698" s="40">
        <f ca="1">IF(ISERROR(OFFSET('HARGA SATUAN'!$Q$6,MATCH(C698,'HARGA SATUAN'!$C$7:$C$1922,0),0)),"",OFFSET('HARGA SATUAN'!$Q$6,MATCH(C698,'HARGA SATUAN'!$C$7:$C$1922,0),0))</f>
        <v>0</v>
      </c>
      <c r="H698" s="132" t="str">
        <f ca="1">IF(B698="","",#REF!)</f>
        <v/>
      </c>
      <c r="I698" s="132" t="str">
        <f ca="1">IF(B698="","",#REF!)</f>
        <v/>
      </c>
      <c r="J698" s="132" t="str">
        <f ca="1">IF(B698="","",#REF!)</f>
        <v/>
      </c>
      <c r="K698" s="132" t="str">
        <f ca="1">IF(B698="","",#REF!)</f>
        <v/>
      </c>
      <c r="L698" s="132" t="str">
        <f ca="1">IF(C698="","",#REF!)</f>
        <v/>
      </c>
    </row>
    <row r="699" spans="1:12">
      <c r="A699" s="108">
        <v>688</v>
      </c>
      <c r="B699" s="130" t="str">
        <f t="shared" ca="1" si="30"/>
        <v/>
      </c>
      <c r="C699" s="105" t="str">
        <f t="shared" ca="1" si="31"/>
        <v/>
      </c>
      <c r="D699" s="97" t="str">
        <f ca="1">IF(ISERROR(OFFSET('HARGA SATUAN'!$E$6,MATCH(C699,'HARGA SATUAN'!$C$7:$C$1922,0),0)),"",OFFSET('HARGA SATUAN'!$E$6,MATCH(C699,'HARGA SATUAN'!$C$7:$C$1922,0),0))</f>
        <v/>
      </c>
      <c r="E699" s="97">
        <f ca="1">IF(B699="+","Unit",IF(ISERROR(OFFSET('HARGA SATUAN'!$F$6,MATCH(C699,'HARGA SATUAN'!$C$7:$C$1922,0),0)),"",OFFSET('HARGA SATUAN'!$F$6,MATCH(C699,'HARGA SATUAN'!$C$7:$C$1922,0),0)))</f>
        <v>0</v>
      </c>
      <c r="F699" s="134" t="str">
        <f t="shared" ca="1" si="32"/>
        <v/>
      </c>
      <c r="G699" s="40">
        <f ca="1">IF(ISERROR(OFFSET('HARGA SATUAN'!$Q$6,MATCH(C699,'HARGA SATUAN'!$C$7:$C$1922,0),0)),"",OFFSET('HARGA SATUAN'!$Q$6,MATCH(C699,'HARGA SATUAN'!$C$7:$C$1922,0),0))</f>
        <v>0</v>
      </c>
      <c r="H699" s="132" t="str">
        <f ca="1">IF(B699="","",#REF!)</f>
        <v/>
      </c>
      <c r="I699" s="132" t="str">
        <f ca="1">IF(B699="","",#REF!)</f>
        <v/>
      </c>
      <c r="J699" s="132" t="str">
        <f ca="1">IF(B699="","",#REF!)</f>
        <v/>
      </c>
      <c r="K699" s="132" t="str">
        <f ca="1">IF(B699="","",#REF!)</f>
        <v/>
      </c>
      <c r="L699" s="132" t="str">
        <f ca="1">IF(C699="","",#REF!)</f>
        <v/>
      </c>
    </row>
    <row r="700" spans="1:12">
      <c r="A700" s="108">
        <v>689</v>
      </c>
      <c r="B700" s="130" t="str">
        <f t="shared" ca="1" si="30"/>
        <v/>
      </c>
      <c r="C700" s="105" t="str">
        <f t="shared" ca="1" si="31"/>
        <v/>
      </c>
      <c r="D700" s="97" t="str">
        <f ca="1">IF(ISERROR(OFFSET('HARGA SATUAN'!$E$6,MATCH(C700,'HARGA SATUAN'!$C$7:$C$1922,0),0)),"",OFFSET('HARGA SATUAN'!$E$6,MATCH(C700,'HARGA SATUAN'!$C$7:$C$1922,0),0))</f>
        <v/>
      </c>
      <c r="E700" s="97">
        <f ca="1">IF(B700="+","Unit",IF(ISERROR(OFFSET('HARGA SATUAN'!$F$6,MATCH(C700,'HARGA SATUAN'!$C$7:$C$1922,0),0)),"",OFFSET('HARGA SATUAN'!$F$6,MATCH(C700,'HARGA SATUAN'!$C$7:$C$1922,0),0)))</f>
        <v>0</v>
      </c>
      <c r="F700" s="134" t="str">
        <f t="shared" ca="1" si="32"/>
        <v/>
      </c>
      <c r="G700" s="40">
        <f ca="1">IF(ISERROR(OFFSET('HARGA SATUAN'!$Q$6,MATCH(C700,'HARGA SATUAN'!$C$7:$C$1922,0),0)),"",OFFSET('HARGA SATUAN'!$Q$6,MATCH(C700,'HARGA SATUAN'!$C$7:$C$1922,0),0))</f>
        <v>0</v>
      </c>
      <c r="H700" s="132" t="str">
        <f ca="1">IF(B700="","",#REF!)</f>
        <v/>
      </c>
      <c r="I700" s="132" t="str">
        <f ca="1">IF(B700="","",#REF!)</f>
        <v/>
      </c>
      <c r="J700" s="132" t="str">
        <f ca="1">IF(B700="","",#REF!)</f>
        <v/>
      </c>
      <c r="K700" s="132" t="str">
        <f ca="1">IF(B700="","",#REF!)</f>
        <v/>
      </c>
      <c r="L700" s="132" t="str">
        <f ca="1">IF(C700="","",#REF!)</f>
        <v/>
      </c>
    </row>
    <row r="701" spans="1:12">
      <c r="A701" s="108">
        <v>690</v>
      </c>
      <c r="B701" s="130" t="str">
        <f t="shared" ca="1" si="30"/>
        <v/>
      </c>
      <c r="C701" s="105" t="str">
        <f t="shared" ca="1" si="31"/>
        <v/>
      </c>
      <c r="D701" s="97" t="str">
        <f ca="1">IF(ISERROR(OFFSET('HARGA SATUAN'!$E$6,MATCH(C701,'HARGA SATUAN'!$C$7:$C$1922,0),0)),"",OFFSET('HARGA SATUAN'!$E$6,MATCH(C701,'HARGA SATUAN'!$C$7:$C$1922,0),0))</f>
        <v/>
      </c>
      <c r="E701" s="97">
        <f ca="1">IF(B701="+","Unit",IF(ISERROR(OFFSET('HARGA SATUAN'!$F$6,MATCH(C701,'HARGA SATUAN'!$C$7:$C$1922,0),0)),"",OFFSET('HARGA SATUAN'!$F$6,MATCH(C701,'HARGA SATUAN'!$C$7:$C$1922,0),0)))</f>
        <v>0</v>
      </c>
      <c r="F701" s="134" t="str">
        <f t="shared" ca="1" si="32"/>
        <v/>
      </c>
      <c r="G701" s="40">
        <f ca="1">IF(ISERROR(OFFSET('HARGA SATUAN'!$Q$6,MATCH(C701,'HARGA SATUAN'!$C$7:$C$1922,0),0)),"",OFFSET('HARGA SATUAN'!$Q$6,MATCH(C701,'HARGA SATUAN'!$C$7:$C$1922,0),0))</f>
        <v>0</v>
      </c>
      <c r="H701" s="132" t="str">
        <f ca="1">IF(B701="","",#REF!)</f>
        <v/>
      </c>
      <c r="I701" s="132" t="str">
        <f ca="1">IF(B701="","",#REF!)</f>
        <v/>
      </c>
      <c r="J701" s="132" t="str">
        <f ca="1">IF(B701="","",#REF!)</f>
        <v/>
      </c>
      <c r="K701" s="132" t="str">
        <f ca="1">IF(B701="","",#REF!)</f>
        <v/>
      </c>
      <c r="L701" s="132" t="str">
        <f ca="1">IF(C701="","",#REF!)</f>
        <v/>
      </c>
    </row>
    <row r="702" spans="1:12">
      <c r="A702" s="108">
        <v>691</v>
      </c>
      <c r="B702" s="130" t="str">
        <f t="shared" ca="1" si="30"/>
        <v/>
      </c>
      <c r="C702" s="105" t="str">
        <f t="shared" ca="1" si="31"/>
        <v/>
      </c>
      <c r="D702" s="97" t="str">
        <f ca="1">IF(ISERROR(OFFSET('HARGA SATUAN'!$E$6,MATCH(C702,'HARGA SATUAN'!$C$7:$C$1922,0),0)),"",OFFSET('HARGA SATUAN'!$E$6,MATCH(C702,'HARGA SATUAN'!$C$7:$C$1922,0),0))</f>
        <v/>
      </c>
      <c r="E702" s="97">
        <f ca="1">IF(B702="+","Unit",IF(ISERROR(OFFSET('HARGA SATUAN'!$F$6,MATCH(C702,'HARGA SATUAN'!$C$7:$C$1922,0),0)),"",OFFSET('HARGA SATUAN'!$F$6,MATCH(C702,'HARGA SATUAN'!$C$7:$C$1922,0),0)))</f>
        <v>0</v>
      </c>
      <c r="F702" s="134" t="str">
        <f t="shared" ca="1" si="32"/>
        <v/>
      </c>
      <c r="G702" s="40">
        <f ca="1">IF(ISERROR(OFFSET('HARGA SATUAN'!$Q$6,MATCH(C702,'HARGA SATUAN'!$C$7:$C$1922,0),0)),"",OFFSET('HARGA SATUAN'!$Q$6,MATCH(C702,'HARGA SATUAN'!$C$7:$C$1922,0),0))</f>
        <v>0</v>
      </c>
      <c r="H702" s="132" t="str">
        <f ca="1">IF(B702="","",#REF!)</f>
        <v/>
      </c>
      <c r="I702" s="132" t="str">
        <f ca="1">IF(B702="","",#REF!)</f>
        <v/>
      </c>
      <c r="J702" s="132" t="str">
        <f ca="1">IF(B702="","",#REF!)</f>
        <v/>
      </c>
      <c r="K702" s="132" t="str">
        <f ca="1">IF(B702="","",#REF!)</f>
        <v/>
      </c>
      <c r="L702" s="132" t="str">
        <f ca="1">IF(C702="","",#REF!)</f>
        <v/>
      </c>
    </row>
    <row r="703" spans="1:12">
      <c r="A703" s="108">
        <v>692</v>
      </c>
      <c r="B703" s="130" t="str">
        <f t="shared" ca="1" si="30"/>
        <v/>
      </c>
      <c r="C703" s="105" t="str">
        <f t="shared" ca="1" si="31"/>
        <v/>
      </c>
      <c r="D703" s="97" t="str">
        <f ca="1">IF(ISERROR(OFFSET('HARGA SATUAN'!$E$6,MATCH(C703,'HARGA SATUAN'!$C$7:$C$1922,0),0)),"",OFFSET('HARGA SATUAN'!$E$6,MATCH(C703,'HARGA SATUAN'!$C$7:$C$1922,0),0))</f>
        <v/>
      </c>
      <c r="E703" s="97">
        <f ca="1">IF(B703="+","Unit",IF(ISERROR(OFFSET('HARGA SATUAN'!$F$6,MATCH(C703,'HARGA SATUAN'!$C$7:$C$1922,0),0)),"",OFFSET('HARGA SATUAN'!$F$6,MATCH(C703,'HARGA SATUAN'!$C$7:$C$1922,0),0)))</f>
        <v>0</v>
      </c>
      <c r="F703" s="134" t="str">
        <f t="shared" ca="1" si="32"/>
        <v/>
      </c>
      <c r="G703" s="40">
        <f ca="1">IF(ISERROR(OFFSET('HARGA SATUAN'!$Q$6,MATCH(C703,'HARGA SATUAN'!$C$7:$C$1922,0),0)),"",OFFSET('HARGA SATUAN'!$Q$6,MATCH(C703,'HARGA SATUAN'!$C$7:$C$1922,0),0))</f>
        <v>0</v>
      </c>
      <c r="H703" s="132" t="str">
        <f ca="1">IF(B703="","",#REF!)</f>
        <v/>
      </c>
      <c r="I703" s="132" t="str">
        <f ca="1">IF(B703="","",#REF!)</f>
        <v/>
      </c>
      <c r="J703" s="132" t="str">
        <f ca="1">IF(B703="","",#REF!)</f>
        <v/>
      </c>
      <c r="K703" s="132" t="str">
        <f ca="1">IF(B703="","",#REF!)</f>
        <v/>
      </c>
      <c r="L703" s="132" t="str">
        <f ca="1">IF(C703="","",#REF!)</f>
        <v/>
      </c>
    </row>
    <row r="704" spans="1:12">
      <c r="A704" s="108">
        <v>693</v>
      </c>
      <c r="B704" s="130" t="str">
        <f t="shared" ca="1" si="30"/>
        <v/>
      </c>
      <c r="C704" s="105" t="str">
        <f t="shared" ca="1" si="31"/>
        <v/>
      </c>
      <c r="D704" s="97" t="str">
        <f ca="1">IF(ISERROR(OFFSET('HARGA SATUAN'!$E$6,MATCH(C704,'HARGA SATUAN'!$C$7:$C$1922,0),0)),"",OFFSET('HARGA SATUAN'!$E$6,MATCH(C704,'HARGA SATUAN'!$C$7:$C$1922,0),0))</f>
        <v/>
      </c>
      <c r="E704" s="97">
        <f ca="1">IF(B704="+","Unit",IF(ISERROR(OFFSET('HARGA SATUAN'!$F$6,MATCH(C704,'HARGA SATUAN'!$C$7:$C$1922,0),0)),"",OFFSET('HARGA SATUAN'!$F$6,MATCH(C704,'HARGA SATUAN'!$C$7:$C$1922,0),0)))</f>
        <v>0</v>
      </c>
      <c r="F704" s="134" t="str">
        <f t="shared" ca="1" si="32"/>
        <v/>
      </c>
      <c r="G704" s="40">
        <f ca="1">IF(ISERROR(OFFSET('HARGA SATUAN'!$Q$6,MATCH(C704,'HARGA SATUAN'!$C$7:$C$1922,0),0)),"",OFFSET('HARGA SATUAN'!$Q$6,MATCH(C704,'HARGA SATUAN'!$C$7:$C$1922,0),0))</f>
        <v>0</v>
      </c>
      <c r="H704" s="132" t="str">
        <f ca="1">IF(B704="","",#REF!)</f>
        <v/>
      </c>
      <c r="I704" s="132" t="str">
        <f ca="1">IF(B704="","",#REF!)</f>
        <v/>
      </c>
      <c r="J704" s="132" t="str">
        <f ca="1">IF(B704="","",#REF!)</f>
        <v/>
      </c>
      <c r="K704" s="132" t="str">
        <f ca="1">IF(B704="","",#REF!)</f>
        <v/>
      </c>
      <c r="L704" s="132" t="str">
        <f ca="1">IF(C704="","",#REF!)</f>
        <v/>
      </c>
    </row>
    <row r="705" spans="1:12">
      <c r="A705" s="108">
        <v>694</v>
      </c>
      <c r="B705" s="130" t="str">
        <f t="shared" ca="1" si="30"/>
        <v/>
      </c>
      <c r="C705" s="105" t="str">
        <f t="shared" ca="1" si="31"/>
        <v/>
      </c>
      <c r="D705" s="97" t="str">
        <f ca="1">IF(ISERROR(OFFSET('HARGA SATUAN'!$E$6,MATCH(C705,'HARGA SATUAN'!$C$7:$C$1922,0),0)),"",OFFSET('HARGA SATUAN'!$E$6,MATCH(C705,'HARGA SATUAN'!$C$7:$C$1922,0),0))</f>
        <v/>
      </c>
      <c r="E705" s="97">
        <f ca="1">IF(B705="+","Unit",IF(ISERROR(OFFSET('HARGA SATUAN'!$F$6,MATCH(C705,'HARGA SATUAN'!$C$7:$C$1922,0),0)),"",OFFSET('HARGA SATUAN'!$F$6,MATCH(C705,'HARGA SATUAN'!$C$7:$C$1922,0),0)))</f>
        <v>0</v>
      </c>
      <c r="F705" s="134" t="str">
        <f t="shared" ca="1" si="32"/>
        <v/>
      </c>
      <c r="G705" s="40">
        <f ca="1">IF(ISERROR(OFFSET('HARGA SATUAN'!$Q$6,MATCH(C705,'HARGA SATUAN'!$C$7:$C$1922,0),0)),"",OFFSET('HARGA SATUAN'!$Q$6,MATCH(C705,'HARGA SATUAN'!$C$7:$C$1922,0),0))</f>
        <v>0</v>
      </c>
      <c r="H705" s="132" t="str">
        <f ca="1">IF(B705="","",#REF!)</f>
        <v/>
      </c>
      <c r="I705" s="132" t="str">
        <f ca="1">IF(B705="","",#REF!)</f>
        <v/>
      </c>
      <c r="J705" s="132" t="str">
        <f ca="1">IF(B705="","",#REF!)</f>
        <v/>
      </c>
      <c r="K705" s="132" t="str">
        <f ca="1">IF(B705="","",#REF!)</f>
        <v/>
      </c>
      <c r="L705" s="132" t="str">
        <f ca="1">IF(C705="","",#REF!)</f>
        <v/>
      </c>
    </row>
    <row r="706" spans="1:12">
      <c r="A706" s="108">
        <v>695</v>
      </c>
      <c r="B706" s="130" t="str">
        <f t="shared" ca="1" si="30"/>
        <v/>
      </c>
      <c r="C706" s="105" t="str">
        <f t="shared" ca="1" si="31"/>
        <v/>
      </c>
      <c r="D706" s="97" t="str">
        <f ca="1">IF(ISERROR(OFFSET('HARGA SATUAN'!$E$6,MATCH(C706,'HARGA SATUAN'!$C$7:$C$1922,0),0)),"",OFFSET('HARGA SATUAN'!$E$6,MATCH(C706,'HARGA SATUAN'!$C$7:$C$1922,0),0))</f>
        <v/>
      </c>
      <c r="E706" s="97">
        <f ca="1">IF(B706="+","Unit",IF(ISERROR(OFFSET('HARGA SATUAN'!$F$6,MATCH(C706,'HARGA SATUAN'!$C$7:$C$1922,0),0)),"",OFFSET('HARGA SATUAN'!$F$6,MATCH(C706,'HARGA SATUAN'!$C$7:$C$1922,0),0)))</f>
        <v>0</v>
      </c>
      <c r="F706" s="134" t="str">
        <f t="shared" ca="1" si="32"/>
        <v/>
      </c>
      <c r="G706" s="40">
        <f ca="1">IF(ISERROR(OFFSET('HARGA SATUAN'!$Q$6,MATCH(C706,'HARGA SATUAN'!$C$7:$C$1922,0),0)),"",OFFSET('HARGA SATUAN'!$Q$6,MATCH(C706,'HARGA SATUAN'!$C$7:$C$1922,0),0))</f>
        <v>0</v>
      </c>
      <c r="H706" s="132" t="str">
        <f ca="1">IF(B706="","",#REF!)</f>
        <v/>
      </c>
      <c r="I706" s="132" t="str">
        <f ca="1">IF(B706="","",#REF!)</f>
        <v/>
      </c>
      <c r="J706" s="132" t="str">
        <f ca="1">IF(B706="","",#REF!)</f>
        <v/>
      </c>
      <c r="K706" s="132" t="str">
        <f ca="1">IF(B706="","",#REF!)</f>
        <v/>
      </c>
      <c r="L706" s="132" t="str">
        <f ca="1">IF(C706="","",#REF!)</f>
        <v/>
      </c>
    </row>
    <row r="707" spans="1:12">
      <c r="A707" s="108">
        <v>696</v>
      </c>
      <c r="B707" s="130" t="str">
        <f t="shared" ca="1" si="30"/>
        <v/>
      </c>
      <c r="C707" s="105" t="str">
        <f t="shared" ca="1" si="31"/>
        <v/>
      </c>
      <c r="D707" s="97" t="str">
        <f ca="1">IF(ISERROR(OFFSET('HARGA SATUAN'!$E$6,MATCH(C707,'HARGA SATUAN'!$C$7:$C$1922,0),0)),"",OFFSET('HARGA SATUAN'!$E$6,MATCH(C707,'HARGA SATUAN'!$C$7:$C$1922,0),0))</f>
        <v/>
      </c>
      <c r="E707" s="97">
        <f ca="1">IF(B707="+","Unit",IF(ISERROR(OFFSET('HARGA SATUAN'!$F$6,MATCH(C707,'HARGA SATUAN'!$C$7:$C$1922,0),0)),"",OFFSET('HARGA SATUAN'!$F$6,MATCH(C707,'HARGA SATUAN'!$C$7:$C$1922,0),0)))</f>
        <v>0</v>
      </c>
      <c r="F707" s="134" t="str">
        <f t="shared" ca="1" si="32"/>
        <v/>
      </c>
      <c r="G707" s="40">
        <f ca="1">IF(ISERROR(OFFSET('HARGA SATUAN'!$Q$6,MATCH(C707,'HARGA SATUAN'!$C$7:$C$1922,0),0)),"",OFFSET('HARGA SATUAN'!$Q$6,MATCH(C707,'HARGA SATUAN'!$C$7:$C$1922,0),0))</f>
        <v>0</v>
      </c>
      <c r="H707" s="132" t="str">
        <f ca="1">IF(B707="","",#REF!)</f>
        <v/>
      </c>
      <c r="I707" s="132" t="str">
        <f ca="1">IF(B707="","",#REF!)</f>
        <v/>
      </c>
      <c r="J707" s="132" t="str">
        <f ca="1">IF(B707="","",#REF!)</f>
        <v/>
      </c>
      <c r="K707" s="132" t="str">
        <f ca="1">IF(B707="","",#REF!)</f>
        <v/>
      </c>
      <c r="L707" s="132" t="str">
        <f ca="1">IF(C707="","",#REF!)</f>
        <v/>
      </c>
    </row>
    <row r="708" spans="1:12">
      <c r="A708" s="108">
        <v>697</v>
      </c>
      <c r="B708" s="130" t="str">
        <f t="shared" ca="1" si="30"/>
        <v/>
      </c>
      <c r="C708" s="105" t="str">
        <f t="shared" ca="1" si="31"/>
        <v/>
      </c>
      <c r="D708" s="97" t="str">
        <f ca="1">IF(ISERROR(OFFSET('HARGA SATUAN'!$E$6,MATCH(C708,'HARGA SATUAN'!$C$7:$C$1922,0),0)),"",OFFSET('HARGA SATUAN'!$E$6,MATCH(C708,'HARGA SATUAN'!$C$7:$C$1922,0),0))</f>
        <v/>
      </c>
      <c r="E708" s="97">
        <f ca="1">IF(B708="+","Unit",IF(ISERROR(OFFSET('HARGA SATUAN'!$F$6,MATCH(C708,'HARGA SATUAN'!$C$7:$C$1922,0),0)),"",OFFSET('HARGA SATUAN'!$F$6,MATCH(C708,'HARGA SATUAN'!$C$7:$C$1922,0),0)))</f>
        <v>0</v>
      </c>
      <c r="F708" s="134" t="str">
        <f t="shared" ca="1" si="32"/>
        <v/>
      </c>
      <c r="G708" s="40">
        <f ca="1">IF(ISERROR(OFFSET('HARGA SATUAN'!$Q$6,MATCH(C708,'HARGA SATUAN'!$C$7:$C$1922,0),0)),"",OFFSET('HARGA SATUAN'!$Q$6,MATCH(C708,'HARGA SATUAN'!$C$7:$C$1922,0),0))</f>
        <v>0</v>
      </c>
      <c r="H708" s="132" t="str">
        <f ca="1">IF(B708="","",#REF!)</f>
        <v/>
      </c>
      <c r="I708" s="132" t="str">
        <f ca="1">IF(B708="","",#REF!)</f>
        <v/>
      </c>
      <c r="J708" s="132" t="str">
        <f ca="1">IF(B708="","",#REF!)</f>
        <v/>
      </c>
      <c r="K708" s="132" t="str">
        <f ca="1">IF(B708="","",#REF!)</f>
        <v/>
      </c>
      <c r="L708" s="132" t="str">
        <f ca="1">IF(C708="","",#REF!)</f>
        <v/>
      </c>
    </row>
    <row r="709" spans="1:12">
      <c r="A709" s="108">
        <v>698</v>
      </c>
      <c r="B709" s="130" t="str">
        <f t="shared" ca="1" si="30"/>
        <v/>
      </c>
      <c r="C709" s="105" t="str">
        <f t="shared" ca="1" si="31"/>
        <v/>
      </c>
      <c r="D709" s="97" t="str">
        <f ca="1">IF(ISERROR(OFFSET('HARGA SATUAN'!$E$6,MATCH(C709,'HARGA SATUAN'!$C$7:$C$1922,0),0)),"",OFFSET('HARGA SATUAN'!$E$6,MATCH(C709,'HARGA SATUAN'!$C$7:$C$1922,0),0))</f>
        <v/>
      </c>
      <c r="E709" s="97">
        <f ca="1">IF(B709="+","Unit",IF(ISERROR(OFFSET('HARGA SATUAN'!$F$6,MATCH(C709,'HARGA SATUAN'!$C$7:$C$1922,0),0)),"",OFFSET('HARGA SATUAN'!$F$6,MATCH(C709,'HARGA SATUAN'!$C$7:$C$1922,0),0)))</f>
        <v>0</v>
      </c>
      <c r="F709" s="134" t="str">
        <f t="shared" ca="1" si="32"/>
        <v/>
      </c>
      <c r="G709" s="40">
        <f ca="1">IF(ISERROR(OFFSET('HARGA SATUAN'!$Q$6,MATCH(C709,'HARGA SATUAN'!$C$7:$C$1922,0),0)),"",OFFSET('HARGA SATUAN'!$Q$6,MATCH(C709,'HARGA SATUAN'!$C$7:$C$1922,0),0))</f>
        <v>0</v>
      </c>
      <c r="H709" s="132" t="str">
        <f ca="1">IF(B709="","",#REF!)</f>
        <v/>
      </c>
      <c r="I709" s="132" t="str">
        <f ca="1">IF(B709="","",#REF!)</f>
        <v/>
      </c>
      <c r="J709" s="132" t="str">
        <f ca="1">IF(B709="","",#REF!)</f>
        <v/>
      </c>
      <c r="K709" s="132" t="str">
        <f ca="1">IF(B709="","",#REF!)</f>
        <v/>
      </c>
      <c r="L709" s="132" t="str">
        <f ca="1">IF(C709="","",#REF!)</f>
        <v/>
      </c>
    </row>
    <row r="710" spans="1:12">
      <c r="A710" s="108">
        <v>699</v>
      </c>
      <c r="B710" s="130" t="str">
        <f t="shared" ca="1" si="30"/>
        <v/>
      </c>
      <c r="C710" s="105" t="str">
        <f t="shared" ca="1" si="31"/>
        <v/>
      </c>
      <c r="D710" s="97" t="str">
        <f ca="1">IF(ISERROR(OFFSET('HARGA SATUAN'!$E$6,MATCH(C710,'HARGA SATUAN'!$C$7:$C$1922,0),0)),"",OFFSET('HARGA SATUAN'!$E$6,MATCH(C710,'HARGA SATUAN'!$C$7:$C$1922,0),0))</f>
        <v/>
      </c>
      <c r="E710" s="97">
        <f ca="1">IF(B710="+","Unit",IF(ISERROR(OFFSET('HARGA SATUAN'!$F$6,MATCH(C710,'HARGA SATUAN'!$C$7:$C$1922,0),0)),"",OFFSET('HARGA SATUAN'!$F$6,MATCH(C710,'HARGA SATUAN'!$C$7:$C$1922,0),0)))</f>
        <v>0</v>
      </c>
      <c r="F710" s="134" t="str">
        <f t="shared" ca="1" si="32"/>
        <v/>
      </c>
      <c r="G710" s="40">
        <f ca="1">IF(ISERROR(OFFSET('HARGA SATUAN'!$Q$6,MATCH(C710,'HARGA SATUAN'!$C$7:$C$1922,0),0)),"",OFFSET('HARGA SATUAN'!$Q$6,MATCH(C710,'HARGA SATUAN'!$C$7:$C$1922,0),0))</f>
        <v>0</v>
      </c>
      <c r="H710" s="132" t="str">
        <f ca="1">IF(B710="","",#REF!)</f>
        <v/>
      </c>
      <c r="I710" s="132" t="str">
        <f ca="1">IF(B710="","",#REF!)</f>
        <v/>
      </c>
      <c r="J710" s="132" t="str">
        <f ca="1">IF(B710="","",#REF!)</f>
        <v/>
      </c>
      <c r="K710" s="132" t="str">
        <f ca="1">IF(B710="","",#REF!)</f>
        <v/>
      </c>
      <c r="L710" s="132" t="str">
        <f ca="1">IF(C710="","",#REF!)</f>
        <v/>
      </c>
    </row>
    <row r="711" spans="1:12">
      <c r="A711" s="108">
        <v>700</v>
      </c>
      <c r="B711" s="130" t="str">
        <f t="shared" ca="1" si="30"/>
        <v/>
      </c>
      <c r="C711" s="105" t="str">
        <f ca="1">IF(ISERROR(OFFSET($C$713,MATCH(A711,$F$714:$F$1320,0),0)),"",OFFSET($C$713,MATCH(A711,$F$714:$F$1320,0),0))</f>
        <v/>
      </c>
      <c r="D711" s="130"/>
      <c r="E711" s="130"/>
      <c r="F711" s="134" t="str">
        <f ca="1">IF(ISERROR(OFFSET($D$713,MATCH(A711,$F$714:$F$1320,0),0)),"",OFFSET($D$713,MATCH(A711,$F$714:$F$1320,0),0))</f>
        <v/>
      </c>
      <c r="G711" s="40">
        <f ca="1">IF(ISERROR(OFFSET('HARGA SATUAN'!$Q$6,MATCH(C711,'HARGA SATUAN'!$C$7:$C$1922,0),0)),"",OFFSET('HARGA SATUAN'!$Q$6,MATCH(C711,'HARGA SATUAN'!$C$7:$C$1922,0),0))</f>
        <v>0</v>
      </c>
      <c r="H711" s="132" t="str">
        <f ca="1">IF(B711="","",#REF!)</f>
        <v/>
      </c>
      <c r="I711" s="132" t="str">
        <f ca="1">IF(B711="","",#REF!)</f>
        <v/>
      </c>
      <c r="J711" s="132" t="str">
        <f ca="1">IF(B711="","",#REF!)</f>
        <v/>
      </c>
      <c r="K711" s="132" t="str">
        <f ca="1">IF(B711="","",#REF!)</f>
        <v/>
      </c>
      <c r="L711" s="132" t="str">
        <f ca="1">IF(C711="","",#REF!)</f>
        <v/>
      </c>
    </row>
    <row r="712" spans="1:12">
      <c r="B712" s="136"/>
      <c r="C712" s="137"/>
      <c r="D712" s="137"/>
      <c r="E712" s="138"/>
      <c r="F712" s="138"/>
      <c r="G712" s="138"/>
      <c r="H712" s="139"/>
      <c r="I712" s="139"/>
      <c r="J712" s="139"/>
      <c r="K712" s="139"/>
      <c r="L712" s="139"/>
    </row>
    <row r="714" spans="1:12">
      <c r="B714" s="109">
        <v>1</v>
      </c>
      <c r="C714" s="135" t="str">
        <f ca="1">IF(ISERROR(OFFSET('HARGA SATUAN'!$C$6,MATCH(B714,'HARGA SATUAN'!$V$7:$V$9999,0),0)),"",OFFSET('HARGA SATUAN'!$C$6,MATCH(B714,'HARGA SATUAN'!$V$7:$V$9999,0),0))</f>
        <v>KWH MPB; 1P;230V;5(60)A;1;2W</v>
      </c>
      <c r="D714" s="135">
        <f ca="1">SUMIFS(RAB!$F$14:$F$166,RAB!$C$14:$C$166,C714)</f>
        <v>86</v>
      </c>
      <c r="E714" s="25">
        <f ca="1">IF(D714=0,0,1)</f>
        <v>1</v>
      </c>
      <c r="F714" s="25">
        <f ca="1">IF(D714=0,0,SUM($E$713:E714))</f>
        <v>1</v>
      </c>
    </row>
    <row r="715" spans="1:12">
      <c r="B715" s="109">
        <v>2</v>
      </c>
      <c r="C715" s="135" t="str">
        <f ca="1">IF(ISERROR(OFFSET('HARGA SATUAN'!$C$6,MATCH(B715,'HARGA SATUAN'!$V$7:$V$9999,0),0)),"",OFFSET('HARGA SATUAN'!$C$6,MATCH(B715,'HARGA SATUAN'!$V$7:$V$9999,0),0))</f>
        <v>KWH MPB; 3P; 4W; 230/400 V; 5(80) A; Class 1</v>
      </c>
      <c r="D715" s="135">
        <f ca="1">SUMIFS(RAB!$F$14:$F$166,RAB!$C$14:$C$166,C715)</f>
        <v>0</v>
      </c>
      <c r="E715" s="25">
        <f t="shared" ref="E715:E778" ca="1" si="33">IF(D715=0,0,1)</f>
        <v>0</v>
      </c>
      <c r="F715" s="25">
        <f ca="1">IF(D715=0,0,SUM($E$713:E715))</f>
        <v>0</v>
      </c>
    </row>
    <row r="716" spans="1:12">
      <c r="B716" s="109">
        <v>3</v>
      </c>
      <c r="C716" s="135" t="str">
        <f ca="1">IF(ISERROR(OFFSET('HARGA SATUAN'!$C$6,MATCH(B716,'HARGA SATUAN'!$V$7:$V$9999,0),0)),"",OFFSET('HARGA SATUAN'!$C$6,MATCH(B716,'HARGA SATUAN'!$V$7:$V$9999,0),0))</f>
        <v>KWH Elektronik; 1P; 2W; 230 V; 5(40) A; kls 1 (combo); register drum</v>
      </c>
      <c r="D716" s="135">
        <f ca="1">SUMIFS(RAB!$F$14:$F$166,RAB!$C$14:$C$166,C716)</f>
        <v>0</v>
      </c>
      <c r="E716" s="25">
        <f t="shared" ca="1" si="33"/>
        <v>0</v>
      </c>
      <c r="F716" s="25">
        <f ca="1">IF(D716=0,0,SUM($E$713:E716))</f>
        <v>0</v>
      </c>
    </row>
    <row r="717" spans="1:12">
      <c r="B717" s="109">
        <v>4</v>
      </c>
      <c r="C717" s="135" t="str">
        <f ca="1">IF(ISERROR(OFFSET('HARGA SATUAN'!$C$6,MATCH(B717,'HARGA SATUAN'!$V$7:$V$9999,0),0)),"",OFFSET('HARGA SATUAN'!$C$6,MATCH(B717,'HARGA SATUAN'!$V$7:$V$9999,0),0))</f>
        <v>KWH Elektronik; 3P; 4W; 57.7-100V/220-400V; 5 A; kls 0.2 (meter pembanding)</v>
      </c>
      <c r="D717" s="135">
        <f ca="1">SUMIFS(RAB!$F$14:$F$166,RAB!$C$14:$C$166,C717)</f>
        <v>0</v>
      </c>
      <c r="E717" s="25">
        <f t="shared" ca="1" si="33"/>
        <v>0</v>
      </c>
      <c r="F717" s="25">
        <f ca="1">IF(D717=0,0,SUM($E$713:E717))</f>
        <v>0</v>
      </c>
    </row>
    <row r="718" spans="1:12">
      <c r="B718" s="109">
        <v>5</v>
      </c>
      <c r="C718" s="135" t="str">
        <f ca="1">IF(ISERROR(OFFSET('HARGA SATUAN'!$C$6,MATCH(B718,'HARGA SATUAN'!$V$7:$V$9999,0),0)),"",OFFSET('HARGA SATUAN'!$C$6,MATCH(B718,'HARGA SATUAN'!$V$7:$V$9999,0),0))</f>
        <v>KWH Elektronik; 3P; 4W; 220/380V; 5(80) A; kls 1 (Pengukuran Langsung)</v>
      </c>
      <c r="D718" s="135">
        <f ca="1">SUMIFS(RAB!$F$14:$F$166,RAB!$C$14:$C$166,C718)</f>
        <v>0</v>
      </c>
      <c r="E718" s="25">
        <f t="shared" ca="1" si="33"/>
        <v>0</v>
      </c>
      <c r="F718" s="25">
        <f ca="1">IF(D718=0,0,SUM($E$713:E718))</f>
        <v>0</v>
      </c>
    </row>
    <row r="719" spans="1:12">
      <c r="B719" s="109">
        <v>6</v>
      </c>
      <c r="C719" s="135" t="str">
        <f ca="1">IF(ISERROR(OFFSET('HARGA SATUAN'!$C$6,MATCH(B719,'HARGA SATUAN'!$V$7:$V$9999,0),0)),"",OFFSET('HARGA SATUAN'!$C$6,MATCH(B719,'HARGA SATUAN'!$V$7:$V$9999,0),0))</f>
        <v>KWH Elektronik; 3P; 4W; 57.7-100V/220-400V; 5(10) A; kls 0.5 (Pengukuran Tidak Langsung)</v>
      </c>
      <c r="D719" s="135">
        <f ca="1">SUMIFS(RAB!$F$14:$F$166,RAB!$C$14:$C$166,C719)</f>
        <v>0</v>
      </c>
      <c r="E719" s="25">
        <f t="shared" ca="1" si="33"/>
        <v>0</v>
      </c>
      <c r="F719" s="25">
        <f ca="1">IF(D719=0,0,SUM($E$713:E719))</f>
        <v>0</v>
      </c>
    </row>
    <row r="720" spans="1:12">
      <c r="B720" s="109">
        <v>7</v>
      </c>
      <c r="C720" s="135" t="str">
        <f ca="1">IF(ISERROR(OFFSET('HARGA SATUAN'!$C$6,MATCH(B720,'HARGA SATUAN'!$V$7:$V$9999,0),0)),"",OFFSET('HARGA SATUAN'!$C$6,MATCH(B720,'HARGA SATUAN'!$V$7:$V$9999,0),0))</f>
        <v>KWH Elektronik; 3P; 4W; 220/380V; 5(10); kls 1 (Pengukuran Tidak Langsung)</v>
      </c>
      <c r="D720" s="135">
        <f ca="1">SUMIFS(RAB!$F$14:$F$166,RAB!$C$14:$C$166,C720)</f>
        <v>0</v>
      </c>
      <c r="E720" s="25">
        <f t="shared" ca="1" si="33"/>
        <v>0</v>
      </c>
      <c r="F720" s="25">
        <f ca="1">IF(D720=0,0,SUM($E$713:E720))</f>
        <v>0</v>
      </c>
    </row>
    <row r="721" spans="2:6">
      <c r="B721" s="109">
        <v>8</v>
      </c>
      <c r="C721" s="135" t="str">
        <f ca="1">IF(ISERROR(OFFSET('HARGA SATUAN'!$C$6,MATCH(B721,'HARGA SATUAN'!$V$7:$V$9999,0),0)),"",OFFSET('HARGA SATUAN'!$C$6,MATCH(B721,'HARGA SATUAN'!$V$7:$V$9999,0),0))</f>
        <v>MCB 1 Fasa 2 A</v>
      </c>
      <c r="D721" s="135">
        <f ca="1">SUMIFS(RAB!$F$14:$F$166,RAB!$C$14:$C$166,C721)</f>
        <v>0</v>
      </c>
      <c r="E721" s="25">
        <f t="shared" ca="1" si="33"/>
        <v>0</v>
      </c>
      <c r="F721" s="25">
        <f ca="1">IF(D721=0,0,SUM($E$713:E721))</f>
        <v>0</v>
      </c>
    </row>
    <row r="722" spans="2:6">
      <c r="B722" s="109">
        <v>9</v>
      </c>
      <c r="C722" s="135" t="str">
        <f ca="1">IF(ISERROR(OFFSET('HARGA SATUAN'!$C$6,MATCH(B722,'HARGA SATUAN'!$V$7:$V$9999,0),0)),"",OFFSET('HARGA SATUAN'!$C$6,MATCH(B722,'HARGA SATUAN'!$V$7:$V$9999,0),0))</f>
        <v>MCB 1 Fasa 4 A</v>
      </c>
      <c r="D722" s="135">
        <f ca="1">SUMIFS(RAB!$F$14:$F$166,RAB!$C$14:$C$166,C722)</f>
        <v>0</v>
      </c>
      <c r="E722" s="25">
        <f t="shared" ca="1" si="33"/>
        <v>0</v>
      </c>
      <c r="F722" s="25">
        <f ca="1">IF(D722=0,0,SUM($E$713:E722))</f>
        <v>0</v>
      </c>
    </row>
    <row r="723" spans="2:6">
      <c r="B723" s="109">
        <v>10</v>
      </c>
      <c r="C723" s="135" t="str">
        <f ca="1">IF(ISERROR(OFFSET('HARGA SATUAN'!$C$6,MATCH(B723,'HARGA SATUAN'!$V$7:$V$9999,0),0)),"",OFFSET('HARGA SATUAN'!$C$6,MATCH(B723,'HARGA SATUAN'!$V$7:$V$9999,0),0))</f>
        <v>MCB 1 Fasa 6 A</v>
      </c>
      <c r="D723" s="135">
        <f ca="1">SUMIFS(RAB!$F$14:$F$166,RAB!$C$14:$C$166,C723)</f>
        <v>86</v>
      </c>
      <c r="E723" s="25">
        <f t="shared" ca="1" si="33"/>
        <v>1</v>
      </c>
      <c r="F723" s="25">
        <f ca="1">IF(D723=0,0,SUM($E$713:E723))</f>
        <v>2</v>
      </c>
    </row>
    <row r="724" spans="2:6">
      <c r="B724" s="109">
        <v>11</v>
      </c>
      <c r="C724" s="135" t="str">
        <f ca="1">IF(ISERROR(OFFSET('HARGA SATUAN'!$C$6,MATCH(B724,'HARGA SATUAN'!$V$7:$V$9999,0),0)),"",OFFSET('HARGA SATUAN'!$C$6,MATCH(B724,'HARGA SATUAN'!$V$7:$V$9999,0),0))</f>
        <v>MCB 1 Fasa 10 A</v>
      </c>
      <c r="D724" s="135">
        <f ca="1">SUMIFS(RAB!$F$14:$F$166,RAB!$C$14:$C$166,C724)</f>
        <v>0</v>
      </c>
      <c r="E724" s="25">
        <f t="shared" ca="1" si="33"/>
        <v>0</v>
      </c>
      <c r="F724" s="25">
        <f ca="1">IF(D724=0,0,SUM($E$713:E724))</f>
        <v>0</v>
      </c>
    </row>
    <row r="725" spans="2:6">
      <c r="B725" s="109">
        <v>12</v>
      </c>
      <c r="C725" s="135" t="str">
        <f ca="1">IF(ISERROR(OFFSET('HARGA SATUAN'!$C$6,MATCH(B725,'HARGA SATUAN'!$V$7:$V$9999,0),0)),"",OFFSET('HARGA SATUAN'!$C$6,MATCH(B725,'HARGA SATUAN'!$V$7:$V$9999,0),0))</f>
        <v>MCB 1 Fasa 16 A</v>
      </c>
      <c r="D725" s="135">
        <f ca="1">SUMIFS(RAB!$F$14:$F$166,RAB!$C$14:$C$166,C725)</f>
        <v>0</v>
      </c>
      <c r="E725" s="25">
        <f t="shared" ca="1" si="33"/>
        <v>0</v>
      </c>
      <c r="F725" s="25">
        <f ca="1">IF(D725=0,0,SUM($E$713:E725))</f>
        <v>0</v>
      </c>
    </row>
    <row r="726" spans="2:6">
      <c r="B726" s="109">
        <v>13</v>
      </c>
      <c r="C726" s="135" t="str">
        <f ca="1">IF(ISERROR(OFFSET('HARGA SATUAN'!$C$6,MATCH(B726,'HARGA SATUAN'!$V$7:$V$9999,0),0)),"",OFFSET('HARGA SATUAN'!$C$6,MATCH(B726,'HARGA SATUAN'!$V$7:$V$9999,0),0))</f>
        <v>MCB 1 Fasa 20 A</v>
      </c>
      <c r="D726" s="135">
        <f ca="1">SUMIFS(RAB!$F$14:$F$166,RAB!$C$14:$C$166,C726)</f>
        <v>0</v>
      </c>
      <c r="E726" s="25">
        <f t="shared" ca="1" si="33"/>
        <v>0</v>
      </c>
      <c r="F726" s="25">
        <f ca="1">IF(D726=0,0,SUM($E$713:E726))</f>
        <v>0</v>
      </c>
    </row>
    <row r="727" spans="2:6">
      <c r="B727" s="109">
        <v>14</v>
      </c>
      <c r="C727" s="135" t="str">
        <f ca="1">IF(ISERROR(OFFSET('HARGA SATUAN'!$C$6,MATCH(B727,'HARGA SATUAN'!$V$7:$V$9999,0),0)),"",OFFSET('HARGA SATUAN'!$C$6,MATCH(B727,'HARGA SATUAN'!$V$7:$V$9999,0),0))</f>
        <v>MCB 1 Fasa 25 A</v>
      </c>
      <c r="D727" s="135">
        <f ca="1">SUMIFS(RAB!$F$14:$F$166,RAB!$C$14:$C$166,C727)</f>
        <v>0</v>
      </c>
      <c r="E727" s="25">
        <f t="shared" ca="1" si="33"/>
        <v>0</v>
      </c>
      <c r="F727" s="25">
        <f ca="1">IF(D727=0,0,SUM($E$713:E727))</f>
        <v>0</v>
      </c>
    </row>
    <row r="728" spans="2:6">
      <c r="B728" s="109">
        <v>15</v>
      </c>
      <c r="C728" s="135" t="str">
        <f ca="1">IF(ISERROR(OFFSET('HARGA SATUAN'!$C$6,MATCH(B728,'HARGA SATUAN'!$V$7:$V$9999,0),0)),"",OFFSET('HARGA SATUAN'!$C$6,MATCH(B728,'HARGA SATUAN'!$V$7:$V$9999,0),0))</f>
        <v>MCB 1 Fasa 35 A</v>
      </c>
      <c r="D728" s="135">
        <f ca="1">SUMIFS(RAB!$F$14:$F$166,RAB!$C$14:$C$166,C728)</f>
        <v>0</v>
      </c>
      <c r="E728" s="25">
        <f t="shared" ca="1" si="33"/>
        <v>0</v>
      </c>
      <c r="F728" s="25">
        <f ca="1">IF(D728=0,0,SUM($E$713:E728))</f>
        <v>0</v>
      </c>
    </row>
    <row r="729" spans="2:6">
      <c r="B729" s="109">
        <v>16</v>
      </c>
      <c r="C729" s="135" t="str">
        <f ca="1">IF(ISERROR(OFFSET('HARGA SATUAN'!$C$6,MATCH(B729,'HARGA SATUAN'!$V$7:$V$9999,0),0)),"",OFFSET('HARGA SATUAN'!$C$6,MATCH(B729,'HARGA SATUAN'!$V$7:$V$9999,0),0))</f>
        <v>MCB 1 Fasa 50 A</v>
      </c>
      <c r="D729" s="135">
        <f ca="1">SUMIFS(RAB!$F$14:$F$166,RAB!$C$14:$C$166,C729)</f>
        <v>0</v>
      </c>
      <c r="E729" s="25">
        <f t="shared" ca="1" si="33"/>
        <v>0</v>
      </c>
      <c r="F729" s="25">
        <f ca="1">IF(D729=0,0,SUM($E$713:E729))</f>
        <v>0</v>
      </c>
    </row>
    <row r="730" spans="2:6">
      <c r="B730" s="109">
        <v>17</v>
      </c>
      <c r="C730" s="135" t="str">
        <f ca="1">IF(ISERROR(OFFSET('HARGA SATUAN'!$C$6,MATCH(B730,'HARGA SATUAN'!$V$7:$V$9999,0),0)),"",OFFSET('HARGA SATUAN'!$C$6,MATCH(B730,'HARGA SATUAN'!$V$7:$V$9999,0),0))</f>
        <v>MCB 3 Fasa 10 A</v>
      </c>
      <c r="D730" s="135">
        <f ca="1">SUMIFS(RAB!$F$14:$F$166,RAB!$C$14:$C$166,C730)</f>
        <v>0</v>
      </c>
      <c r="E730" s="25">
        <f t="shared" ca="1" si="33"/>
        <v>0</v>
      </c>
      <c r="F730" s="25">
        <f ca="1">IF(D730=0,0,SUM($E$713:E730))</f>
        <v>0</v>
      </c>
    </row>
    <row r="731" spans="2:6">
      <c r="B731" s="109">
        <v>18</v>
      </c>
      <c r="C731" s="135" t="str">
        <f ca="1">IF(ISERROR(OFFSET('HARGA SATUAN'!$C$6,MATCH(B731,'HARGA SATUAN'!$V$7:$V$9999,0),0)),"",OFFSET('HARGA SATUAN'!$C$6,MATCH(B731,'HARGA SATUAN'!$V$7:$V$9999,0),0))</f>
        <v>MCB 3 Fasa 16 A</v>
      </c>
      <c r="D731" s="135">
        <f ca="1">SUMIFS(RAB!$F$14:$F$166,RAB!$C$14:$C$166,C731)</f>
        <v>0</v>
      </c>
      <c r="E731" s="25">
        <f t="shared" ca="1" si="33"/>
        <v>0</v>
      </c>
      <c r="F731" s="25">
        <f ca="1">IF(D731=0,0,SUM($E$713:E731))</f>
        <v>0</v>
      </c>
    </row>
    <row r="732" spans="2:6">
      <c r="B732" s="109">
        <v>19</v>
      </c>
      <c r="C732" s="135" t="str">
        <f ca="1">IF(ISERROR(OFFSET('HARGA SATUAN'!$C$6,MATCH(B732,'HARGA SATUAN'!$V$7:$V$9999,0),0)),"",OFFSET('HARGA SATUAN'!$C$6,MATCH(B732,'HARGA SATUAN'!$V$7:$V$9999,0),0))</f>
        <v>MCB 3 Fasa 20 A</v>
      </c>
      <c r="D732" s="135">
        <f ca="1">SUMIFS(RAB!$F$14:$F$166,RAB!$C$14:$C$166,C732)</f>
        <v>0</v>
      </c>
      <c r="E732" s="25">
        <f t="shared" ca="1" si="33"/>
        <v>0</v>
      </c>
      <c r="F732" s="25">
        <f ca="1">IF(D732=0,0,SUM($E$713:E732))</f>
        <v>0</v>
      </c>
    </row>
    <row r="733" spans="2:6">
      <c r="B733" s="109">
        <v>20</v>
      </c>
      <c r="C733" s="135" t="str">
        <f ca="1">IF(ISERROR(OFFSET('HARGA SATUAN'!$C$6,MATCH(B733,'HARGA SATUAN'!$V$7:$V$9999,0),0)),"",OFFSET('HARGA SATUAN'!$C$6,MATCH(B733,'HARGA SATUAN'!$V$7:$V$9999,0),0))</f>
        <v>MCB 3 Fasa 25 A</v>
      </c>
      <c r="D733" s="135">
        <f ca="1">SUMIFS(RAB!$F$14:$F$166,RAB!$C$14:$C$166,C733)</f>
        <v>0</v>
      </c>
      <c r="E733" s="25">
        <f t="shared" ca="1" si="33"/>
        <v>0</v>
      </c>
      <c r="F733" s="25">
        <f ca="1">IF(D733=0,0,SUM($E$713:E733))</f>
        <v>0</v>
      </c>
    </row>
    <row r="734" spans="2:6">
      <c r="B734" s="109">
        <v>21</v>
      </c>
      <c r="C734" s="135" t="str">
        <f ca="1">IF(ISERROR(OFFSET('HARGA SATUAN'!$C$6,MATCH(B734,'HARGA SATUAN'!$V$7:$V$9999,0),0)),"",OFFSET('HARGA SATUAN'!$C$6,MATCH(B734,'HARGA SATUAN'!$V$7:$V$9999,0),0))</f>
        <v>MCB 3 Fasa 35 A</v>
      </c>
      <c r="D734" s="135">
        <f ca="1">SUMIFS(RAB!$F$14:$F$166,RAB!$C$14:$C$166,C734)</f>
        <v>0</v>
      </c>
      <c r="E734" s="25">
        <f t="shared" ca="1" si="33"/>
        <v>0</v>
      </c>
      <c r="F734" s="25">
        <f ca="1">IF(D734=0,0,SUM($E$713:E734))</f>
        <v>0</v>
      </c>
    </row>
    <row r="735" spans="2:6">
      <c r="B735" s="109">
        <v>22</v>
      </c>
      <c r="C735" s="135" t="str">
        <f ca="1">IF(ISERROR(OFFSET('HARGA SATUAN'!$C$6,MATCH(B735,'HARGA SATUAN'!$V$7:$V$9999,0),0)),"",OFFSET('HARGA SATUAN'!$C$6,MATCH(B735,'HARGA SATUAN'!$V$7:$V$9999,0),0))</f>
        <v>CT TM Indoor Tipe Blok 10/5-5A</v>
      </c>
      <c r="D735" s="135">
        <f ca="1">SUMIFS(RAB!$F$14:$F$166,RAB!$C$14:$C$166,C735)</f>
        <v>0</v>
      </c>
      <c r="E735" s="25">
        <f t="shared" ca="1" si="33"/>
        <v>0</v>
      </c>
      <c r="F735" s="25">
        <f ca="1">IF(D735=0,0,SUM($E$713:E735))</f>
        <v>0</v>
      </c>
    </row>
    <row r="736" spans="2:6">
      <c r="B736" s="109">
        <v>23</v>
      </c>
      <c r="C736" s="135" t="str">
        <f ca="1">IF(ISERROR(OFFSET('HARGA SATUAN'!$C$6,MATCH(B736,'HARGA SATUAN'!$V$7:$V$9999,0),0)),"",OFFSET('HARGA SATUAN'!$C$6,MATCH(B736,'HARGA SATUAN'!$V$7:$V$9999,0),0))</f>
        <v>CT TM Indoor Tipe Blok 15/5-5A</v>
      </c>
      <c r="D736" s="135">
        <f ca="1">SUMIFS(RAB!$F$14:$F$166,RAB!$C$14:$C$166,C736)</f>
        <v>0</v>
      </c>
      <c r="E736" s="25">
        <f t="shared" ca="1" si="33"/>
        <v>0</v>
      </c>
      <c r="F736" s="25">
        <f ca="1">IF(D736=0,0,SUM($E$713:E736))</f>
        <v>0</v>
      </c>
    </row>
    <row r="737" spans="2:6">
      <c r="B737" s="109">
        <v>24</v>
      </c>
      <c r="C737" s="135" t="str">
        <f ca="1">IF(ISERROR(OFFSET('HARGA SATUAN'!$C$6,MATCH(B737,'HARGA SATUAN'!$V$7:$V$9999,0),0)),"",OFFSET('HARGA SATUAN'!$C$6,MATCH(B737,'HARGA SATUAN'!$V$7:$V$9999,0),0))</f>
        <v>CT TM Indoor Tipe Blok 20/5-5A</v>
      </c>
      <c r="D737" s="135">
        <f ca="1">SUMIFS(RAB!$F$14:$F$166,RAB!$C$14:$C$166,C737)</f>
        <v>0</v>
      </c>
      <c r="E737" s="25">
        <f t="shared" ca="1" si="33"/>
        <v>0</v>
      </c>
      <c r="F737" s="25">
        <f ca="1">IF(D737=0,0,SUM($E$713:E737))</f>
        <v>0</v>
      </c>
    </row>
    <row r="738" spans="2:6">
      <c r="B738" s="109">
        <v>25</v>
      </c>
      <c r="C738" s="135" t="str">
        <f ca="1">IF(ISERROR(OFFSET('HARGA SATUAN'!$C$6,MATCH(B738,'HARGA SATUAN'!$V$7:$V$9999,0),0)),"",OFFSET('HARGA SATUAN'!$C$6,MATCH(B738,'HARGA SATUAN'!$V$7:$V$9999,0),0))</f>
        <v>CT TM Indoor Tipe Blok 25/5-5A</v>
      </c>
      <c r="D738" s="135">
        <f ca="1">SUMIFS(RAB!$F$14:$F$166,RAB!$C$14:$C$166,C738)</f>
        <v>0</v>
      </c>
      <c r="E738" s="25">
        <f t="shared" ca="1" si="33"/>
        <v>0</v>
      </c>
      <c r="F738" s="25">
        <f ca="1">IF(D738=0,0,SUM($E$713:E738))</f>
        <v>0</v>
      </c>
    </row>
    <row r="739" spans="2:6">
      <c r="B739" s="109">
        <v>26</v>
      </c>
      <c r="C739" s="135" t="str">
        <f ca="1">IF(ISERROR(OFFSET('HARGA SATUAN'!$C$6,MATCH(B739,'HARGA SATUAN'!$V$7:$V$9999,0),0)),"",OFFSET('HARGA SATUAN'!$C$6,MATCH(B739,'HARGA SATUAN'!$V$7:$V$9999,0),0))</f>
        <v>CT TM Indoor Tipe Blok 30/5-5A</v>
      </c>
      <c r="D739" s="135">
        <f ca="1">SUMIFS(RAB!$F$14:$F$166,RAB!$C$14:$C$166,C739)</f>
        <v>0</v>
      </c>
      <c r="E739" s="25">
        <f t="shared" ca="1" si="33"/>
        <v>0</v>
      </c>
      <c r="F739" s="25">
        <f ca="1">IF(D739=0,0,SUM($E$713:E739))</f>
        <v>0</v>
      </c>
    </row>
    <row r="740" spans="2:6">
      <c r="B740" s="109">
        <v>27</v>
      </c>
      <c r="C740" s="135" t="str">
        <f ca="1">IF(ISERROR(OFFSET('HARGA SATUAN'!$C$6,MATCH(B740,'HARGA SATUAN'!$V$7:$V$9999,0),0)),"",OFFSET('HARGA SATUAN'!$C$6,MATCH(B740,'HARGA SATUAN'!$V$7:$V$9999,0),0))</f>
        <v>CT TM Indoor Tipe Blok 40/5-5A</v>
      </c>
      <c r="D740" s="135">
        <f ca="1">SUMIFS(RAB!$F$14:$F$166,RAB!$C$14:$C$166,C740)</f>
        <v>0</v>
      </c>
      <c r="E740" s="25">
        <f t="shared" ca="1" si="33"/>
        <v>0</v>
      </c>
      <c r="F740" s="25">
        <f ca="1">IF(D740=0,0,SUM($E$713:E740))</f>
        <v>0</v>
      </c>
    </row>
    <row r="741" spans="2:6">
      <c r="B741" s="109">
        <v>28</v>
      </c>
      <c r="C741" s="135" t="str">
        <f ca="1">IF(ISERROR(OFFSET('HARGA SATUAN'!$C$6,MATCH(B741,'HARGA SATUAN'!$V$7:$V$9999,0),0)),"",OFFSET('HARGA SATUAN'!$C$6,MATCH(B741,'HARGA SATUAN'!$V$7:$V$9999,0),0))</f>
        <v>CT TM Indoor Tipe Blok 50/5-5A</v>
      </c>
      <c r="D741" s="135">
        <f ca="1">SUMIFS(RAB!$F$14:$F$166,RAB!$C$14:$C$166,C741)</f>
        <v>0</v>
      </c>
      <c r="E741" s="25">
        <f t="shared" ca="1" si="33"/>
        <v>0</v>
      </c>
      <c r="F741" s="25">
        <f ca="1">IF(D741=0,0,SUM($E$713:E741))</f>
        <v>0</v>
      </c>
    </row>
    <row r="742" spans="2:6">
      <c r="B742" s="109">
        <v>29</v>
      </c>
      <c r="C742" s="135" t="str">
        <f ca="1">IF(ISERROR(OFFSET('HARGA SATUAN'!$C$6,MATCH(B742,'HARGA SATUAN'!$V$7:$V$9999,0),0)),"",OFFSET('HARGA SATUAN'!$C$6,MATCH(B742,'HARGA SATUAN'!$V$7:$V$9999,0),0))</f>
        <v>CT TM Indoor Tipe Blok 60/5-5A</v>
      </c>
      <c r="D742" s="135">
        <f ca="1">SUMIFS(RAB!$F$14:$F$166,RAB!$C$14:$C$166,C742)</f>
        <v>0</v>
      </c>
      <c r="E742" s="25">
        <f t="shared" ca="1" si="33"/>
        <v>0</v>
      </c>
      <c r="F742" s="25">
        <f ca="1">IF(D742=0,0,SUM($E$713:E742))</f>
        <v>0</v>
      </c>
    </row>
    <row r="743" spans="2:6">
      <c r="B743" s="109">
        <v>30</v>
      </c>
      <c r="C743" s="135" t="str">
        <f ca="1">IF(ISERROR(OFFSET('HARGA SATUAN'!$C$6,MATCH(B743,'HARGA SATUAN'!$V$7:$V$9999,0),0)),"",OFFSET('HARGA SATUAN'!$C$6,MATCH(B743,'HARGA SATUAN'!$V$7:$V$9999,0),0))</f>
        <v>CT TM Indoor Tipe Blok 75/5-5A</v>
      </c>
      <c r="D743" s="135">
        <f ca="1">SUMIFS(RAB!$F$14:$F$166,RAB!$C$14:$C$166,C743)</f>
        <v>0</v>
      </c>
      <c r="E743" s="25">
        <f t="shared" ca="1" si="33"/>
        <v>0</v>
      </c>
      <c r="F743" s="25">
        <f ca="1">IF(D743=0,0,SUM($E$713:E743))</f>
        <v>0</v>
      </c>
    </row>
    <row r="744" spans="2:6">
      <c r="B744" s="109">
        <v>31</v>
      </c>
      <c r="C744" s="135" t="str">
        <f ca="1">IF(ISERROR(OFFSET('HARGA SATUAN'!$C$6,MATCH(B744,'HARGA SATUAN'!$V$7:$V$9999,0),0)),"",OFFSET('HARGA SATUAN'!$C$6,MATCH(B744,'HARGA SATUAN'!$V$7:$V$9999,0),0))</f>
        <v>CT TM Indoor Tipe Blok 80/5-5A</v>
      </c>
      <c r="D744" s="135">
        <f ca="1">SUMIFS(RAB!$F$14:$F$166,RAB!$C$14:$C$166,C744)</f>
        <v>0</v>
      </c>
      <c r="E744" s="25">
        <f t="shared" ca="1" si="33"/>
        <v>0</v>
      </c>
      <c r="F744" s="25">
        <f ca="1">IF(D744=0,0,SUM($E$713:E744))</f>
        <v>0</v>
      </c>
    </row>
    <row r="745" spans="2:6">
      <c r="B745" s="109">
        <v>32</v>
      </c>
      <c r="C745" s="135" t="str">
        <f ca="1">IF(ISERROR(OFFSET('HARGA SATUAN'!$C$6,MATCH(B745,'HARGA SATUAN'!$V$7:$V$9999,0),0)),"",OFFSET('HARGA SATUAN'!$C$6,MATCH(B745,'HARGA SATUAN'!$V$7:$V$9999,0),0))</f>
        <v>CT TM Indoor Tipe Blok 100/5-5A</v>
      </c>
      <c r="D745" s="135">
        <f ca="1">SUMIFS(RAB!$F$14:$F$166,RAB!$C$14:$C$166,C745)</f>
        <v>0</v>
      </c>
      <c r="E745" s="25">
        <f t="shared" ca="1" si="33"/>
        <v>0</v>
      </c>
      <c r="F745" s="25">
        <f ca="1">IF(D745=0,0,SUM($E$713:E745))</f>
        <v>0</v>
      </c>
    </row>
    <row r="746" spans="2:6">
      <c r="B746" s="109">
        <v>33</v>
      </c>
      <c r="C746" s="135" t="str">
        <f ca="1">IF(ISERROR(OFFSET('HARGA SATUAN'!$C$6,MATCH(B746,'HARGA SATUAN'!$V$7:$V$9999,0),0)),"",OFFSET('HARGA SATUAN'!$C$6,MATCH(B746,'HARGA SATUAN'!$V$7:$V$9999,0),0))</f>
        <v>CT TM Indoor Tipe Blok 150/5-5A</v>
      </c>
      <c r="D746" s="135">
        <f ca="1">SUMIFS(RAB!$F$14:$F$166,RAB!$C$14:$C$166,C746)</f>
        <v>0</v>
      </c>
      <c r="E746" s="25">
        <f t="shared" ca="1" si="33"/>
        <v>0</v>
      </c>
      <c r="F746" s="25">
        <f ca="1">IF(D746=0,0,SUM($E$713:E746))</f>
        <v>0</v>
      </c>
    </row>
    <row r="747" spans="2:6">
      <c r="B747" s="109">
        <v>34</v>
      </c>
      <c r="C747" s="135" t="str">
        <f ca="1">IF(ISERROR(OFFSET('HARGA SATUAN'!$C$6,MATCH(B747,'HARGA SATUAN'!$V$7:$V$9999,0),0)),"",OFFSET('HARGA SATUAN'!$C$6,MATCH(B747,'HARGA SATUAN'!$V$7:$V$9999,0),0))</f>
        <v>CT TM Indoor Tipe Blok 200/5-5A</v>
      </c>
      <c r="D747" s="135">
        <f ca="1">SUMIFS(RAB!$F$14:$F$166,RAB!$C$14:$C$166,C747)</f>
        <v>0</v>
      </c>
      <c r="E747" s="25">
        <f t="shared" ca="1" si="33"/>
        <v>0</v>
      </c>
      <c r="F747" s="25">
        <f ca="1">IF(D747=0,0,SUM($E$713:E747))</f>
        <v>0</v>
      </c>
    </row>
    <row r="748" spans="2:6">
      <c r="B748" s="109">
        <v>35</v>
      </c>
      <c r="C748" s="135" t="str">
        <f ca="1">IF(ISERROR(OFFSET('HARGA SATUAN'!$C$6,MATCH(B748,'HARGA SATUAN'!$V$7:$V$9999,0),0)),"",OFFSET('HARGA SATUAN'!$C$6,MATCH(B748,'HARGA SATUAN'!$V$7:$V$9999,0),0))</f>
        <v>CT TM Indoor Tipe Blok 250/5-5A</v>
      </c>
      <c r="D748" s="135">
        <f ca="1">SUMIFS(RAB!$F$14:$F$166,RAB!$C$14:$C$166,C748)</f>
        <v>0</v>
      </c>
      <c r="E748" s="25">
        <f t="shared" ca="1" si="33"/>
        <v>0</v>
      </c>
      <c r="F748" s="25">
        <f ca="1">IF(D748=0,0,SUM($E$713:E748))</f>
        <v>0</v>
      </c>
    </row>
    <row r="749" spans="2:6">
      <c r="B749" s="109">
        <v>36</v>
      </c>
      <c r="C749" s="135" t="str">
        <f ca="1">IF(ISERROR(OFFSET('HARGA SATUAN'!$C$6,MATCH(B749,'HARGA SATUAN'!$V$7:$V$9999,0),0)),"",OFFSET('HARGA SATUAN'!$C$6,MATCH(B749,'HARGA SATUAN'!$V$7:$V$9999,0),0))</f>
        <v>CT TM Indoor Tipe Blok 300/5-5A</v>
      </c>
      <c r="D749" s="135">
        <f ca="1">SUMIFS(RAB!$F$14:$F$166,RAB!$C$14:$C$166,C749)</f>
        <v>0</v>
      </c>
      <c r="E749" s="25">
        <f t="shared" ca="1" si="33"/>
        <v>0</v>
      </c>
      <c r="F749" s="25">
        <f ca="1">IF(D749=0,0,SUM($E$713:E749))</f>
        <v>0</v>
      </c>
    </row>
    <row r="750" spans="2:6">
      <c r="B750" s="109">
        <v>37</v>
      </c>
      <c r="C750" s="135" t="str">
        <f ca="1">IF(ISERROR(OFFSET('HARGA SATUAN'!$C$6,MATCH(B750,'HARGA SATUAN'!$V$7:$V$9999,0),0)),"",OFFSET('HARGA SATUAN'!$C$6,MATCH(B750,'HARGA SATUAN'!$V$7:$V$9999,0),0))</f>
        <v>CT TM Indoor Tipe Blok 400/5-5A</v>
      </c>
      <c r="D750" s="135">
        <f ca="1">SUMIFS(RAB!$F$14:$F$166,RAB!$C$14:$C$166,C750)</f>
        <v>0</v>
      </c>
      <c r="E750" s="25">
        <f t="shared" ca="1" si="33"/>
        <v>0</v>
      </c>
      <c r="F750" s="25">
        <f ca="1">IF(D750=0,0,SUM($E$713:E750))</f>
        <v>0</v>
      </c>
    </row>
    <row r="751" spans="2:6">
      <c r="B751" s="109">
        <v>38</v>
      </c>
      <c r="C751" s="135" t="str">
        <f ca="1">IF(ISERROR(OFFSET('HARGA SATUAN'!$C$6,MATCH(B751,'HARGA SATUAN'!$V$7:$V$9999,0),0)),"",OFFSET('HARGA SATUAN'!$C$6,MATCH(B751,'HARGA SATUAN'!$V$7:$V$9999,0),0))</f>
        <v>CT TM Indoor Tipe Blok 500/5-5A</v>
      </c>
      <c r="D751" s="135">
        <f ca="1">SUMIFS(RAB!$F$14:$F$166,RAB!$C$14:$C$166,C751)</f>
        <v>0</v>
      </c>
      <c r="E751" s="25">
        <f t="shared" ca="1" si="33"/>
        <v>0</v>
      </c>
      <c r="F751" s="25">
        <f ca="1">IF(D751=0,0,SUM($E$713:E751))</f>
        <v>0</v>
      </c>
    </row>
    <row r="752" spans="2:6">
      <c r="B752" s="109">
        <v>39</v>
      </c>
      <c r="C752" s="135" t="str">
        <f ca="1">IF(ISERROR(OFFSET('HARGA SATUAN'!$C$6,MATCH(B752,'HARGA SATUAN'!$V$7:$V$9999,0),0)),"",OFFSET('HARGA SATUAN'!$C$6,MATCH(B752,'HARGA SATUAN'!$V$7:$V$9999,0),0))</f>
        <v>CT TM Indoor Tipe Blok 600/5-5A</v>
      </c>
      <c r="D752" s="135">
        <f ca="1">SUMIFS(RAB!$F$14:$F$166,RAB!$C$14:$C$166,C752)</f>
        <v>0</v>
      </c>
      <c r="E752" s="25">
        <f t="shared" ca="1" si="33"/>
        <v>0</v>
      </c>
      <c r="F752" s="25">
        <f ca="1">IF(D752=0,0,SUM($E$713:E752))</f>
        <v>0</v>
      </c>
    </row>
    <row r="753" spans="2:6">
      <c r="B753" s="109">
        <v>40</v>
      </c>
      <c r="C753" s="135" t="str">
        <f ca="1">IF(ISERROR(OFFSET('HARGA SATUAN'!$C$6,MATCH(B753,'HARGA SATUAN'!$V$7:$V$9999,0),0)),"",OFFSET('HARGA SATUAN'!$C$6,MATCH(B753,'HARGA SATUAN'!$V$7:$V$9999,0),0))</f>
        <v>CT TM Indoor Tipe Blok 750/5-5A</v>
      </c>
      <c r="D753" s="135">
        <f ca="1">SUMIFS(RAB!$F$14:$F$166,RAB!$C$14:$C$166,C753)</f>
        <v>0</v>
      </c>
      <c r="E753" s="25">
        <f t="shared" ca="1" si="33"/>
        <v>0</v>
      </c>
      <c r="F753" s="25">
        <f ca="1">IF(D753=0,0,SUM($E$713:E753))</f>
        <v>0</v>
      </c>
    </row>
    <row r="754" spans="2:6">
      <c r="B754" s="109">
        <v>41</v>
      </c>
      <c r="C754" s="135" t="str">
        <f ca="1">IF(ISERROR(OFFSET('HARGA SATUAN'!$C$6,MATCH(B754,'HARGA SATUAN'!$V$7:$V$9999,0),0)),"",OFFSET('HARGA SATUAN'!$C$6,MATCH(B754,'HARGA SATUAN'!$V$7:$V$9999,0),0))</f>
        <v>CT TM Indoor Tipe Blok 800/5-5A</v>
      </c>
      <c r="D754" s="135">
        <f ca="1">SUMIFS(RAB!$F$14:$F$166,RAB!$C$14:$C$166,C754)</f>
        <v>0</v>
      </c>
      <c r="E754" s="25">
        <f t="shared" ca="1" si="33"/>
        <v>0</v>
      </c>
      <c r="F754" s="25">
        <f ca="1">IF(D754=0,0,SUM($E$713:E754))</f>
        <v>0</v>
      </c>
    </row>
    <row r="755" spans="2:6">
      <c r="B755" s="109">
        <v>42</v>
      </c>
      <c r="C755" s="135" t="str">
        <f ca="1">IF(ISERROR(OFFSET('HARGA SATUAN'!$C$6,MATCH(B755,'HARGA SATUAN'!$V$7:$V$9999,0),0)),"",OFFSET('HARGA SATUAN'!$C$6,MATCH(B755,'HARGA SATUAN'!$V$7:$V$9999,0),0))</f>
        <v>CT TM Indoor Tipe Blok 1000/5-5A</v>
      </c>
      <c r="D755" s="135">
        <f ca="1">SUMIFS(RAB!$F$14:$F$166,RAB!$C$14:$C$166,C755)</f>
        <v>0</v>
      </c>
      <c r="E755" s="25">
        <f t="shared" ca="1" si="33"/>
        <v>0</v>
      </c>
      <c r="F755" s="25">
        <f ca="1">IF(D755=0,0,SUM($E$713:E755))</f>
        <v>0</v>
      </c>
    </row>
    <row r="756" spans="2:6">
      <c r="B756" s="109">
        <v>43</v>
      </c>
      <c r="C756" s="135" t="str">
        <f ca="1">IF(ISERROR(OFFSET('HARGA SATUAN'!$C$6,MATCH(B756,'HARGA SATUAN'!$V$7:$V$9999,0),0)),"",OFFSET('HARGA SATUAN'!$C$6,MATCH(B756,'HARGA SATUAN'!$V$7:$V$9999,0),0))</f>
        <v>CT TM Indoor Tipe Ring 50/5-5A</v>
      </c>
      <c r="D756" s="135">
        <f ca="1">SUMIFS(RAB!$F$14:$F$166,RAB!$C$14:$C$166,C756)</f>
        <v>0</v>
      </c>
      <c r="E756" s="25">
        <f t="shared" ca="1" si="33"/>
        <v>0</v>
      </c>
      <c r="F756" s="25">
        <f ca="1">IF(D756=0,0,SUM($E$713:E756))</f>
        <v>0</v>
      </c>
    </row>
    <row r="757" spans="2:6">
      <c r="B757" s="109">
        <v>44</v>
      </c>
      <c r="C757" s="135" t="str">
        <f ca="1">IF(ISERROR(OFFSET('HARGA SATUAN'!$C$6,MATCH(B757,'HARGA SATUAN'!$V$7:$V$9999,0),0)),"",OFFSET('HARGA SATUAN'!$C$6,MATCH(B757,'HARGA SATUAN'!$V$7:$V$9999,0),0))</f>
        <v>CT TM Indoor Tipe Ring 100/5-5A</v>
      </c>
      <c r="D757" s="135">
        <f ca="1">SUMIFS(RAB!$F$14:$F$166,RAB!$C$14:$C$166,C757)</f>
        <v>0</v>
      </c>
      <c r="E757" s="25">
        <f t="shared" ca="1" si="33"/>
        <v>0</v>
      </c>
      <c r="F757" s="25">
        <f ca="1">IF(D757=0,0,SUM($E$713:E757))</f>
        <v>0</v>
      </c>
    </row>
    <row r="758" spans="2:6">
      <c r="B758" s="109">
        <v>45</v>
      </c>
      <c r="C758" s="135" t="str">
        <f ca="1">IF(ISERROR(OFFSET('HARGA SATUAN'!$C$6,MATCH(B758,'HARGA SATUAN'!$V$7:$V$9999,0),0)),"",OFFSET('HARGA SATUAN'!$C$6,MATCH(B758,'HARGA SATUAN'!$V$7:$V$9999,0),0))</f>
        <v>CT TM Outdoor  10/5</v>
      </c>
      <c r="D758" s="135">
        <f ca="1">SUMIFS(RAB!$F$14:$F$166,RAB!$C$14:$C$166,C758)</f>
        <v>0</v>
      </c>
      <c r="E758" s="25">
        <f t="shared" ca="1" si="33"/>
        <v>0</v>
      </c>
      <c r="F758" s="25">
        <f ca="1">IF(D758=0,0,SUM($E$713:E758))</f>
        <v>0</v>
      </c>
    </row>
    <row r="759" spans="2:6">
      <c r="B759" s="109">
        <v>46</v>
      </c>
      <c r="C759" s="135" t="str">
        <f ca="1">IF(ISERROR(OFFSET('HARGA SATUAN'!$C$6,MATCH(B759,'HARGA SATUAN'!$V$7:$V$9999,0),0)),"",OFFSET('HARGA SATUAN'!$C$6,MATCH(B759,'HARGA SATUAN'!$V$7:$V$9999,0),0))</f>
        <v>CT TM Outdoor  15/5</v>
      </c>
      <c r="D759" s="135">
        <f ca="1">SUMIFS(RAB!$F$14:$F$166,RAB!$C$14:$C$166,C759)</f>
        <v>0</v>
      </c>
      <c r="E759" s="25">
        <f t="shared" ca="1" si="33"/>
        <v>0</v>
      </c>
      <c r="F759" s="25">
        <f ca="1">IF(D759=0,0,SUM($E$713:E759))</f>
        <v>0</v>
      </c>
    </row>
    <row r="760" spans="2:6">
      <c r="B760" s="109">
        <v>47</v>
      </c>
      <c r="C760" s="135" t="str">
        <f ca="1">IF(ISERROR(OFFSET('HARGA SATUAN'!$C$6,MATCH(B760,'HARGA SATUAN'!$V$7:$V$9999,0),0)),"",OFFSET('HARGA SATUAN'!$C$6,MATCH(B760,'HARGA SATUAN'!$V$7:$V$9999,0),0))</f>
        <v>CT TM Outdoor  20/5</v>
      </c>
      <c r="D760" s="135">
        <f ca="1">SUMIFS(RAB!$F$14:$F$166,RAB!$C$14:$C$166,C760)</f>
        <v>0</v>
      </c>
      <c r="E760" s="25">
        <f t="shared" ca="1" si="33"/>
        <v>0</v>
      </c>
      <c r="F760" s="25">
        <f ca="1">IF(D760=0,0,SUM($E$713:E760))</f>
        <v>0</v>
      </c>
    </row>
    <row r="761" spans="2:6">
      <c r="B761" s="109">
        <v>48</v>
      </c>
      <c r="C761" s="135" t="str">
        <f ca="1">IF(ISERROR(OFFSET('HARGA SATUAN'!$C$6,MATCH(B761,'HARGA SATUAN'!$V$7:$V$9999,0),0)),"",OFFSET('HARGA SATUAN'!$C$6,MATCH(B761,'HARGA SATUAN'!$V$7:$V$9999,0),0))</f>
        <v>CT TM Outdoor  25/5</v>
      </c>
      <c r="D761" s="135">
        <f ca="1">SUMIFS(RAB!$F$14:$F$166,RAB!$C$14:$C$166,C761)</f>
        <v>0</v>
      </c>
      <c r="E761" s="25">
        <f t="shared" ca="1" si="33"/>
        <v>0</v>
      </c>
      <c r="F761" s="25">
        <f ca="1">IF(D761=0,0,SUM($E$713:E761))</f>
        <v>0</v>
      </c>
    </row>
    <row r="762" spans="2:6">
      <c r="B762" s="109">
        <v>49</v>
      </c>
      <c r="C762" s="135" t="str">
        <f ca="1">IF(ISERROR(OFFSET('HARGA SATUAN'!$C$6,MATCH(B762,'HARGA SATUAN'!$V$7:$V$9999,0),0)),"",OFFSET('HARGA SATUAN'!$C$6,MATCH(B762,'HARGA SATUAN'!$V$7:$V$9999,0),0))</f>
        <v>CT TM Outdoor  30/5</v>
      </c>
      <c r="D762" s="135">
        <f ca="1">SUMIFS(RAB!$F$14:$F$166,RAB!$C$14:$C$166,C762)</f>
        <v>0</v>
      </c>
      <c r="E762" s="25">
        <f t="shared" ca="1" si="33"/>
        <v>0</v>
      </c>
      <c r="F762" s="25">
        <f ca="1">IF(D762=0,0,SUM($E$713:E762))</f>
        <v>0</v>
      </c>
    </row>
    <row r="763" spans="2:6">
      <c r="B763" s="109">
        <v>50</v>
      </c>
      <c r="C763" s="135" t="str">
        <f ca="1">IF(ISERROR(OFFSET('HARGA SATUAN'!$C$6,MATCH(B763,'HARGA SATUAN'!$V$7:$V$9999,0),0)),"",OFFSET('HARGA SATUAN'!$C$6,MATCH(B763,'HARGA SATUAN'!$V$7:$V$9999,0),0))</f>
        <v>CT TM Outdoor  40/5</v>
      </c>
      <c r="D763" s="135">
        <f ca="1">SUMIFS(RAB!$F$14:$F$166,RAB!$C$14:$C$166,C763)</f>
        <v>0</v>
      </c>
      <c r="E763" s="25">
        <f t="shared" ca="1" si="33"/>
        <v>0</v>
      </c>
      <c r="F763" s="25">
        <f ca="1">IF(D763=0,0,SUM($E$713:E763))</f>
        <v>0</v>
      </c>
    </row>
    <row r="764" spans="2:6">
      <c r="B764" s="109">
        <v>51</v>
      </c>
      <c r="C764" s="135" t="str">
        <f ca="1">IF(ISERROR(OFFSET('HARGA SATUAN'!$C$6,MATCH(B764,'HARGA SATUAN'!$V$7:$V$9999,0),0)),"",OFFSET('HARGA SATUAN'!$C$6,MATCH(B764,'HARGA SATUAN'!$V$7:$V$9999,0),0))</f>
        <v>CT TM Outdoor  50/5</v>
      </c>
      <c r="D764" s="135">
        <f ca="1">SUMIFS(RAB!$F$14:$F$166,RAB!$C$14:$C$166,C764)</f>
        <v>0</v>
      </c>
      <c r="E764" s="25">
        <f t="shared" ca="1" si="33"/>
        <v>0</v>
      </c>
      <c r="F764" s="25">
        <f ca="1">IF(D764=0,0,SUM($E$713:E764))</f>
        <v>0</v>
      </c>
    </row>
    <row r="765" spans="2:6">
      <c r="B765" s="109">
        <v>52</v>
      </c>
      <c r="C765" s="135" t="str">
        <f ca="1">IF(ISERROR(OFFSET('HARGA SATUAN'!$C$6,MATCH(B765,'HARGA SATUAN'!$V$7:$V$9999,0),0)),"",OFFSET('HARGA SATUAN'!$C$6,MATCH(B765,'HARGA SATUAN'!$V$7:$V$9999,0),0))</f>
        <v>CT TM Outdoor  60/5</v>
      </c>
      <c r="D765" s="135">
        <f ca="1">SUMIFS(RAB!$F$14:$F$166,RAB!$C$14:$C$166,C765)</f>
        <v>0</v>
      </c>
      <c r="E765" s="25">
        <f t="shared" ca="1" si="33"/>
        <v>0</v>
      </c>
      <c r="F765" s="25">
        <f ca="1">IF(D765=0,0,SUM($E$713:E765))</f>
        <v>0</v>
      </c>
    </row>
    <row r="766" spans="2:6">
      <c r="B766" s="109">
        <v>53</v>
      </c>
      <c r="C766" s="135" t="str">
        <f ca="1">IF(ISERROR(OFFSET('HARGA SATUAN'!$C$6,MATCH(B766,'HARGA SATUAN'!$V$7:$V$9999,0),0)),"",OFFSET('HARGA SATUAN'!$C$6,MATCH(B766,'HARGA SATUAN'!$V$7:$V$9999,0),0))</f>
        <v>CT TM Outdoor  75/5</v>
      </c>
      <c r="D766" s="135">
        <f ca="1">SUMIFS(RAB!$F$14:$F$166,RAB!$C$14:$C$166,C766)</f>
        <v>0</v>
      </c>
      <c r="E766" s="25">
        <f t="shared" ca="1" si="33"/>
        <v>0</v>
      </c>
      <c r="F766" s="25">
        <f ca="1">IF(D766=0,0,SUM($E$713:E766))</f>
        <v>0</v>
      </c>
    </row>
    <row r="767" spans="2:6">
      <c r="B767" s="109">
        <v>54</v>
      </c>
      <c r="C767" s="135" t="str">
        <f ca="1">IF(ISERROR(OFFSET('HARGA SATUAN'!$C$6,MATCH(B767,'HARGA SATUAN'!$V$7:$V$9999,0),0)),"",OFFSET('HARGA SATUAN'!$C$6,MATCH(B767,'HARGA SATUAN'!$V$7:$V$9999,0),0))</f>
        <v>CT TM Outdoor 80/5</v>
      </c>
      <c r="D767" s="135">
        <f ca="1">SUMIFS(RAB!$F$14:$F$166,RAB!$C$14:$C$166,C767)</f>
        <v>0</v>
      </c>
      <c r="E767" s="25">
        <f t="shared" ca="1" si="33"/>
        <v>0</v>
      </c>
      <c r="F767" s="25">
        <f ca="1">IF(D767=0,0,SUM($E$713:E767))</f>
        <v>0</v>
      </c>
    </row>
    <row r="768" spans="2:6">
      <c r="B768" s="109">
        <v>55</v>
      </c>
      <c r="C768" s="135" t="str">
        <f ca="1">IF(ISERROR(OFFSET('HARGA SATUAN'!$C$6,MATCH(B768,'HARGA SATUAN'!$V$7:$V$9999,0),0)),"",OFFSET('HARGA SATUAN'!$C$6,MATCH(B768,'HARGA SATUAN'!$V$7:$V$9999,0),0))</f>
        <v>CT TM Outdoor 100/5</v>
      </c>
      <c r="D768" s="135">
        <f ca="1">SUMIFS(RAB!$F$14:$F$166,RAB!$C$14:$C$166,C768)</f>
        <v>0</v>
      </c>
      <c r="E768" s="25">
        <f t="shared" ca="1" si="33"/>
        <v>0</v>
      </c>
      <c r="F768" s="25">
        <f ca="1">IF(D768=0,0,SUM($E$713:E768))</f>
        <v>0</v>
      </c>
    </row>
    <row r="769" spans="2:6">
      <c r="B769" s="109">
        <v>56</v>
      </c>
      <c r="C769" s="135" t="str">
        <f ca="1">IF(ISERROR(OFFSET('HARGA SATUAN'!$C$6,MATCH(B769,'HARGA SATUAN'!$V$7:$V$9999,0),0)),"",OFFSET('HARGA SATUAN'!$C$6,MATCH(B769,'HARGA SATUAN'!$V$7:$V$9999,0),0))</f>
        <v>CT TM Outdoor 150/5</v>
      </c>
      <c r="D769" s="135">
        <f ca="1">SUMIFS(RAB!$F$14:$F$166,RAB!$C$14:$C$166,C769)</f>
        <v>0</v>
      </c>
      <c r="E769" s="25">
        <f t="shared" ca="1" si="33"/>
        <v>0</v>
      </c>
      <c r="F769" s="25">
        <f ca="1">IF(D769=0,0,SUM($E$713:E769))</f>
        <v>0</v>
      </c>
    </row>
    <row r="770" spans="2:6">
      <c r="B770" s="109">
        <v>57</v>
      </c>
      <c r="C770" s="135" t="str">
        <f ca="1">IF(ISERROR(OFFSET('HARGA SATUAN'!$C$6,MATCH(B770,'HARGA SATUAN'!$V$7:$V$9999,0),0)),"",OFFSET('HARGA SATUAN'!$C$6,MATCH(B770,'HARGA SATUAN'!$V$7:$V$9999,0),0))</f>
        <v>CT TM Outdoor 200/5</v>
      </c>
      <c r="D770" s="135">
        <f ca="1">SUMIFS(RAB!$F$14:$F$166,RAB!$C$14:$C$166,C770)</f>
        <v>0</v>
      </c>
      <c r="E770" s="25">
        <f t="shared" ca="1" si="33"/>
        <v>0</v>
      </c>
      <c r="F770" s="25">
        <f ca="1">IF(D770=0,0,SUM($E$713:E770))</f>
        <v>0</v>
      </c>
    </row>
    <row r="771" spans="2:6">
      <c r="B771" s="109">
        <v>58</v>
      </c>
      <c r="C771" s="135" t="str">
        <f ca="1">IF(ISERROR(OFFSET('HARGA SATUAN'!$C$6,MATCH(B771,'HARGA SATUAN'!$V$7:$V$9999,0),0)),"",OFFSET('HARGA SATUAN'!$C$6,MATCH(B771,'HARGA SATUAN'!$V$7:$V$9999,0),0))</f>
        <v>CT TM Outdoor 250/5</v>
      </c>
      <c r="D771" s="135">
        <f ca="1">SUMIFS(RAB!$F$14:$F$166,RAB!$C$14:$C$166,C771)</f>
        <v>0</v>
      </c>
      <c r="E771" s="25">
        <f t="shared" ca="1" si="33"/>
        <v>0</v>
      </c>
      <c r="F771" s="25">
        <f ca="1">IF(D771=0,0,SUM($E$713:E771))</f>
        <v>0</v>
      </c>
    </row>
    <row r="772" spans="2:6">
      <c r="B772" s="109">
        <v>59</v>
      </c>
      <c r="C772" s="135" t="str">
        <f ca="1">IF(ISERROR(OFFSET('HARGA SATUAN'!$C$6,MATCH(B772,'HARGA SATUAN'!$V$7:$V$9999,0),0)),"",OFFSET('HARGA SATUAN'!$C$6,MATCH(B772,'HARGA SATUAN'!$V$7:$V$9999,0),0))</f>
        <v>CT TM Outdoor 300/5</v>
      </c>
      <c r="D772" s="135">
        <f ca="1">SUMIFS(RAB!$F$14:$F$166,RAB!$C$14:$C$166,C772)</f>
        <v>0</v>
      </c>
      <c r="E772" s="25">
        <f t="shared" ca="1" si="33"/>
        <v>0</v>
      </c>
      <c r="F772" s="25">
        <f ca="1">IF(D772=0,0,SUM($E$713:E772))</f>
        <v>0</v>
      </c>
    </row>
    <row r="773" spans="2:6">
      <c r="B773" s="109">
        <v>60</v>
      </c>
      <c r="C773" s="135" t="str">
        <f ca="1">IF(ISERROR(OFFSET('HARGA SATUAN'!$C$6,MATCH(B773,'HARGA SATUAN'!$V$7:$V$9999,0),0)),"",OFFSET('HARGA SATUAN'!$C$6,MATCH(B773,'HARGA SATUAN'!$V$7:$V$9999,0),0))</f>
        <v>CT TM Outdoor 400/5</v>
      </c>
      <c r="D773" s="135">
        <f ca="1">SUMIFS(RAB!$F$14:$F$166,RAB!$C$14:$C$166,C773)</f>
        <v>0</v>
      </c>
      <c r="E773" s="25">
        <f t="shared" ca="1" si="33"/>
        <v>0</v>
      </c>
      <c r="F773" s="25">
        <f ca="1">IF(D773=0,0,SUM($E$713:E773))</f>
        <v>0</v>
      </c>
    </row>
    <row r="774" spans="2:6">
      <c r="B774" s="109">
        <v>61</v>
      </c>
      <c r="C774" s="135" t="str">
        <f ca="1">IF(ISERROR(OFFSET('HARGA SATUAN'!$C$6,MATCH(B774,'HARGA SATUAN'!$V$7:$V$9999,0),0)),"",OFFSET('HARGA SATUAN'!$C$6,MATCH(B774,'HARGA SATUAN'!$V$7:$V$9999,0),0))</f>
        <v>PT Indoor (ratio 20.000/v3 : 100/v3) Class 0.2s</v>
      </c>
      <c r="D774" s="135">
        <f ca="1">SUMIFS(RAB!$F$14:$F$166,RAB!$C$14:$C$166,C774)</f>
        <v>0</v>
      </c>
      <c r="E774" s="25">
        <f t="shared" ca="1" si="33"/>
        <v>0</v>
      </c>
      <c r="F774" s="25">
        <f ca="1">IF(D774=0,0,SUM($E$713:E774))</f>
        <v>0</v>
      </c>
    </row>
    <row r="775" spans="2:6">
      <c r="B775" s="109">
        <v>62</v>
      </c>
      <c r="C775" s="135" t="str">
        <f ca="1">IF(ISERROR(OFFSET('HARGA SATUAN'!$C$6,MATCH(B775,'HARGA SATUAN'!$V$7:$V$9999,0),0)),"",OFFSET('HARGA SATUAN'!$C$6,MATCH(B775,'HARGA SATUAN'!$V$7:$V$9999,0),0))</f>
        <v>PT Outdoor (ratio 20.000/v3 : 100/v3) Class 0.2s</v>
      </c>
      <c r="D775" s="135">
        <f ca="1">SUMIFS(RAB!$F$14:$F$166,RAB!$C$14:$C$166,C775)</f>
        <v>0</v>
      </c>
      <c r="E775" s="25">
        <f t="shared" ca="1" si="33"/>
        <v>0</v>
      </c>
      <c r="F775" s="25">
        <f ca="1">IF(D775=0,0,SUM($E$713:E775))</f>
        <v>0</v>
      </c>
    </row>
    <row r="776" spans="2:6">
      <c r="B776" s="109">
        <v>63</v>
      </c>
      <c r="C776" s="135" t="str">
        <f ca="1">IF(ISERROR(OFFSET('HARGA SATUAN'!$C$6,MATCH(B776,'HARGA SATUAN'!$V$7:$V$9999,0),0)),"",OFFSET('HARGA SATUAN'!$C$6,MATCH(B776,'HARGA SATUAN'!$V$7:$V$9999,0),0))</f>
        <v>Smart Box Langsung Tanpa MCCB</v>
      </c>
      <c r="D776" s="135">
        <f ca="1">SUMIFS(RAB!$F$14:$F$166,RAB!$C$14:$C$166,C776)</f>
        <v>0</v>
      </c>
      <c r="E776" s="25">
        <f t="shared" ca="1" si="33"/>
        <v>0</v>
      </c>
      <c r="F776" s="25">
        <f ca="1">IF(D776=0,0,SUM($E$713:E776))</f>
        <v>0</v>
      </c>
    </row>
    <row r="777" spans="2:6">
      <c r="B777" s="109">
        <v>64</v>
      </c>
      <c r="C777" s="135" t="str">
        <f ca="1">IF(ISERROR(OFFSET('HARGA SATUAN'!$C$6,MATCH(B777,'HARGA SATUAN'!$V$7:$V$9999,0),0)),"",OFFSET('HARGA SATUAN'!$C$6,MATCH(B777,'HARGA SATUAN'!$V$7:$V$9999,0),0))</f>
        <v>Smart Box Langsung Daya 3.9 kVA MCCB 6 A</v>
      </c>
      <c r="D777" s="135">
        <f ca="1">SUMIFS(RAB!$F$14:$F$166,RAB!$C$14:$C$166,C777)</f>
        <v>0</v>
      </c>
      <c r="E777" s="25">
        <f t="shared" ca="1" si="33"/>
        <v>0</v>
      </c>
      <c r="F777" s="25">
        <f ca="1">IF(D777=0,0,SUM($E$713:E777))</f>
        <v>0</v>
      </c>
    </row>
    <row r="778" spans="2:6">
      <c r="B778" s="109">
        <v>65</v>
      </c>
      <c r="C778" s="135" t="str">
        <f ca="1">IF(ISERROR(OFFSET('HARGA SATUAN'!$C$6,MATCH(B778,'HARGA SATUAN'!$V$7:$V$9999,0),0)),"",OFFSET('HARGA SATUAN'!$C$6,MATCH(B778,'HARGA SATUAN'!$V$7:$V$9999,0),0))</f>
        <v>Smart Box Langsung Daya 6.6 kVA MCCB 10 A</v>
      </c>
      <c r="D778" s="135">
        <f ca="1">SUMIFS(RAB!$F$14:$F$166,RAB!$C$14:$C$166,C778)</f>
        <v>0</v>
      </c>
      <c r="E778" s="25">
        <f t="shared" ca="1" si="33"/>
        <v>0</v>
      </c>
      <c r="F778" s="25">
        <f ca="1">IF(D778=0,0,SUM($E$713:E778))</f>
        <v>0</v>
      </c>
    </row>
    <row r="779" spans="2:6">
      <c r="B779" s="109">
        <v>66</v>
      </c>
      <c r="C779" s="135" t="str">
        <f ca="1">IF(ISERROR(OFFSET('HARGA SATUAN'!$C$6,MATCH(B779,'HARGA SATUAN'!$V$7:$V$9999,0),0)),"",OFFSET('HARGA SATUAN'!$C$6,MATCH(B779,'HARGA SATUAN'!$V$7:$V$9999,0),0))</f>
        <v>Smart Box Langsung Daya 10.6 kVA MCCB 16 A</v>
      </c>
      <c r="D779" s="135">
        <f ca="1">SUMIFS(RAB!$F$14:$F$166,RAB!$C$14:$C$166,C779)</f>
        <v>0</v>
      </c>
      <c r="E779" s="25">
        <f t="shared" ref="E779:E842" ca="1" si="34">IF(D779=0,0,1)</f>
        <v>0</v>
      </c>
      <c r="F779" s="25">
        <f ca="1">IF(D779=0,0,SUM($E$713:E779))</f>
        <v>0</v>
      </c>
    </row>
    <row r="780" spans="2:6">
      <c r="B780" s="109">
        <v>67</v>
      </c>
      <c r="C780" s="135" t="str">
        <f ca="1">IF(ISERROR(OFFSET('HARGA SATUAN'!$C$6,MATCH(B780,'HARGA SATUAN'!$V$7:$V$9999,0),0)),"",OFFSET('HARGA SATUAN'!$C$6,MATCH(B780,'HARGA SATUAN'!$V$7:$V$9999,0),0))</f>
        <v>Smart Box Langsung Daya 13.2 kVA MCCB 20 A</v>
      </c>
      <c r="D780" s="135">
        <f ca="1">SUMIFS(RAB!$F$14:$F$166,RAB!$C$14:$C$166,C780)</f>
        <v>0</v>
      </c>
      <c r="E780" s="25">
        <f t="shared" ca="1" si="34"/>
        <v>0</v>
      </c>
      <c r="F780" s="25">
        <f ca="1">IF(D780=0,0,SUM($E$713:E780))</f>
        <v>0</v>
      </c>
    </row>
    <row r="781" spans="2:6">
      <c r="B781" s="109">
        <v>68</v>
      </c>
      <c r="C781" s="135" t="str">
        <f ca="1">IF(ISERROR(OFFSET('HARGA SATUAN'!$C$6,MATCH(B781,'HARGA SATUAN'!$V$7:$V$9999,0),0)),"",OFFSET('HARGA SATUAN'!$C$6,MATCH(B781,'HARGA SATUAN'!$V$7:$V$9999,0),0))</f>
        <v>Smart Box Langsung Daya 16.5 kVA MCCB 25 A</v>
      </c>
      <c r="D781" s="135">
        <f ca="1">SUMIFS(RAB!$F$14:$F$166,RAB!$C$14:$C$166,C781)</f>
        <v>0</v>
      </c>
      <c r="E781" s="25">
        <f t="shared" ca="1" si="34"/>
        <v>0</v>
      </c>
      <c r="F781" s="25">
        <f ca="1">IF(D781=0,0,SUM($E$713:E781))</f>
        <v>0</v>
      </c>
    </row>
    <row r="782" spans="2:6">
      <c r="B782" s="109">
        <v>69</v>
      </c>
      <c r="C782" s="135" t="str">
        <f ca="1">IF(ISERROR(OFFSET('HARGA SATUAN'!$C$6,MATCH(B782,'HARGA SATUAN'!$V$7:$V$9999,0),0)),"",OFFSET('HARGA SATUAN'!$C$6,MATCH(B782,'HARGA SATUAN'!$V$7:$V$9999,0),0))</f>
        <v>Smart Box Langsung Daya 23 kVA MCCB 35 A</v>
      </c>
      <c r="D782" s="135">
        <f ca="1">SUMIFS(RAB!$F$14:$F$166,RAB!$C$14:$C$166,C782)</f>
        <v>0</v>
      </c>
      <c r="E782" s="25">
        <f t="shared" ca="1" si="34"/>
        <v>0</v>
      </c>
      <c r="F782" s="25">
        <f ca="1">IF(D782=0,0,SUM($E$713:E782))</f>
        <v>0</v>
      </c>
    </row>
    <row r="783" spans="2:6">
      <c r="B783" s="109">
        <v>70</v>
      </c>
      <c r="C783" s="135" t="str">
        <f ca="1">IF(ISERROR(OFFSET('HARGA SATUAN'!$C$6,MATCH(B783,'HARGA SATUAN'!$V$7:$V$9999,0),0)),"",OFFSET('HARGA SATUAN'!$C$6,MATCH(B783,'HARGA SATUAN'!$V$7:$V$9999,0),0))</f>
        <v>Smart Box Langsung Daya 33 kVA MCCB 50 A</v>
      </c>
      <c r="D783" s="135">
        <f ca="1">SUMIFS(RAB!$F$14:$F$166,RAB!$C$14:$C$166,C783)</f>
        <v>0</v>
      </c>
      <c r="E783" s="25">
        <f t="shared" ca="1" si="34"/>
        <v>0</v>
      </c>
      <c r="F783" s="25">
        <f ca="1">IF(D783=0,0,SUM($E$713:E783))</f>
        <v>0</v>
      </c>
    </row>
    <row r="784" spans="2:6">
      <c r="B784" s="109">
        <v>71</v>
      </c>
      <c r="C784" s="135" t="str">
        <f ca="1">IF(ISERROR(OFFSET('HARGA SATUAN'!$C$6,MATCH(B784,'HARGA SATUAN'!$V$7:$V$9999,0),0)),"",OFFSET('HARGA SATUAN'!$C$6,MATCH(B784,'HARGA SATUAN'!$V$7:$V$9999,0),0))</f>
        <v>Smart Box Langsung Daya 41.5 kVA MCCB 63 A</v>
      </c>
      <c r="D784" s="135">
        <f ca="1">SUMIFS(RAB!$F$14:$F$166,RAB!$C$14:$C$166,C784)</f>
        <v>0</v>
      </c>
      <c r="E784" s="25">
        <f t="shared" ca="1" si="34"/>
        <v>0</v>
      </c>
      <c r="F784" s="25">
        <f ca="1">IF(D784=0,0,SUM($E$713:E784))</f>
        <v>0</v>
      </c>
    </row>
    <row r="785" spans="2:6">
      <c r="B785" s="109">
        <v>72</v>
      </c>
      <c r="C785" s="135" t="str">
        <f ca="1">IF(ISERROR(OFFSET('HARGA SATUAN'!$C$6,MATCH(B785,'HARGA SATUAN'!$V$7:$V$9999,0),0)),"",OFFSET('HARGA SATUAN'!$C$6,MATCH(B785,'HARGA SATUAN'!$V$7:$V$9999,0),0))</f>
        <v>Smart Box Tidak Langsung Daya 53 kVA MCCB 80 A</v>
      </c>
      <c r="D785" s="135">
        <f ca="1">SUMIFS(RAB!$F$14:$F$166,RAB!$C$14:$C$166,C785)</f>
        <v>0</v>
      </c>
      <c r="E785" s="25">
        <f t="shared" ca="1" si="34"/>
        <v>0</v>
      </c>
      <c r="F785" s="25">
        <f ca="1">IF(D785=0,0,SUM($E$713:E785))</f>
        <v>0</v>
      </c>
    </row>
    <row r="786" spans="2:6">
      <c r="B786" s="109">
        <v>73</v>
      </c>
      <c r="C786" s="135" t="str">
        <f ca="1">IF(ISERROR(OFFSET('HARGA SATUAN'!$C$6,MATCH(B786,'HARGA SATUAN'!$V$7:$V$9999,0),0)),"",OFFSET('HARGA SATUAN'!$C$6,MATCH(B786,'HARGA SATUAN'!$V$7:$V$9999,0),0))</f>
        <v>Smart Box Tidak Langsung Daya 66 kVA MCCB 100 A</v>
      </c>
      <c r="D786" s="135">
        <f ca="1">SUMIFS(RAB!$F$14:$F$166,RAB!$C$14:$C$166,C786)</f>
        <v>0</v>
      </c>
      <c r="E786" s="25">
        <f t="shared" ca="1" si="34"/>
        <v>0</v>
      </c>
      <c r="F786" s="25">
        <f ca="1">IF(D786=0,0,SUM($E$713:E786))</f>
        <v>0</v>
      </c>
    </row>
    <row r="787" spans="2:6">
      <c r="B787" s="109">
        <v>74</v>
      </c>
      <c r="C787" s="135" t="str">
        <f ca="1">IF(ISERROR(OFFSET('HARGA SATUAN'!$C$6,MATCH(B787,'HARGA SATUAN'!$V$7:$V$9999,0),0)),"",OFFSET('HARGA SATUAN'!$C$6,MATCH(B787,'HARGA SATUAN'!$V$7:$V$9999,0),0))</f>
        <v>Smart Box Tidak Langsung Daya 82.5 kVA MCCB 125 A</v>
      </c>
      <c r="D787" s="135">
        <f ca="1">SUMIFS(RAB!$F$14:$F$166,RAB!$C$14:$C$166,C787)</f>
        <v>0</v>
      </c>
      <c r="E787" s="25">
        <f t="shared" ca="1" si="34"/>
        <v>0</v>
      </c>
      <c r="F787" s="25">
        <f ca="1">IF(D787=0,0,SUM($E$713:E787))</f>
        <v>0</v>
      </c>
    </row>
    <row r="788" spans="2:6">
      <c r="B788" s="109">
        <v>75</v>
      </c>
      <c r="C788" s="135" t="str">
        <f ca="1">IF(ISERROR(OFFSET('HARGA SATUAN'!$C$6,MATCH(B788,'HARGA SATUAN'!$V$7:$V$9999,0),0)),"",OFFSET('HARGA SATUAN'!$C$6,MATCH(B788,'HARGA SATUAN'!$V$7:$V$9999,0),0))</f>
        <v>Smart Box Tidak Langsung Daya 105 kVA MCCB 160 A</v>
      </c>
      <c r="D788" s="135">
        <f ca="1">SUMIFS(RAB!$F$14:$F$166,RAB!$C$14:$C$166,C788)</f>
        <v>0</v>
      </c>
      <c r="E788" s="25">
        <f t="shared" ca="1" si="34"/>
        <v>0</v>
      </c>
      <c r="F788" s="25">
        <f ca="1">IF(D788=0,0,SUM($E$713:E788))</f>
        <v>0</v>
      </c>
    </row>
    <row r="789" spans="2:6">
      <c r="B789" s="109">
        <v>76</v>
      </c>
      <c r="C789" s="135" t="str">
        <f ca="1">IF(ISERROR(OFFSET('HARGA SATUAN'!$C$6,MATCH(B789,'HARGA SATUAN'!$V$7:$V$9999,0),0)),"",OFFSET('HARGA SATUAN'!$C$6,MATCH(B789,'HARGA SATUAN'!$V$7:$V$9999,0),0))</f>
        <v>Smart Box Tidak Langsung Daya 131 kVA MCCB 200 A</v>
      </c>
      <c r="D789" s="135">
        <f ca="1">SUMIFS(RAB!$F$14:$F$166,RAB!$C$14:$C$166,C789)</f>
        <v>0</v>
      </c>
      <c r="E789" s="25">
        <f t="shared" ca="1" si="34"/>
        <v>0</v>
      </c>
      <c r="F789" s="25">
        <f ca="1">IF(D789=0,0,SUM($E$713:E789))</f>
        <v>0</v>
      </c>
    </row>
    <row r="790" spans="2:6">
      <c r="B790" s="109">
        <v>77</v>
      </c>
      <c r="C790" s="135" t="str">
        <f ca="1">IF(ISERROR(OFFSET('HARGA SATUAN'!$C$6,MATCH(B790,'HARGA SATUAN'!$V$7:$V$9999,0),0)),"",OFFSET('HARGA SATUAN'!$C$6,MATCH(B790,'HARGA SATUAN'!$V$7:$V$9999,0),0))</f>
        <v>Smart Box Tidak Langsung Daya 147 kVA MCCB 225 A</v>
      </c>
      <c r="D790" s="135">
        <f ca="1">SUMIFS(RAB!$F$14:$F$166,RAB!$C$14:$C$166,C790)</f>
        <v>0</v>
      </c>
      <c r="E790" s="25">
        <f t="shared" ca="1" si="34"/>
        <v>0</v>
      </c>
      <c r="F790" s="25">
        <f ca="1">IF(D790=0,0,SUM($E$713:E790))</f>
        <v>0</v>
      </c>
    </row>
    <row r="791" spans="2:6">
      <c r="B791" s="109">
        <v>78</v>
      </c>
      <c r="C791" s="135" t="str">
        <f ca="1">IF(ISERROR(OFFSET('HARGA SATUAN'!$C$6,MATCH(B791,'HARGA SATUAN'!$V$7:$V$9999,0),0)),"",OFFSET('HARGA SATUAN'!$C$6,MATCH(B791,'HARGA SATUAN'!$V$7:$V$9999,0),0))</f>
        <v>Smart Box Tidak Langsung Daya 164 kVA MCCB 250 A</v>
      </c>
      <c r="D791" s="135">
        <f ca="1">SUMIFS(RAB!$F$14:$F$166,RAB!$C$14:$C$166,C791)</f>
        <v>0</v>
      </c>
      <c r="E791" s="25">
        <f t="shared" ca="1" si="34"/>
        <v>0</v>
      </c>
      <c r="F791" s="25">
        <f ca="1">IF(D791=0,0,SUM($E$713:E791))</f>
        <v>0</v>
      </c>
    </row>
    <row r="792" spans="2:6">
      <c r="B792" s="109">
        <v>79</v>
      </c>
      <c r="C792" s="135" t="str">
        <f ca="1">IF(ISERROR(OFFSET('HARGA SATUAN'!$C$6,MATCH(B792,'HARGA SATUAN'!$V$7:$V$9999,0),0)),"",OFFSET('HARGA SATUAN'!$C$6,MATCH(B792,'HARGA SATUAN'!$V$7:$V$9999,0),0))</f>
        <v>Smart Box Tidak Langsung Daya 197 kVA MCCB 300 A</v>
      </c>
      <c r="D792" s="135">
        <f ca="1">SUMIFS(RAB!$F$14:$F$166,RAB!$C$14:$C$166,C792)</f>
        <v>0</v>
      </c>
      <c r="E792" s="25">
        <f t="shared" ca="1" si="34"/>
        <v>0</v>
      </c>
      <c r="F792" s="25">
        <f ca="1">IF(D792=0,0,SUM($E$713:E792))</f>
        <v>0</v>
      </c>
    </row>
    <row r="793" spans="2:6">
      <c r="B793" s="109">
        <v>80</v>
      </c>
      <c r="C793" s="135" t="str">
        <f ca="1">IF(ISERROR(OFFSET('HARGA SATUAN'!$C$6,MATCH(B793,'HARGA SATUAN'!$V$7:$V$9999,0),0)),"",OFFSET('HARGA SATUAN'!$C$6,MATCH(B793,'HARGA SATUAN'!$V$7:$V$9999,0),0))</f>
        <v>Smart Box Tidak Langsung Daya TM</v>
      </c>
      <c r="D793" s="135">
        <f ca="1">SUMIFS(RAB!$F$14:$F$166,RAB!$C$14:$C$166,C793)</f>
        <v>0</v>
      </c>
      <c r="E793" s="25">
        <f t="shared" ca="1" si="34"/>
        <v>0</v>
      </c>
      <c r="F793" s="25">
        <f ca="1">IF(D793=0,0,SUM($E$713:E793))</f>
        <v>0</v>
      </c>
    </row>
    <row r="794" spans="2:6">
      <c r="B794" s="109">
        <v>81</v>
      </c>
      <c r="C794" s="135" t="str">
        <f ca="1">IF(ISERROR(OFFSET('HARGA SATUAN'!$C$6,MATCH(B794,'HARGA SATUAN'!$V$7:$V$9999,0),0)),"",OFFSET('HARGA SATUAN'!$C$6,MATCH(B794,'HARGA SATUAN'!$V$7:$V$9999,0),0))</f>
        <v>Air Insulated LBS Manual;24KV;630A;Min-16KA</v>
      </c>
      <c r="D794" s="135">
        <f ca="1">SUMIFS(RAB!$F$14:$F$166,RAB!$C$14:$C$166,C794)</f>
        <v>0</v>
      </c>
      <c r="E794" s="25">
        <f t="shared" ca="1" si="34"/>
        <v>0</v>
      </c>
      <c r="F794" s="25">
        <f ca="1">IF(D794=0,0,SUM($E$713:E794))</f>
        <v>0</v>
      </c>
    </row>
    <row r="795" spans="2:6">
      <c r="B795" s="109">
        <v>82</v>
      </c>
      <c r="C795" s="135" t="str">
        <f ca="1">IF(ISERROR(OFFSET('HARGA SATUAN'!$C$6,MATCH(B795,'HARGA SATUAN'!$V$7:$V$9999,0),0)),"",OFFSET('HARGA SATUAN'!$C$6,MATCH(B795,'HARGA SATUAN'!$V$7:$V$9999,0),0))</f>
        <v>Air Insulated LBS Motorized;24KV;630A;Min-16KA</v>
      </c>
      <c r="D795" s="135">
        <f ca="1">SUMIFS(RAB!$F$14:$F$166,RAB!$C$14:$C$166,C795)</f>
        <v>0</v>
      </c>
      <c r="E795" s="25">
        <f t="shared" ca="1" si="34"/>
        <v>0</v>
      </c>
      <c r="F795" s="25">
        <f ca="1">IF(D795=0,0,SUM($E$713:E795))</f>
        <v>0</v>
      </c>
    </row>
    <row r="796" spans="2:6">
      <c r="B796" s="109">
        <v>83</v>
      </c>
      <c r="C796" s="135" t="str">
        <f ca="1">IF(ISERROR(OFFSET('HARGA SATUAN'!$C$6,MATCH(B796,'HARGA SATUAN'!$V$7:$V$9999,0),0)),"",OFFSET('HARGA SATUAN'!$C$6,MATCH(B796,'HARGA SATUAN'!$V$7:$V$9999,0),0))</f>
        <v>Air Insulated CBOG Motorized+Metering;20KV;630A;Min-16KA</v>
      </c>
      <c r="D796" s="135">
        <f ca="1">SUMIFS(RAB!$F$14:$F$166,RAB!$C$14:$C$166,C796)</f>
        <v>0</v>
      </c>
      <c r="E796" s="25">
        <f t="shared" ca="1" si="34"/>
        <v>0</v>
      </c>
      <c r="F796" s="25">
        <f ca="1">IF(D796=0,0,SUM($E$713:E796))</f>
        <v>0</v>
      </c>
    </row>
    <row r="797" spans="2:6">
      <c r="B797" s="109">
        <v>84</v>
      </c>
      <c r="C797" s="135" t="str">
        <f ca="1">IF(ISERROR(OFFSET('HARGA SATUAN'!$C$6,MATCH(B797,'HARGA SATUAN'!$V$7:$V$9999,0),0)),"",OFFSET('HARGA SATUAN'!$C$6,MATCH(B797,'HARGA SATUAN'!$V$7:$V$9999,0),0))</f>
        <v>Fully Gas Insulated LBS Motorized;24KV;630A;Min-16KA</v>
      </c>
      <c r="D797" s="135">
        <f ca="1">SUMIFS(RAB!$F$14:$F$166,RAB!$C$14:$C$166,C797)</f>
        <v>0</v>
      </c>
      <c r="E797" s="25">
        <f t="shared" ca="1" si="34"/>
        <v>0</v>
      </c>
      <c r="F797" s="25">
        <f ca="1">IF(D797=0,0,SUM($E$713:E797))</f>
        <v>0</v>
      </c>
    </row>
    <row r="798" spans="2:6">
      <c r="B798" s="109">
        <v>85</v>
      </c>
      <c r="C798" s="135" t="str">
        <f ca="1">IF(ISERROR(OFFSET('HARGA SATUAN'!$C$6,MATCH(B798,'HARGA SATUAN'!$V$7:$V$9999,0),0)),"",OFFSET('HARGA SATUAN'!$C$6,MATCH(B798,'HARGA SATUAN'!$V$7:$V$9999,0),0))</f>
        <v>Fully Gas Insulated CBOG Motorized+Metering;20KV;630A;Min-16KA</v>
      </c>
      <c r="D798" s="135">
        <f ca="1">SUMIFS(RAB!$F$14:$F$166,RAB!$C$14:$C$166,C798)</f>
        <v>0</v>
      </c>
      <c r="E798" s="25">
        <f t="shared" ca="1" si="34"/>
        <v>0</v>
      </c>
      <c r="F798" s="25">
        <f ca="1">IF(D798=0,0,SUM($E$713:E798))</f>
        <v>0</v>
      </c>
    </row>
    <row r="799" spans="2:6">
      <c r="B799" s="109">
        <v>86</v>
      </c>
      <c r="C799" s="135" t="str">
        <f ca="1">IF(ISERROR(OFFSET('HARGA SATUAN'!$C$6,MATCH(B799,'HARGA SATUAN'!$V$7:$V$9999,0),0)),"",OFFSET('HARGA SATUAN'!$C$6,MATCH(B799,'HARGA SATUAN'!$V$7:$V$9999,0),0))</f>
        <v>Fully Gas Insulated LBS Manual;24KV;630A;Min-16KA</v>
      </c>
      <c r="D799" s="135">
        <f ca="1">SUMIFS(RAB!$F$14:$F$166,RAB!$C$14:$C$166,C799)</f>
        <v>0</v>
      </c>
      <c r="E799" s="25">
        <f t="shared" ca="1" si="34"/>
        <v>0</v>
      </c>
      <c r="F799" s="25">
        <f ca="1">IF(D799=0,0,SUM($E$713:E799))</f>
        <v>0</v>
      </c>
    </row>
    <row r="800" spans="2:6">
      <c r="B800" s="109">
        <v>87</v>
      </c>
      <c r="C800" s="135" t="str">
        <f ca="1">IF(ISERROR(OFFSET('HARGA SATUAN'!$C$6,MATCH(B800,'HARGA SATUAN'!$V$7:$V$9999,0),0)),"",OFFSET('HARGA SATUAN'!$C$6,MATCH(B800,'HARGA SATUAN'!$V$7:$V$9999,0),0))</f>
        <v>Automatic Change Over (ACO) TM</v>
      </c>
      <c r="D800" s="135">
        <f ca="1">SUMIFS(RAB!$F$14:$F$166,RAB!$C$14:$C$166,C800)</f>
        <v>0</v>
      </c>
      <c r="E800" s="25">
        <f t="shared" ca="1" si="34"/>
        <v>0</v>
      </c>
      <c r="F800" s="25">
        <f ca="1">IF(D800=0,0,SUM($E$713:E800))</f>
        <v>0</v>
      </c>
    </row>
    <row r="801" spans="2:6">
      <c r="B801" s="109">
        <v>88</v>
      </c>
      <c r="C801" s="135" t="str">
        <f ca="1">IF(ISERROR(OFFSET('HARGA SATUAN'!$C$6,MATCH(B801,'HARGA SATUAN'!$V$7:$V$9999,0),0)),"",OFFSET('HARGA SATUAN'!$C$6,MATCH(B801,'HARGA SATUAN'!$V$7:$V$9999,0),0))</f>
        <v>Automatic Change Over (ACO) TR</v>
      </c>
      <c r="D801" s="135">
        <f ca="1">SUMIFS(RAB!$F$14:$F$166,RAB!$C$14:$C$166,C801)</f>
        <v>0</v>
      </c>
      <c r="E801" s="25">
        <f t="shared" ca="1" si="34"/>
        <v>0</v>
      </c>
      <c r="F801" s="25">
        <f ca="1">IF(D801=0,0,SUM($E$713:E801))</f>
        <v>0</v>
      </c>
    </row>
    <row r="802" spans="2:6">
      <c r="B802" s="109">
        <v>89</v>
      </c>
      <c r="C802" s="135" t="str">
        <f ca="1">IF(ISERROR(OFFSET('HARGA SATUAN'!$C$6,MATCH(B802,'HARGA SATUAN'!$V$7:$V$9999,0),0)),"",OFFSET('HARGA SATUAN'!$C$6,MATCH(B802,'HARGA SATUAN'!$V$7:$V$9999,0),0))</f>
        <v>Metaclad;Outgoing;20kV;630A;25kA - GI</v>
      </c>
      <c r="D802" s="135">
        <f ca="1">SUMIFS(RAB!$F$14:$F$166,RAB!$C$14:$C$166,C802)</f>
        <v>0</v>
      </c>
      <c r="E802" s="25">
        <f t="shared" ca="1" si="34"/>
        <v>0</v>
      </c>
      <c r="F802" s="25">
        <f ca="1">IF(D802=0,0,SUM($E$713:E802))</f>
        <v>0</v>
      </c>
    </row>
    <row r="803" spans="2:6">
      <c r="B803" s="109">
        <v>90</v>
      </c>
      <c r="C803" s="135" t="str">
        <f ca="1">IF(ISERROR(OFFSET('HARGA SATUAN'!$C$6,MATCH(B803,'HARGA SATUAN'!$V$7:$V$9999,0),0)),"",OFFSET('HARGA SATUAN'!$C$6,MATCH(B803,'HARGA SATUAN'!$V$7:$V$9999,0),0))</f>
        <v>Metaclad;Couple;20kV;2000A;25kA - GI</v>
      </c>
      <c r="D803" s="135">
        <f ca="1">SUMIFS(RAB!$F$14:$F$166,RAB!$C$14:$C$166,C803)</f>
        <v>0</v>
      </c>
      <c r="E803" s="25">
        <f t="shared" ca="1" si="34"/>
        <v>0</v>
      </c>
      <c r="F803" s="25">
        <f ca="1">IF(D803=0,0,SUM($E$713:E803))</f>
        <v>0</v>
      </c>
    </row>
    <row r="804" spans="2:6">
      <c r="B804" s="109">
        <v>91</v>
      </c>
      <c r="C804" s="135" t="str">
        <f ca="1">IF(ISERROR(OFFSET('HARGA SATUAN'!$C$6,MATCH(B804,'HARGA SATUAN'!$V$7:$V$9999,0),0)),"",OFFSET('HARGA SATUAN'!$C$6,MATCH(B804,'HARGA SATUAN'!$V$7:$V$9999,0),0))</f>
        <v>Trafo 1 Fasa CSP 50 kVA</v>
      </c>
      <c r="D804" s="135">
        <f ca="1">SUMIFS(RAB!$F$14:$F$166,RAB!$C$14:$C$166,C804)</f>
        <v>1</v>
      </c>
      <c r="E804" s="25">
        <f t="shared" ca="1" si="34"/>
        <v>1</v>
      </c>
      <c r="F804" s="25">
        <f ca="1">IF(D804=0,0,SUM($E$713:E804))</f>
        <v>3</v>
      </c>
    </row>
    <row r="805" spans="2:6">
      <c r="B805" s="109">
        <v>92</v>
      </c>
      <c r="C805" s="135" t="str">
        <f ca="1">IF(ISERROR(OFFSET('HARGA SATUAN'!$C$6,MATCH(B805,'HARGA SATUAN'!$V$7:$V$9999,0),0)),"",OFFSET('HARGA SATUAN'!$C$6,MATCH(B805,'HARGA SATUAN'!$V$7:$V$9999,0),0))</f>
        <v>Trafo 3 phasa 50 kVA YNyn0</v>
      </c>
      <c r="D805" s="135">
        <f ca="1">SUMIFS(RAB!$F$14:$F$166,RAB!$C$14:$C$166,C805)</f>
        <v>0</v>
      </c>
      <c r="E805" s="25">
        <f t="shared" ca="1" si="34"/>
        <v>0</v>
      </c>
      <c r="F805" s="25">
        <f ca="1">IF(D805=0,0,SUM($E$713:E805))</f>
        <v>0</v>
      </c>
    </row>
    <row r="806" spans="2:6">
      <c r="B806" s="109">
        <v>93</v>
      </c>
      <c r="C806" s="135" t="str">
        <f ca="1">IF(ISERROR(OFFSET('HARGA SATUAN'!$C$6,MATCH(B806,'HARGA SATUAN'!$V$7:$V$9999,0),0)),"",OFFSET('HARGA SATUAN'!$C$6,MATCH(B806,'HARGA SATUAN'!$V$7:$V$9999,0),0))</f>
        <v>Trafo 3 phasa 100 kVA YNyn0</v>
      </c>
      <c r="D806" s="135">
        <f ca="1">SUMIFS(RAB!$F$14:$F$166,RAB!$C$14:$C$166,C806)</f>
        <v>0</v>
      </c>
      <c r="E806" s="25">
        <f t="shared" ca="1" si="34"/>
        <v>0</v>
      </c>
      <c r="F806" s="25">
        <f ca="1">IF(D806=0,0,SUM($E$713:E806))</f>
        <v>0</v>
      </c>
    </row>
    <row r="807" spans="2:6">
      <c r="B807" s="109">
        <v>94</v>
      </c>
      <c r="C807" s="135" t="str">
        <f ca="1">IF(ISERROR(OFFSET('HARGA SATUAN'!$C$6,MATCH(B807,'HARGA SATUAN'!$V$7:$V$9999,0),0)),"",OFFSET('HARGA SATUAN'!$C$6,MATCH(B807,'HARGA SATUAN'!$V$7:$V$9999,0),0))</f>
        <v>Trafo 3 phasa 160 kVA YNyn0</v>
      </c>
      <c r="D807" s="135">
        <f ca="1">SUMIFS(RAB!$F$14:$F$166,RAB!$C$14:$C$166,C807)</f>
        <v>0</v>
      </c>
      <c r="E807" s="25">
        <f t="shared" ca="1" si="34"/>
        <v>0</v>
      </c>
      <c r="F807" s="25">
        <f ca="1">IF(D807=0,0,SUM($E$713:E807))</f>
        <v>0</v>
      </c>
    </row>
    <row r="808" spans="2:6">
      <c r="B808" s="109">
        <v>95</v>
      </c>
      <c r="C808" s="135" t="str">
        <f ca="1">IF(ISERROR(OFFSET('HARGA SATUAN'!$C$6,MATCH(B808,'HARGA SATUAN'!$V$7:$V$9999,0),0)),"",OFFSET('HARGA SATUAN'!$C$6,MATCH(B808,'HARGA SATUAN'!$V$7:$V$9999,0),0))</f>
        <v>Trafo 3 phasa 50 kVA Yzn5</v>
      </c>
      <c r="D808" s="135">
        <f ca="1">SUMIFS(RAB!$F$14:$F$166,RAB!$C$14:$C$166,C808)</f>
        <v>0</v>
      </c>
      <c r="E808" s="25">
        <f t="shared" ca="1" si="34"/>
        <v>0</v>
      </c>
      <c r="F808" s="25">
        <f ca="1">IF(D808=0,0,SUM($E$713:E808))</f>
        <v>0</v>
      </c>
    </row>
    <row r="809" spans="2:6">
      <c r="B809" s="109">
        <v>96</v>
      </c>
      <c r="C809" s="135" t="str">
        <f ca="1">IF(ISERROR(OFFSET('HARGA SATUAN'!$C$6,MATCH(B809,'HARGA SATUAN'!$V$7:$V$9999,0),0)),"",OFFSET('HARGA SATUAN'!$C$6,MATCH(B809,'HARGA SATUAN'!$V$7:$V$9999,0),0))</f>
        <v>Trafo 3 phasa 100 kVA Yzn5</v>
      </c>
      <c r="D809" s="135">
        <f ca="1">SUMIFS(RAB!$F$14:$F$166,RAB!$C$14:$C$166,C809)</f>
        <v>0</v>
      </c>
      <c r="E809" s="25">
        <f t="shared" ca="1" si="34"/>
        <v>0</v>
      </c>
      <c r="F809" s="25">
        <f ca="1">IF(D809=0,0,SUM($E$713:E809))</f>
        <v>0</v>
      </c>
    </row>
    <row r="810" spans="2:6">
      <c r="B810" s="109">
        <v>97</v>
      </c>
      <c r="C810" s="135" t="str">
        <f ca="1">IF(ISERROR(OFFSET('HARGA SATUAN'!$C$6,MATCH(B810,'HARGA SATUAN'!$V$7:$V$9999,0),0)),"",OFFSET('HARGA SATUAN'!$C$6,MATCH(B810,'HARGA SATUAN'!$V$7:$V$9999,0),0))</f>
        <v>Trafo 3 phasa 160 kVA Yzn5</v>
      </c>
      <c r="D810" s="135">
        <f ca="1">SUMIFS(RAB!$F$14:$F$166,RAB!$C$14:$C$166,C810)</f>
        <v>0</v>
      </c>
      <c r="E810" s="25">
        <f t="shared" ca="1" si="34"/>
        <v>0</v>
      </c>
      <c r="F810" s="25">
        <f ca="1">IF(D810=0,0,SUM($E$713:E810))</f>
        <v>0</v>
      </c>
    </row>
    <row r="811" spans="2:6">
      <c r="B811" s="109">
        <v>98</v>
      </c>
      <c r="C811" s="135" t="str">
        <f ca="1">IF(ISERROR(OFFSET('HARGA SATUAN'!$C$6,MATCH(B811,'HARGA SATUAN'!$V$7:$V$9999,0),0)),"",OFFSET('HARGA SATUAN'!$C$6,MATCH(B811,'HARGA SATUAN'!$V$7:$V$9999,0),0))</f>
        <v>Trafo 3 phasa 200 kVA Dyn5</v>
      </c>
      <c r="D811" s="135">
        <f ca="1">SUMIFS(RAB!$F$14:$F$166,RAB!$C$14:$C$166,C811)</f>
        <v>0</v>
      </c>
      <c r="E811" s="25">
        <f t="shared" ca="1" si="34"/>
        <v>0</v>
      </c>
      <c r="F811" s="25">
        <f ca="1">IF(D811=0,0,SUM($E$713:E811))</f>
        <v>0</v>
      </c>
    </row>
    <row r="812" spans="2:6">
      <c r="B812" s="109">
        <v>99</v>
      </c>
      <c r="C812" s="135" t="str">
        <f ca="1">IF(ISERROR(OFFSET('HARGA SATUAN'!$C$6,MATCH(B812,'HARGA SATUAN'!$V$7:$V$9999,0),0)),"",OFFSET('HARGA SATUAN'!$C$6,MATCH(B812,'HARGA SATUAN'!$V$7:$V$9999,0),0))</f>
        <v>Trafo 3 phasa 250 kVA DYn5</v>
      </c>
      <c r="D812" s="135">
        <f ca="1">SUMIFS(RAB!$F$14:$F$166,RAB!$C$14:$C$166,C812)</f>
        <v>0</v>
      </c>
      <c r="E812" s="25">
        <f t="shared" ca="1" si="34"/>
        <v>0</v>
      </c>
      <c r="F812" s="25">
        <f ca="1">IF(D812=0,0,SUM($E$713:E812))</f>
        <v>0</v>
      </c>
    </row>
    <row r="813" spans="2:6">
      <c r="B813" s="109">
        <v>100</v>
      </c>
      <c r="C813" s="135" t="str">
        <f ca="1">IF(ISERROR(OFFSET('HARGA SATUAN'!$C$6,MATCH(B813,'HARGA SATUAN'!$V$7:$V$9999,0),0)),"",OFFSET('HARGA SATUAN'!$C$6,MATCH(B813,'HARGA SATUAN'!$V$7:$V$9999,0),0))</f>
        <v>Trafo 3 phasa 400 kVA DYn5 OD</v>
      </c>
      <c r="D813" s="135">
        <f ca="1">SUMIFS(RAB!$F$14:$F$166,RAB!$C$14:$C$166,C813)</f>
        <v>0</v>
      </c>
      <c r="E813" s="25">
        <f t="shared" ca="1" si="34"/>
        <v>0</v>
      </c>
      <c r="F813" s="25">
        <f ca="1">IF(D813=0,0,SUM($E$713:E813))</f>
        <v>0</v>
      </c>
    </row>
    <row r="814" spans="2:6">
      <c r="B814" s="109">
        <v>101</v>
      </c>
      <c r="C814" s="135" t="str">
        <f ca="1">IF(ISERROR(OFFSET('HARGA SATUAN'!$C$6,MATCH(B814,'HARGA SATUAN'!$V$7:$V$9999,0),0)),"",OFFSET('HARGA SATUAN'!$C$6,MATCH(B814,'HARGA SATUAN'!$V$7:$V$9999,0),0))</f>
        <v>LVCB 2 Jurusan 250 A MCCB</v>
      </c>
      <c r="D814" s="135">
        <f ca="1">SUMIFS(RAB!$F$14:$F$166,RAB!$C$14:$C$166,C814)</f>
        <v>0</v>
      </c>
      <c r="E814" s="25">
        <f t="shared" ca="1" si="34"/>
        <v>0</v>
      </c>
      <c r="F814" s="25">
        <f ca="1">IF(D814=0,0,SUM($E$713:E814))</f>
        <v>0</v>
      </c>
    </row>
    <row r="815" spans="2:6">
      <c r="B815" s="109">
        <v>102</v>
      </c>
      <c r="C815" s="135" t="str">
        <f ca="1">IF(ISERROR(OFFSET('HARGA SATUAN'!$C$6,MATCH(B815,'HARGA SATUAN'!$V$7:$V$9999,0),0)),"",OFFSET('HARGA SATUAN'!$C$6,MATCH(B815,'HARGA SATUAN'!$V$7:$V$9999,0),0))</f>
        <v>LVCB 2 Jurusan 250 A LBS</v>
      </c>
      <c r="D815" s="135">
        <f ca="1">SUMIFS(RAB!$F$14:$F$166,RAB!$C$14:$C$166,C815)</f>
        <v>0</v>
      </c>
      <c r="E815" s="25">
        <f t="shared" ca="1" si="34"/>
        <v>0</v>
      </c>
      <c r="F815" s="25">
        <f ca="1">IF(D815=0,0,SUM($E$713:E815))</f>
        <v>0</v>
      </c>
    </row>
    <row r="816" spans="2:6">
      <c r="B816" s="109">
        <v>103</v>
      </c>
      <c r="C816" s="135" t="str">
        <f ca="1">IF(ISERROR(OFFSET('HARGA SATUAN'!$C$6,MATCH(B816,'HARGA SATUAN'!$V$7:$V$9999,0),0)),"",OFFSET('HARGA SATUAN'!$C$6,MATCH(B816,'HARGA SATUAN'!$V$7:$V$9999,0),0))</f>
        <v>LVCB 2 Jurusan 400 A LBS</v>
      </c>
      <c r="D816" s="135">
        <f ca="1">SUMIFS(RAB!$F$14:$F$166,RAB!$C$14:$C$166,C816)</f>
        <v>0</v>
      </c>
      <c r="E816" s="25">
        <f t="shared" ca="1" si="34"/>
        <v>0</v>
      </c>
      <c r="F816" s="25">
        <f ca="1">IF(D816=0,0,SUM($E$713:E816))</f>
        <v>0</v>
      </c>
    </row>
    <row r="817" spans="2:6">
      <c r="B817" s="109">
        <v>104</v>
      </c>
      <c r="C817" s="135" t="str">
        <f ca="1">IF(ISERROR(OFFSET('HARGA SATUAN'!$C$6,MATCH(B817,'HARGA SATUAN'!$V$7:$V$9999,0),0)),"",OFFSET('HARGA SATUAN'!$C$6,MATCH(B817,'HARGA SATUAN'!$V$7:$V$9999,0),0))</f>
        <v>LVCB 4 Jurusan 400 A LBS</v>
      </c>
      <c r="D817" s="135">
        <f ca="1">SUMIFS(RAB!$F$14:$F$166,RAB!$C$14:$C$166,C817)</f>
        <v>0</v>
      </c>
      <c r="E817" s="25">
        <f t="shared" ca="1" si="34"/>
        <v>0</v>
      </c>
      <c r="F817" s="25">
        <f ca="1">IF(D817=0,0,SUM($E$713:E817))</f>
        <v>0</v>
      </c>
    </row>
    <row r="818" spans="2:6">
      <c r="B818" s="109">
        <v>105</v>
      </c>
      <c r="C818" s="135" t="str">
        <f ca="1">IF(ISERROR(OFFSET('HARGA SATUAN'!$C$6,MATCH(B818,'HARGA SATUAN'!$V$7:$V$9999,0),0)),"",OFFSET('HARGA SATUAN'!$C$6,MATCH(B818,'HARGA SATUAN'!$V$7:$V$9999,0),0))</f>
        <v>LVCB 4 Jurusan 630 A LBS</v>
      </c>
      <c r="D818" s="135">
        <f ca="1">SUMIFS(RAB!$F$14:$F$166,RAB!$C$14:$C$166,C818)</f>
        <v>0</v>
      </c>
      <c r="E818" s="25">
        <f t="shared" ca="1" si="34"/>
        <v>0</v>
      </c>
      <c r="F818" s="25">
        <f ca="1">IF(D818=0,0,SUM($E$713:E818))</f>
        <v>0</v>
      </c>
    </row>
    <row r="819" spans="2:6">
      <c r="B819" s="109">
        <v>106</v>
      </c>
      <c r="C819" s="135" t="str">
        <f ca="1">IF(ISERROR(OFFSET('HARGA SATUAN'!$C$6,MATCH(B819,'HARGA SATUAN'!$V$7:$V$9999,0),0)),"",OFFSET('HARGA SATUAN'!$C$6,MATCH(B819,'HARGA SATUAN'!$V$7:$V$9999,0),0))</f>
        <v>ABSW 20 KV</v>
      </c>
      <c r="D819" s="135">
        <f ca="1">SUMIFS(RAB!$F$14:$F$166,RAB!$C$14:$C$166,C819)</f>
        <v>0</v>
      </c>
      <c r="E819" s="25">
        <f t="shared" ca="1" si="34"/>
        <v>0</v>
      </c>
      <c r="F819" s="25">
        <f ca="1">IF(D819=0,0,SUM($E$713:E819))</f>
        <v>0</v>
      </c>
    </row>
    <row r="820" spans="2:6">
      <c r="B820" s="109">
        <v>107</v>
      </c>
      <c r="C820" s="135" t="str">
        <f ca="1">IF(ISERROR(OFFSET('HARGA SATUAN'!$C$6,MATCH(B820,'HARGA SATUAN'!$V$7:$V$9999,0),0)),"",OFFSET('HARGA SATUAN'!$C$6,MATCH(B820,'HARGA SATUAN'!$V$7:$V$9999,0),0))</f>
        <v>Load Break Switch</v>
      </c>
      <c r="D820" s="135">
        <f ca="1">SUMIFS(RAB!$F$14:$F$166,RAB!$C$14:$C$166,C820)</f>
        <v>0</v>
      </c>
      <c r="E820" s="25">
        <f t="shared" ca="1" si="34"/>
        <v>0</v>
      </c>
      <c r="F820" s="25">
        <f ca="1">IF(D820=0,0,SUM($E$713:E820))</f>
        <v>0</v>
      </c>
    </row>
    <row r="821" spans="2:6">
      <c r="B821" s="109">
        <v>108</v>
      </c>
      <c r="C821" s="135" t="str">
        <f ca="1">IF(ISERROR(OFFSET('HARGA SATUAN'!$C$6,MATCH(B821,'HARGA SATUAN'!$V$7:$V$9999,0),0)),"",OFFSET('HARGA SATUAN'!$C$6,MATCH(B821,'HARGA SATUAN'!$V$7:$V$9999,0),0))</f>
        <v>Recloser</v>
      </c>
      <c r="D821" s="135">
        <f ca="1">SUMIFS(RAB!$F$14:$F$166,RAB!$C$14:$C$166,C821)</f>
        <v>0</v>
      </c>
      <c r="E821" s="25">
        <f t="shared" ca="1" si="34"/>
        <v>0</v>
      </c>
      <c r="F821" s="25">
        <f ca="1">IF(D821=0,0,SUM($E$713:E821))</f>
        <v>0</v>
      </c>
    </row>
    <row r="822" spans="2:6">
      <c r="B822" s="109">
        <v>109</v>
      </c>
      <c r="C822" s="135" t="str">
        <f ca="1">IF(ISERROR(OFFSET('HARGA SATUAN'!$C$6,MATCH(B822,'HARGA SATUAN'!$V$7:$V$9999,0),0)),"",OFFSET('HARGA SATUAN'!$C$6,MATCH(B822,'HARGA SATUAN'!$V$7:$V$9999,0),0))</f>
        <v>FCO Polymer</v>
      </c>
      <c r="D822" s="135">
        <f ca="1">SUMIFS(RAB!$F$14:$F$166,RAB!$C$14:$C$166,C822)</f>
        <v>0</v>
      </c>
      <c r="E822" s="25">
        <f t="shared" ca="1" si="34"/>
        <v>0</v>
      </c>
      <c r="F822" s="25">
        <f ca="1">IF(D822=0,0,SUM($E$713:E822))</f>
        <v>0</v>
      </c>
    </row>
    <row r="823" spans="2:6">
      <c r="B823" s="109">
        <v>110</v>
      </c>
      <c r="C823" s="135" t="str">
        <f ca="1">IF(ISERROR(OFFSET('HARGA SATUAN'!$C$6,MATCH(B823,'HARGA SATUAN'!$V$7:$V$9999,0),0)),"",OFFSET('HARGA SATUAN'!$C$6,MATCH(B823,'HARGA SATUAN'!$V$7:$V$9999,0),0))</f>
        <v>Lightning Arester (Polymer) 21 KV, 10 KA</v>
      </c>
      <c r="D823" s="135">
        <f ca="1">SUMIFS(RAB!$F$14:$F$166,RAB!$C$14:$C$166,C823)</f>
        <v>0</v>
      </c>
      <c r="E823" s="25">
        <f t="shared" ca="1" si="34"/>
        <v>0</v>
      </c>
      <c r="F823" s="25">
        <f ca="1">IF(D823=0,0,SUM($E$713:E823))</f>
        <v>0</v>
      </c>
    </row>
    <row r="824" spans="2:6">
      <c r="B824" s="109">
        <v>111</v>
      </c>
      <c r="C824" s="135" t="str">
        <f ca="1">IF(ISERROR(OFFSET('HARGA SATUAN'!$C$6,MATCH(B824,'HARGA SATUAN'!$V$7:$V$9999,0),0)),"",OFFSET('HARGA SATUAN'!$C$6,MATCH(B824,'HARGA SATUAN'!$V$7:$V$9999,0),0))</f>
        <v>Lightning Arester (Polymer) 24 KV, 10 KA</v>
      </c>
      <c r="D824" s="135">
        <f ca="1">SUMIFS(RAB!$F$14:$F$166,RAB!$C$14:$C$166,C824)</f>
        <v>0</v>
      </c>
      <c r="E824" s="25">
        <f t="shared" ca="1" si="34"/>
        <v>0</v>
      </c>
      <c r="F824" s="25">
        <f ca="1">IF(D824=0,0,SUM($E$713:E824))</f>
        <v>0</v>
      </c>
    </row>
    <row r="825" spans="2:6">
      <c r="B825" s="109">
        <v>112</v>
      </c>
      <c r="C825" s="135" t="str">
        <f ca="1">IF(ISERROR(OFFSET('HARGA SATUAN'!$C$6,MATCH(B825,'HARGA SATUAN'!$V$7:$V$9999,0),0)),"",OFFSET('HARGA SATUAN'!$C$6,MATCH(B825,'HARGA SATUAN'!$V$7:$V$9999,0),0))</f>
        <v>Isolator Tumpu ( Pin Post ) 20 KV</v>
      </c>
      <c r="D825" s="135">
        <f ca="1">SUMIFS(RAB!$F$14:$F$166,RAB!$C$14:$C$166,C825)</f>
        <v>0</v>
      </c>
      <c r="E825" s="25">
        <f t="shared" ca="1" si="34"/>
        <v>0</v>
      </c>
      <c r="F825" s="25">
        <f ca="1">IF(D825=0,0,SUM($E$713:E825))</f>
        <v>0</v>
      </c>
    </row>
    <row r="826" spans="2:6">
      <c r="B826" s="109">
        <v>113</v>
      </c>
      <c r="C826" s="135" t="str">
        <f ca="1">IF(ISERROR(OFFSET('HARGA SATUAN'!$C$6,MATCH(B826,'HARGA SATUAN'!$V$7:$V$9999,0),0)),"",OFFSET('HARGA SATUAN'!$C$6,MATCH(B826,'HARGA SATUAN'!$V$7:$V$9999,0),0))</f>
        <v>Isolator Tumpu ( Pin Post ) 20 KV Porcelain</v>
      </c>
      <c r="D826" s="135">
        <f ca="1">SUMIFS(RAB!$F$14:$F$166,RAB!$C$14:$C$166,C826)</f>
        <v>0</v>
      </c>
      <c r="E826" s="25">
        <f t="shared" ca="1" si="34"/>
        <v>0</v>
      </c>
      <c r="F826" s="25">
        <f ca="1">IF(D826=0,0,SUM($E$713:E826))</f>
        <v>0</v>
      </c>
    </row>
    <row r="827" spans="2:6">
      <c r="B827" s="109">
        <v>114</v>
      </c>
      <c r="C827" s="135" t="str">
        <f ca="1">IF(ISERROR(OFFSET('HARGA SATUAN'!$C$6,MATCH(B827,'HARGA SATUAN'!$V$7:$V$9999,0),0)),"",OFFSET('HARGA SATUAN'!$C$6,MATCH(B827,'HARGA SATUAN'!$V$7:$V$9999,0),0))</f>
        <v>Isolator Tumpu ( Line Post ) 20 KV</v>
      </c>
      <c r="D827" s="135">
        <f ca="1">SUMIFS(RAB!$F$14:$F$166,RAB!$C$14:$C$166,C827)</f>
        <v>6</v>
      </c>
      <c r="E827" s="25">
        <f t="shared" ca="1" si="34"/>
        <v>1</v>
      </c>
      <c r="F827" s="25">
        <f ca="1">IF(D827=0,0,SUM($E$713:E827))</f>
        <v>4</v>
      </c>
    </row>
    <row r="828" spans="2:6">
      <c r="B828" s="109">
        <v>115</v>
      </c>
      <c r="C828" s="135" t="str">
        <f ca="1">IF(ISERROR(OFFSET('HARGA SATUAN'!$C$6,MATCH(B828,'HARGA SATUAN'!$V$7:$V$9999,0),0)),"",OFFSET('HARGA SATUAN'!$C$6,MATCH(B828,'HARGA SATUAN'!$V$7:$V$9999,0),0))</f>
        <v>Isolator Tumpu ( Line Post ) 20 KV Polymer</v>
      </c>
      <c r="D828" s="135">
        <f ca="1">SUMIFS(RAB!$F$14:$F$166,RAB!$C$14:$C$166,C828)</f>
        <v>0</v>
      </c>
      <c r="E828" s="25">
        <f t="shared" ca="1" si="34"/>
        <v>0</v>
      </c>
      <c r="F828" s="25">
        <f ca="1">IF(D828=0,0,SUM($E$713:E828))</f>
        <v>0</v>
      </c>
    </row>
    <row r="829" spans="2:6">
      <c r="B829" s="109">
        <v>116</v>
      </c>
      <c r="C829" s="135" t="str">
        <f ca="1">IF(ISERROR(OFFSET('HARGA SATUAN'!$C$6,MATCH(B829,'HARGA SATUAN'!$V$7:$V$9999,0),0)),"",OFFSET('HARGA SATUAN'!$C$6,MATCH(B829,'HARGA SATUAN'!$V$7:$V$9999,0),0))</f>
        <v>Isolator Tarik ( Strainkap Porcelain ) 20 KV</v>
      </c>
      <c r="D829" s="135">
        <f ca="1">SUMIFS(RAB!$F$14:$F$166,RAB!$C$14:$C$166,C829)</f>
        <v>0</v>
      </c>
      <c r="E829" s="25">
        <f t="shared" ca="1" si="34"/>
        <v>0</v>
      </c>
      <c r="F829" s="25">
        <f ca="1">IF(D829=0,0,SUM($E$713:E829))</f>
        <v>0</v>
      </c>
    </row>
    <row r="830" spans="2:6">
      <c r="B830" s="109">
        <v>117</v>
      </c>
      <c r="C830" s="135" t="str">
        <f ca="1">IF(ISERROR(OFFSET('HARGA SATUAN'!$C$6,MATCH(B830,'HARGA SATUAN'!$V$7:$V$9999,0),0)),"",OFFSET('HARGA SATUAN'!$C$6,MATCH(B830,'HARGA SATUAN'!$V$7:$V$9999,0),0))</f>
        <v>Isolator Tarik ( Porcelain ) 20 KV + Primary Dead End Clamp 150-240 mm²</v>
      </c>
      <c r="D830" s="135">
        <f ca="1">SUMIFS(RAB!$F$14:$F$166,RAB!$C$14:$C$166,C830)</f>
        <v>0</v>
      </c>
      <c r="E830" s="25">
        <f t="shared" ca="1" si="34"/>
        <v>0</v>
      </c>
      <c r="F830" s="25">
        <f ca="1">IF(D830=0,0,SUM($E$713:E830))</f>
        <v>0</v>
      </c>
    </row>
    <row r="831" spans="2:6">
      <c r="B831" s="109">
        <v>118</v>
      </c>
      <c r="C831" s="135" t="str">
        <f ca="1">IF(ISERROR(OFFSET('HARGA SATUAN'!$C$6,MATCH(B831,'HARGA SATUAN'!$V$7:$V$9999,0),0)),"",OFFSET('HARGA SATUAN'!$C$6,MATCH(B831,'HARGA SATUAN'!$V$7:$V$9999,0),0))</f>
        <v>Isolator Tarik ( Porcelain ) 20 KV + Primary Dead End Clamp 70-150 mm²</v>
      </c>
      <c r="D831" s="135">
        <f ca="1">SUMIFS(RAB!$F$14:$F$166,RAB!$C$14:$C$166,C831)</f>
        <v>2</v>
      </c>
      <c r="E831" s="25">
        <f t="shared" ca="1" si="34"/>
        <v>1</v>
      </c>
      <c r="F831" s="25">
        <f ca="1">IF(D831=0,0,SUM($E$713:E831))</f>
        <v>5</v>
      </c>
    </row>
    <row r="832" spans="2:6">
      <c r="B832" s="109">
        <v>119</v>
      </c>
      <c r="C832" s="135" t="str">
        <f ca="1">IF(ISERROR(OFFSET('HARGA SATUAN'!$C$6,MATCH(B832,'HARGA SATUAN'!$V$7:$V$9999,0),0)),"",OFFSET('HARGA SATUAN'!$C$6,MATCH(B832,'HARGA SATUAN'!$V$7:$V$9999,0),0))</f>
        <v>Isolator Tarik ( Suspension Polymer ) 20 KV</v>
      </c>
      <c r="D832" s="135">
        <f ca="1">SUMIFS(RAB!$F$14:$F$166,RAB!$C$14:$C$166,C832)</f>
        <v>0</v>
      </c>
      <c r="E832" s="25">
        <f t="shared" ca="1" si="34"/>
        <v>0</v>
      </c>
      <c r="F832" s="25">
        <f ca="1">IF(D832=0,0,SUM($E$713:E832))</f>
        <v>0</v>
      </c>
    </row>
    <row r="833" spans="2:6">
      <c r="B833" s="109">
        <v>120</v>
      </c>
      <c r="C833" s="135" t="str">
        <f ca="1">IF(ISERROR(OFFSET('HARGA SATUAN'!$C$6,MATCH(B833,'HARGA SATUAN'!$V$7:$V$9999,0),0)),"",OFFSET('HARGA SATUAN'!$C$6,MATCH(B833,'HARGA SATUAN'!$V$7:$V$9999,0),0))</f>
        <v>Isolator Tarik ( Polymer ) 20 KV + Primary Dead End Clamp 70-150 mm²</v>
      </c>
      <c r="D833" s="135">
        <f ca="1">SUMIFS(RAB!$F$14:$F$166,RAB!$C$14:$C$166,C833)</f>
        <v>0</v>
      </c>
      <c r="E833" s="25">
        <f t="shared" ca="1" si="34"/>
        <v>0</v>
      </c>
      <c r="F833" s="25">
        <f ca="1">IF(D833=0,0,SUM($E$713:E833))</f>
        <v>0</v>
      </c>
    </row>
    <row r="834" spans="2:6">
      <c r="B834" s="109">
        <v>121</v>
      </c>
      <c r="C834" s="135" t="str">
        <f ca="1">IF(ISERROR(OFFSET('HARGA SATUAN'!$C$6,MATCH(B834,'HARGA SATUAN'!$V$7:$V$9999,0),0)),"",OFFSET('HARGA SATUAN'!$C$6,MATCH(B834,'HARGA SATUAN'!$V$7:$V$9999,0),0))</f>
        <v>Isolator Tarik ( Polymer ) 20 KV + Primary Dead End Clamp 150-240 mm²</v>
      </c>
      <c r="D834" s="135">
        <f ca="1">SUMIFS(RAB!$F$14:$F$166,RAB!$C$14:$C$166,C834)</f>
        <v>0</v>
      </c>
      <c r="E834" s="25">
        <f t="shared" ca="1" si="34"/>
        <v>0</v>
      </c>
      <c r="F834" s="25">
        <f ca="1">IF(D834=0,0,SUM($E$713:E834))</f>
        <v>0</v>
      </c>
    </row>
    <row r="835" spans="2:6">
      <c r="B835" s="109">
        <v>122</v>
      </c>
      <c r="C835" s="135" t="str">
        <f ca="1">IF(ISERROR(OFFSET('HARGA SATUAN'!$C$6,MATCH(B835,'HARGA SATUAN'!$V$7:$V$9999,0),0)),"",OFFSET('HARGA SATUAN'!$C$6,MATCH(B835,'HARGA SATUAN'!$V$7:$V$9999,0),0))</f>
        <v>AAAC 70 mm²</v>
      </c>
      <c r="D835" s="135">
        <f ca="1">SUMIFS(RAB!$F$14:$F$166,RAB!$C$14:$C$166,C835)</f>
        <v>309.40000000000003</v>
      </c>
      <c r="E835" s="25">
        <f t="shared" ca="1" si="34"/>
        <v>1</v>
      </c>
      <c r="F835" s="25">
        <f ca="1">IF(D835=0,0,SUM($E$713:E835))</f>
        <v>6</v>
      </c>
    </row>
    <row r="836" spans="2:6">
      <c r="B836" s="109">
        <v>123</v>
      </c>
      <c r="C836" s="135" t="str">
        <f ca="1">IF(ISERROR(OFFSET('HARGA SATUAN'!$C$6,MATCH(B836,'HARGA SATUAN'!$V$7:$V$9999,0),0)),"",OFFSET('HARGA SATUAN'!$C$6,MATCH(B836,'HARGA SATUAN'!$V$7:$V$9999,0),0))</f>
        <v>AAAC 150 mm²</v>
      </c>
      <c r="D836" s="135">
        <f ca="1">SUMIFS(RAB!$F$14:$F$166,RAB!$C$14:$C$166,C836)</f>
        <v>0</v>
      </c>
      <c r="E836" s="25">
        <f t="shared" ca="1" si="34"/>
        <v>0</v>
      </c>
      <c r="F836" s="25">
        <f ca="1">IF(D836=0,0,SUM($E$713:E836))</f>
        <v>0</v>
      </c>
    </row>
    <row r="837" spans="2:6">
      <c r="B837" s="109">
        <v>124</v>
      </c>
      <c r="C837" s="135" t="str">
        <f ca="1">IF(ISERROR(OFFSET('HARGA SATUAN'!$C$6,MATCH(B837,'HARGA SATUAN'!$V$7:$V$9999,0),0)),"",OFFSET('HARGA SATUAN'!$C$6,MATCH(B837,'HARGA SATUAN'!$V$7:$V$9999,0),0))</f>
        <v>AAAC 240 mm²</v>
      </c>
      <c r="D837" s="135">
        <f ca="1">SUMIFS(RAB!$F$14:$F$166,RAB!$C$14:$C$166,C837)</f>
        <v>0</v>
      </c>
      <c r="E837" s="25">
        <f t="shared" ca="1" si="34"/>
        <v>0</v>
      </c>
      <c r="F837" s="25">
        <f ca="1">IF(D837=0,0,SUM($E$713:E837))</f>
        <v>0</v>
      </c>
    </row>
    <row r="838" spans="2:6">
      <c r="B838" s="109">
        <v>125</v>
      </c>
      <c r="C838" s="135" t="str">
        <f ca="1">IF(ISERROR(OFFSET('HARGA SATUAN'!$C$6,MATCH(B838,'HARGA SATUAN'!$V$7:$V$9999,0),0)),"",OFFSET('HARGA SATUAN'!$C$6,MATCH(B838,'HARGA SATUAN'!$V$7:$V$9999,0),0))</f>
        <v>AAAC/S 70 mm²</v>
      </c>
      <c r="D838" s="135">
        <f ca="1">SUMIFS(RAB!$F$14:$F$166,RAB!$C$14:$C$166,C838)</f>
        <v>0</v>
      </c>
      <c r="E838" s="25">
        <f t="shared" ca="1" si="34"/>
        <v>0</v>
      </c>
      <c r="F838" s="25">
        <f ca="1">IF(D838=0,0,SUM($E$713:E838))</f>
        <v>0</v>
      </c>
    </row>
    <row r="839" spans="2:6">
      <c r="B839" s="109">
        <v>126</v>
      </c>
      <c r="C839" s="135" t="str">
        <f ca="1">IF(ISERROR(OFFSET('HARGA SATUAN'!$C$6,MATCH(B839,'HARGA SATUAN'!$V$7:$V$9999,0),0)),"",OFFSET('HARGA SATUAN'!$C$6,MATCH(B839,'HARGA SATUAN'!$V$7:$V$9999,0),0))</f>
        <v>AAAC/S 150 mm²</v>
      </c>
      <c r="D839" s="135">
        <f ca="1">SUMIFS(RAB!$F$14:$F$166,RAB!$C$14:$C$166,C839)</f>
        <v>0</v>
      </c>
      <c r="E839" s="25">
        <f t="shared" ca="1" si="34"/>
        <v>0</v>
      </c>
      <c r="F839" s="25">
        <f ca="1">IF(D839=0,0,SUM($E$713:E839))</f>
        <v>0</v>
      </c>
    </row>
    <row r="840" spans="2:6">
      <c r="B840" s="109">
        <v>127</v>
      </c>
      <c r="C840" s="135" t="str">
        <f ca="1">IF(ISERROR(OFFSET('HARGA SATUAN'!$C$6,MATCH(B840,'HARGA SATUAN'!$V$7:$V$9999,0),0)),"",OFFSET('HARGA SATUAN'!$C$6,MATCH(B840,'HARGA SATUAN'!$V$7:$V$9999,0),0))</f>
        <v>AAAC/S 240 mm²</v>
      </c>
      <c r="D840" s="135">
        <f ca="1">SUMIFS(RAB!$F$14:$F$166,RAB!$C$14:$C$166,C840)</f>
        <v>0</v>
      </c>
      <c r="E840" s="25">
        <f t="shared" ca="1" si="34"/>
        <v>0</v>
      </c>
      <c r="F840" s="25">
        <f ca="1">IF(D840=0,0,SUM($E$713:E840))</f>
        <v>0</v>
      </c>
    </row>
    <row r="841" spans="2:6">
      <c r="B841" s="109">
        <v>128</v>
      </c>
      <c r="C841" s="135" t="str">
        <f ca="1">IF(ISERROR(OFFSET('HARGA SATUAN'!$C$6,MATCH(B841,'HARGA SATUAN'!$V$7:$V$9999,0),0)),"",OFFSET('HARGA SATUAN'!$C$6,MATCH(B841,'HARGA SATUAN'!$V$7:$V$9999,0),0))</f>
        <v>NFA2X-T 2 x 70 + N 50 mm²</v>
      </c>
      <c r="D841" s="135">
        <f ca="1">SUMIFS(RAB!$F$14:$F$166,RAB!$C$14:$C$166,C841)</f>
        <v>2</v>
      </c>
      <c r="E841" s="25">
        <f t="shared" ca="1" si="34"/>
        <v>1</v>
      </c>
      <c r="F841" s="25">
        <f ca="1">IF(D841=0,0,SUM($E$713:E841))</f>
        <v>7</v>
      </c>
    </row>
    <row r="842" spans="2:6">
      <c r="B842" s="109">
        <v>129</v>
      </c>
      <c r="C842" s="135" t="str">
        <f ca="1">IF(ISERROR(OFFSET('HARGA SATUAN'!$C$6,MATCH(B842,'HARGA SATUAN'!$V$7:$V$9999,0),0)),"",OFFSET('HARGA SATUAN'!$C$6,MATCH(B842,'HARGA SATUAN'!$V$7:$V$9999,0),0))</f>
        <v>NFA2X-T 2 x 70 + N 70 mm²</v>
      </c>
      <c r="D842" s="135">
        <f ca="1">SUMIFS(RAB!$F$14:$F$166,RAB!$C$14:$C$166,C842)</f>
        <v>142.04000000000002</v>
      </c>
      <c r="E842" s="25">
        <f t="shared" ca="1" si="34"/>
        <v>1</v>
      </c>
      <c r="F842" s="25">
        <f ca="1">IF(D842=0,0,SUM($E$713:E842))</f>
        <v>8</v>
      </c>
    </row>
    <row r="843" spans="2:6">
      <c r="B843" s="109">
        <v>130</v>
      </c>
      <c r="C843" s="135" t="str">
        <f ca="1">IF(ISERROR(OFFSET('HARGA SATUAN'!$C$6,MATCH(B843,'HARGA SATUAN'!$V$7:$V$9999,0),0)),"",OFFSET('HARGA SATUAN'!$C$6,MATCH(B843,'HARGA SATUAN'!$V$7:$V$9999,0),0))</f>
        <v>NFA2X-T 3x35+1x35</v>
      </c>
      <c r="D843" s="135">
        <f ca="1">SUMIFS(RAB!$F$14:$F$166,RAB!$C$14:$C$166,C843)</f>
        <v>0</v>
      </c>
      <c r="E843" s="25">
        <f t="shared" ref="E843:E906" ca="1" si="35">IF(D843=0,0,1)</f>
        <v>0</v>
      </c>
      <c r="F843" s="25">
        <f ca="1">IF(D843=0,0,SUM($E$713:E843))</f>
        <v>0</v>
      </c>
    </row>
    <row r="844" spans="2:6">
      <c r="B844" s="109">
        <v>131</v>
      </c>
      <c r="C844" s="135" t="str">
        <f ca="1">IF(ISERROR(OFFSET('HARGA SATUAN'!$C$6,MATCH(B844,'HARGA SATUAN'!$V$7:$V$9999,0),0)),"",OFFSET('HARGA SATUAN'!$C$6,MATCH(B844,'HARGA SATUAN'!$V$7:$V$9999,0),0))</f>
        <v>NFA2X-T 3 x 70 + N 50 mm²</v>
      </c>
      <c r="D844" s="135">
        <f ca="1">SUMIFS(RAB!$F$14:$F$166,RAB!$C$14:$C$166,C844)</f>
        <v>0</v>
      </c>
      <c r="E844" s="25">
        <f t="shared" ca="1" si="35"/>
        <v>0</v>
      </c>
      <c r="F844" s="25">
        <f ca="1">IF(D844=0,0,SUM($E$713:E844))</f>
        <v>0</v>
      </c>
    </row>
    <row r="845" spans="2:6">
      <c r="B845" s="109">
        <v>132</v>
      </c>
      <c r="C845" s="135" t="str">
        <f ca="1">IF(ISERROR(OFFSET('HARGA SATUAN'!$C$6,MATCH(B845,'HARGA SATUAN'!$V$7:$V$9999,0),0)),"",OFFSET('HARGA SATUAN'!$C$6,MATCH(B845,'HARGA SATUAN'!$V$7:$V$9999,0),0))</f>
        <v>NFA2X-T 3x70+1x70</v>
      </c>
      <c r="D845" s="135">
        <f ca="1">SUMIFS(RAB!$F$14:$F$166,RAB!$C$14:$C$166,C845)</f>
        <v>0</v>
      </c>
      <c r="E845" s="25">
        <f t="shared" ca="1" si="35"/>
        <v>0</v>
      </c>
      <c r="F845" s="25">
        <f ca="1">IF(D845=0,0,SUM($E$713:E845))</f>
        <v>0</v>
      </c>
    </row>
    <row r="846" spans="2:6">
      <c r="B846" s="109">
        <v>133</v>
      </c>
      <c r="C846" s="135" t="str">
        <f ca="1">IF(ISERROR(OFFSET('HARGA SATUAN'!$C$6,MATCH(B846,'HARGA SATUAN'!$V$7:$V$9999,0),0)),"",OFFSET('HARGA SATUAN'!$C$6,MATCH(B846,'HARGA SATUAN'!$V$7:$V$9999,0),0))</f>
        <v>NFA2X 2 x 10 mm²</v>
      </c>
      <c r="D846" s="135">
        <f ca="1">SUMIFS(RAB!$F$14:$F$166,RAB!$C$14:$C$166,C846)</f>
        <v>3010</v>
      </c>
      <c r="E846" s="25">
        <f t="shared" ca="1" si="35"/>
        <v>1</v>
      </c>
      <c r="F846" s="25">
        <f ca="1">IF(D846=0,0,SUM($E$713:E846))</f>
        <v>9</v>
      </c>
    </row>
    <row r="847" spans="2:6">
      <c r="B847" s="109">
        <v>134</v>
      </c>
      <c r="C847" s="135" t="str">
        <f ca="1">IF(ISERROR(OFFSET('HARGA SATUAN'!$C$6,MATCH(B847,'HARGA SATUAN'!$V$7:$V$9999,0),0)),"",OFFSET('HARGA SATUAN'!$C$6,MATCH(B847,'HARGA SATUAN'!$V$7:$V$9999,0),0))</f>
        <v>NFA2X 2 x 16 mm²</v>
      </c>
      <c r="D847" s="135">
        <f ca="1">SUMIFS(RAB!$F$14:$F$166,RAB!$C$14:$C$166,C847)</f>
        <v>0</v>
      </c>
      <c r="E847" s="25">
        <f t="shared" ca="1" si="35"/>
        <v>0</v>
      </c>
      <c r="F847" s="25">
        <f ca="1">IF(D847=0,0,SUM($E$713:E847))</f>
        <v>0</v>
      </c>
    </row>
    <row r="848" spans="2:6">
      <c r="B848" s="109">
        <v>135</v>
      </c>
      <c r="C848" s="135" t="str">
        <f ca="1">IF(ISERROR(OFFSET('HARGA SATUAN'!$C$6,MATCH(B848,'HARGA SATUAN'!$V$7:$V$9999,0),0)),"",OFFSET('HARGA SATUAN'!$C$6,MATCH(B848,'HARGA SATUAN'!$V$7:$V$9999,0),0))</f>
        <v>NFA2X 4 x 16 mm²</v>
      </c>
      <c r="D848" s="135">
        <f ca="1">SUMIFS(RAB!$F$14:$F$166,RAB!$C$14:$C$166,C848)</f>
        <v>0</v>
      </c>
      <c r="E848" s="25">
        <f t="shared" ca="1" si="35"/>
        <v>0</v>
      </c>
      <c r="F848" s="25">
        <f ca="1">IF(D848=0,0,SUM($E$713:E848))</f>
        <v>0</v>
      </c>
    </row>
    <row r="849" spans="2:6">
      <c r="B849" s="109">
        <v>136</v>
      </c>
      <c r="C849" s="135" t="str">
        <f ca="1">IF(ISERROR(OFFSET('HARGA SATUAN'!$C$6,MATCH(B849,'HARGA SATUAN'!$V$7:$V$9999,0),0)),"",OFFSET('HARGA SATUAN'!$C$6,MATCH(B849,'HARGA SATUAN'!$V$7:$V$9999,0),0))</f>
        <v>NFA2X 4 x 70 mm²</v>
      </c>
      <c r="D849" s="135">
        <f ca="1">SUMIFS(RAB!$F$14:$F$166,RAB!$C$14:$C$166,C849)</f>
        <v>0</v>
      </c>
      <c r="E849" s="25">
        <f t="shared" ca="1" si="35"/>
        <v>0</v>
      </c>
      <c r="F849" s="25">
        <f ca="1">IF(D849=0,0,SUM($E$713:E849))</f>
        <v>0</v>
      </c>
    </row>
    <row r="850" spans="2:6">
      <c r="B850" s="109">
        <v>137</v>
      </c>
      <c r="C850" s="135" t="str">
        <f ca="1">IF(ISERROR(OFFSET('HARGA SATUAN'!$C$6,MATCH(B850,'HARGA SATUAN'!$V$7:$V$9999,0),0)),"",OFFSET('HARGA SATUAN'!$C$6,MATCH(B850,'HARGA SATUAN'!$V$7:$V$9999,0),0))</f>
        <v>Kabel NYY 1 x 70 mm²</v>
      </c>
      <c r="D850" s="135">
        <f ca="1">SUMIFS(RAB!$F$14:$F$166,RAB!$C$14:$C$166,C850)</f>
        <v>0</v>
      </c>
      <c r="E850" s="25">
        <f t="shared" ca="1" si="35"/>
        <v>0</v>
      </c>
      <c r="F850" s="25">
        <f ca="1">IF(D850=0,0,SUM($E$713:E850))</f>
        <v>0</v>
      </c>
    </row>
    <row r="851" spans="2:6">
      <c r="B851" s="109">
        <v>138</v>
      </c>
      <c r="C851" s="135" t="str">
        <f ca="1">IF(ISERROR(OFFSET('HARGA SATUAN'!$C$6,MATCH(B851,'HARGA SATUAN'!$V$7:$V$9999,0),0)),"",OFFSET('HARGA SATUAN'!$C$6,MATCH(B851,'HARGA SATUAN'!$V$7:$V$9999,0),0))</f>
        <v>Kabel NYY 1 x 95 mm²</v>
      </c>
      <c r="D851" s="135">
        <f ca="1">SUMIFS(RAB!$F$14:$F$166,RAB!$C$14:$C$166,C851)</f>
        <v>0</v>
      </c>
      <c r="E851" s="25">
        <f t="shared" ca="1" si="35"/>
        <v>0</v>
      </c>
      <c r="F851" s="25">
        <f ca="1">IF(D851=0,0,SUM($E$713:E851))</f>
        <v>0</v>
      </c>
    </row>
    <row r="852" spans="2:6">
      <c r="B852" s="109">
        <v>139</v>
      </c>
      <c r="C852" s="135" t="str">
        <f ca="1">IF(ISERROR(OFFSET('HARGA SATUAN'!$C$6,MATCH(B852,'HARGA SATUAN'!$V$7:$V$9999,0),0)),"",OFFSET('HARGA SATUAN'!$C$6,MATCH(B852,'HARGA SATUAN'!$V$7:$V$9999,0),0))</f>
        <v>Kabel NYY 1 x 150 mm²</v>
      </c>
      <c r="D852" s="135">
        <f ca="1">SUMIFS(RAB!$F$14:$F$166,RAB!$C$14:$C$166,C852)</f>
        <v>0</v>
      </c>
      <c r="E852" s="25">
        <f t="shared" ca="1" si="35"/>
        <v>0</v>
      </c>
      <c r="F852" s="25">
        <f ca="1">IF(D852=0,0,SUM($E$713:E852))</f>
        <v>0</v>
      </c>
    </row>
    <row r="853" spans="2:6">
      <c r="B853" s="109">
        <v>140</v>
      </c>
      <c r="C853" s="135" t="str">
        <f ca="1">IF(ISERROR(OFFSET('HARGA SATUAN'!$C$6,MATCH(B853,'HARGA SATUAN'!$V$7:$V$9999,0),0)),"",OFFSET('HARGA SATUAN'!$C$6,MATCH(B853,'HARGA SATUAN'!$V$7:$V$9999,0),0))</f>
        <v>Kabel NYY 1 x 240 mm²</v>
      </c>
      <c r="D853" s="135">
        <f ca="1">SUMIFS(RAB!$F$14:$F$166,RAB!$C$14:$C$166,C853)</f>
        <v>0</v>
      </c>
      <c r="E853" s="25">
        <f t="shared" ca="1" si="35"/>
        <v>0</v>
      </c>
      <c r="F853" s="25">
        <f ca="1">IF(D853=0,0,SUM($E$713:E853))</f>
        <v>0</v>
      </c>
    </row>
    <row r="854" spans="2:6">
      <c r="B854" s="109">
        <v>141</v>
      </c>
      <c r="C854" s="135" t="str">
        <f ca="1">IF(ISERROR(OFFSET('HARGA SATUAN'!$C$6,MATCH(B854,'HARGA SATUAN'!$V$7:$V$9999,0),0)),"",OFFSET('HARGA SATUAN'!$C$6,MATCH(B854,'HARGA SATUAN'!$V$7:$V$9999,0),0))</f>
        <v>Kabel NYY 4 x 70 mm²</v>
      </c>
      <c r="D854" s="135">
        <f ca="1">SUMIFS(RAB!$F$14:$F$166,RAB!$C$14:$C$166,C854)</f>
        <v>0</v>
      </c>
      <c r="E854" s="25">
        <f t="shared" ca="1" si="35"/>
        <v>0</v>
      </c>
      <c r="F854" s="25">
        <f ca="1">IF(D854=0,0,SUM($E$713:E854))</f>
        <v>0</v>
      </c>
    </row>
    <row r="855" spans="2:6">
      <c r="B855" s="109">
        <v>142</v>
      </c>
      <c r="C855" s="135" t="str">
        <f ca="1">IF(ISERROR(OFFSET('HARGA SATUAN'!$C$6,MATCH(B855,'HARGA SATUAN'!$V$7:$V$9999,0),0)),"",OFFSET('HARGA SATUAN'!$C$6,MATCH(B855,'HARGA SATUAN'!$V$7:$V$9999,0),0))</f>
        <v>Kabel NA2XSEYBY 20 KV, 3 x 150 mm²</v>
      </c>
      <c r="D855" s="135">
        <f ca="1">SUMIFS(RAB!$F$14:$F$166,RAB!$C$14:$C$166,C855)</f>
        <v>0</v>
      </c>
      <c r="E855" s="25">
        <f t="shared" ca="1" si="35"/>
        <v>0</v>
      </c>
      <c r="F855" s="25">
        <f ca="1">IF(D855=0,0,SUM($E$713:E855))</f>
        <v>0</v>
      </c>
    </row>
    <row r="856" spans="2:6">
      <c r="B856" s="109">
        <v>143</v>
      </c>
      <c r="C856" s="135" t="str">
        <f ca="1">IF(ISERROR(OFFSET('HARGA SATUAN'!$C$6,MATCH(B856,'HARGA SATUAN'!$V$7:$V$9999,0),0)),"",OFFSET('HARGA SATUAN'!$C$6,MATCH(B856,'HARGA SATUAN'!$V$7:$V$9999,0),0))</f>
        <v>Kabel NA2XSEYBY 20 KV, 3 x 240 mm²</v>
      </c>
      <c r="D856" s="135">
        <f ca="1">SUMIFS(RAB!$F$14:$F$166,RAB!$C$14:$C$166,C856)</f>
        <v>0</v>
      </c>
      <c r="E856" s="25">
        <f t="shared" ca="1" si="35"/>
        <v>0</v>
      </c>
      <c r="F856" s="25">
        <f ca="1">IF(D856=0,0,SUM($E$713:E856))</f>
        <v>0</v>
      </c>
    </row>
    <row r="857" spans="2:6">
      <c r="B857" s="109">
        <v>144</v>
      </c>
      <c r="C857" s="135" t="str">
        <f ca="1">IF(ISERROR(OFFSET('HARGA SATUAN'!$C$6,MATCH(B857,'HARGA SATUAN'!$V$7:$V$9999,0),0)),"",OFFSET('HARGA SATUAN'!$C$6,MATCH(B857,'HARGA SATUAN'!$V$7:$V$9999,0),0))</f>
        <v>Kabel NA2XSEYBY 20 KV, 3 x 300 mm²</v>
      </c>
      <c r="D857" s="135">
        <f ca="1">SUMIFS(RAB!$F$14:$F$166,RAB!$C$14:$C$166,C857)</f>
        <v>0</v>
      </c>
      <c r="E857" s="25">
        <f t="shared" ca="1" si="35"/>
        <v>0</v>
      </c>
      <c r="F857" s="25">
        <f ca="1">IF(D857=0,0,SUM($E$713:E857))</f>
        <v>0</v>
      </c>
    </row>
    <row r="858" spans="2:6">
      <c r="B858" s="109">
        <v>145</v>
      </c>
      <c r="C858" s="135" t="str">
        <f ca="1">IF(ISERROR(OFFSET('HARGA SATUAN'!$C$6,MATCH(B858,'HARGA SATUAN'!$V$7:$V$9999,0),0)),"",OFFSET('HARGA SATUAN'!$C$6,MATCH(B858,'HARGA SATUAN'!$V$7:$V$9999,0),0))</f>
        <v>MVTIC 3 x 150 + N 95 mm²</v>
      </c>
      <c r="D858" s="135">
        <f ca="1">SUMIFS(RAB!$F$14:$F$166,RAB!$C$14:$C$166,C858)</f>
        <v>0</v>
      </c>
      <c r="E858" s="25">
        <f t="shared" ca="1" si="35"/>
        <v>0</v>
      </c>
      <c r="F858" s="25">
        <f ca="1">IF(D858=0,0,SUM($E$713:E858))</f>
        <v>0</v>
      </c>
    </row>
    <row r="859" spans="2:6">
      <c r="B859" s="109">
        <v>146</v>
      </c>
      <c r="C859" s="135" t="str">
        <f ca="1">IF(ISERROR(OFFSET('HARGA SATUAN'!$C$6,MATCH(B859,'HARGA SATUAN'!$V$7:$V$9999,0),0)),"",OFFSET('HARGA SATUAN'!$C$6,MATCH(B859,'HARGA SATUAN'!$V$7:$V$9999,0),0))</f>
        <v>MVTIC 3 x 240 + N 95 mm²</v>
      </c>
      <c r="D859" s="135">
        <f ca="1">SUMIFS(RAB!$F$14:$F$166,RAB!$C$14:$C$166,C859)</f>
        <v>0</v>
      </c>
      <c r="E859" s="25">
        <f t="shared" ca="1" si="35"/>
        <v>0</v>
      </c>
      <c r="F859" s="25">
        <f ca="1">IF(D859=0,0,SUM($E$713:E859))</f>
        <v>0</v>
      </c>
    </row>
    <row r="860" spans="2:6">
      <c r="B860" s="109">
        <v>147</v>
      </c>
      <c r="C860" s="135" t="str">
        <f ca="1">IF(ISERROR(OFFSET('HARGA SATUAN'!$C$6,MATCH(B860,'HARGA SATUAN'!$V$7:$V$9999,0),0)),"",OFFSET('HARGA SATUAN'!$C$6,MATCH(B860,'HARGA SATUAN'!$V$7:$V$9999,0),0))</f>
        <v>KWH Elektronik; 1P; 2W; 230 V; 5(100) A; kls 1 termasuk modem 3G/4G</v>
      </c>
      <c r="D860" s="135">
        <f ca="1">SUMIFS(RAB!$F$14:$F$166,RAB!$C$14:$C$166,C860)</f>
        <v>0</v>
      </c>
      <c r="E860" s="25">
        <f t="shared" ca="1" si="35"/>
        <v>0</v>
      </c>
      <c r="F860" s="25">
        <f ca="1">IF(D860=0,0,SUM($E$713:E860))</f>
        <v>0</v>
      </c>
    </row>
    <row r="861" spans="2:6">
      <c r="B861" s="109">
        <v>148</v>
      </c>
      <c r="C861" s="135" t="str">
        <f ca="1">IF(ISERROR(OFFSET('HARGA SATUAN'!$C$6,MATCH(B861,'HARGA SATUAN'!$V$7:$V$9999,0),0)),"",OFFSET('HARGA SATUAN'!$C$6,MATCH(B861,'HARGA SATUAN'!$V$7:$V$9999,0),0))</f>
        <v>Modem 3G/4G</v>
      </c>
      <c r="D861" s="135">
        <f ca="1">SUMIFS(RAB!$F$14:$F$166,RAB!$C$14:$C$166,C861)</f>
        <v>0</v>
      </c>
      <c r="E861" s="25">
        <f t="shared" ca="1" si="35"/>
        <v>0</v>
      </c>
      <c r="F861" s="25">
        <f ca="1">IF(D861=0,0,SUM($E$713:E861))</f>
        <v>0</v>
      </c>
    </row>
    <row r="862" spans="2:6">
      <c r="B862" s="109">
        <v>149</v>
      </c>
      <c r="C862" s="135" t="str">
        <f ca="1">IF(ISERROR(OFFSET('HARGA SATUAN'!$C$6,MATCH(B862,'HARGA SATUAN'!$V$7:$V$9999,0),0)),"",OFFSET('HARGA SATUAN'!$C$6,MATCH(B862,'HARGA SATUAN'!$V$7:$V$9999,0),0))</f>
        <v>MCB 3 Fasa 50 A</v>
      </c>
      <c r="D862" s="135">
        <f ca="1">SUMIFS(RAB!$F$14:$F$166,RAB!$C$14:$C$166,C862)</f>
        <v>0</v>
      </c>
      <c r="E862" s="25">
        <f t="shared" ca="1" si="35"/>
        <v>0</v>
      </c>
      <c r="F862" s="25">
        <f ca="1">IF(D862=0,0,SUM($E$713:E862))</f>
        <v>0</v>
      </c>
    </row>
    <row r="863" spans="2:6">
      <c r="B863" s="109">
        <v>150</v>
      </c>
      <c r="C863" s="135" t="str">
        <f ca="1">IF(ISERROR(OFFSET('HARGA SATUAN'!$C$6,MATCH(B863,'HARGA SATUAN'!$V$7:$V$9999,0),0)),"",OFFSET('HARGA SATUAN'!$C$6,MATCH(B863,'HARGA SATUAN'!$V$7:$V$9999,0),0))</f>
        <v>MCB 3 Fasa 63 A</v>
      </c>
      <c r="D863" s="135">
        <f ca="1">SUMIFS(RAB!$F$14:$F$166,RAB!$C$14:$C$166,C863)</f>
        <v>0</v>
      </c>
      <c r="E863" s="25">
        <f t="shared" ca="1" si="35"/>
        <v>0</v>
      </c>
      <c r="F863" s="25">
        <f ca="1">IF(D863=0,0,SUM($E$713:E863))</f>
        <v>0</v>
      </c>
    </row>
    <row r="864" spans="2:6">
      <c r="B864" s="109">
        <v>151</v>
      </c>
      <c r="C864" s="135" t="str">
        <f ca="1">IF(ISERROR(OFFSET('HARGA SATUAN'!$C$6,MATCH(B864,'HARGA SATUAN'!$V$7:$V$9999,0),0)),"",OFFSET('HARGA SATUAN'!$C$6,MATCH(B864,'HARGA SATUAN'!$V$7:$V$9999,0),0))</f>
        <v>MCCB 1 Fasa 40 A</v>
      </c>
      <c r="D864" s="135">
        <f ca="1">SUMIFS(RAB!$F$14:$F$166,RAB!$C$14:$C$166,C864)</f>
        <v>0</v>
      </c>
      <c r="E864" s="25">
        <f t="shared" ca="1" si="35"/>
        <v>0</v>
      </c>
      <c r="F864" s="25">
        <f ca="1">IF(D864=0,0,SUM($E$713:E864))</f>
        <v>0</v>
      </c>
    </row>
    <row r="865" spans="2:6">
      <c r="B865" s="109">
        <v>152</v>
      </c>
      <c r="C865" s="135" t="str">
        <f ca="1">IF(ISERROR(OFFSET('HARGA SATUAN'!$C$6,MATCH(B865,'HARGA SATUAN'!$V$7:$V$9999,0),0)),"",OFFSET('HARGA SATUAN'!$C$6,MATCH(B865,'HARGA SATUAN'!$V$7:$V$9999,0),0))</f>
        <v>MCCB 1 Fasa 63 A</v>
      </c>
      <c r="D865" s="135">
        <f ca="1">SUMIFS(RAB!$F$14:$F$166,RAB!$C$14:$C$166,C865)</f>
        <v>0</v>
      </c>
      <c r="E865" s="25">
        <f t="shared" ca="1" si="35"/>
        <v>0</v>
      </c>
      <c r="F865" s="25">
        <f ca="1">IF(D865=0,0,SUM($E$713:E865))</f>
        <v>0</v>
      </c>
    </row>
    <row r="866" spans="2:6">
      <c r="B866" s="109">
        <v>153</v>
      </c>
      <c r="C866" s="135" t="str">
        <f ca="1">IF(ISERROR(OFFSET('HARGA SATUAN'!$C$6,MATCH(B866,'HARGA SATUAN'!$V$7:$V$9999,0),0)),"",OFFSET('HARGA SATUAN'!$C$6,MATCH(B866,'HARGA SATUAN'!$V$7:$V$9999,0),0))</f>
        <v>MCCB 1 Fasa 80 A</v>
      </c>
      <c r="D866" s="135">
        <f ca="1">SUMIFS(RAB!$F$14:$F$166,RAB!$C$14:$C$166,C866)</f>
        <v>0</v>
      </c>
      <c r="E866" s="25">
        <f t="shared" ca="1" si="35"/>
        <v>0</v>
      </c>
      <c r="F866" s="25">
        <f ca="1">IF(D866=0,0,SUM($E$713:E866))</f>
        <v>0</v>
      </c>
    </row>
    <row r="867" spans="2:6">
      <c r="B867" s="109">
        <v>154</v>
      </c>
      <c r="C867" s="135" t="str">
        <f ca="1">IF(ISERROR(OFFSET('HARGA SATUAN'!$C$6,MATCH(B867,'HARGA SATUAN'!$V$7:$V$9999,0),0)),"",OFFSET('HARGA SATUAN'!$C$6,MATCH(B867,'HARGA SATUAN'!$V$7:$V$9999,0),0))</f>
        <v>MCCB 1 Fasa 100 A</v>
      </c>
      <c r="D867" s="135">
        <f ca="1">SUMIFS(RAB!$F$14:$F$166,RAB!$C$14:$C$166,C867)</f>
        <v>0</v>
      </c>
      <c r="E867" s="25">
        <f t="shared" ca="1" si="35"/>
        <v>0</v>
      </c>
      <c r="F867" s="25">
        <f ca="1">IF(D867=0,0,SUM($E$713:E867))</f>
        <v>0</v>
      </c>
    </row>
    <row r="868" spans="2:6">
      <c r="B868" s="109">
        <v>155</v>
      </c>
      <c r="C868" s="135" t="str">
        <f ca="1">IF(ISERROR(OFFSET('HARGA SATUAN'!$C$6,MATCH(B868,'HARGA SATUAN'!$V$7:$V$9999,0),0)),"",OFFSET('HARGA SATUAN'!$C$6,MATCH(B868,'HARGA SATUAN'!$V$7:$V$9999,0),0))</f>
        <v>MCCB 3 Fasa 80 A</v>
      </c>
      <c r="D868" s="135">
        <f ca="1">SUMIFS(RAB!$F$14:$F$166,RAB!$C$14:$C$166,C868)</f>
        <v>0</v>
      </c>
      <c r="E868" s="25">
        <f t="shared" ca="1" si="35"/>
        <v>0</v>
      </c>
      <c r="F868" s="25">
        <f ca="1">IF(D868=0,0,SUM($E$713:E868))</f>
        <v>0</v>
      </c>
    </row>
    <row r="869" spans="2:6">
      <c r="B869" s="109">
        <v>156</v>
      </c>
      <c r="C869" s="135" t="str">
        <f ca="1">IF(ISERROR(OFFSET('HARGA SATUAN'!$C$6,MATCH(B869,'HARGA SATUAN'!$V$7:$V$9999,0),0)),"",OFFSET('HARGA SATUAN'!$C$6,MATCH(B869,'HARGA SATUAN'!$V$7:$V$9999,0),0))</f>
        <v>MCCB 3 Fasa 100 A</v>
      </c>
      <c r="D869" s="135">
        <f ca="1">SUMIFS(RAB!$F$14:$F$166,RAB!$C$14:$C$166,C869)</f>
        <v>0</v>
      </c>
      <c r="E869" s="25">
        <f t="shared" ca="1" si="35"/>
        <v>0</v>
      </c>
      <c r="F869" s="25">
        <f ca="1">IF(D869=0,0,SUM($E$713:E869))</f>
        <v>0</v>
      </c>
    </row>
    <row r="870" spans="2:6">
      <c r="B870" s="109">
        <v>157</v>
      </c>
      <c r="C870" s="135" t="str">
        <f ca="1">IF(ISERROR(OFFSET('HARGA SATUAN'!$C$6,MATCH(B870,'HARGA SATUAN'!$V$7:$V$9999,0),0)),"",OFFSET('HARGA SATUAN'!$C$6,MATCH(B870,'HARGA SATUAN'!$V$7:$V$9999,0),0))</f>
        <v>MCCB 3 Fasa 125 A</v>
      </c>
      <c r="D870" s="135">
        <f ca="1">SUMIFS(RAB!$F$14:$F$166,RAB!$C$14:$C$166,C870)</f>
        <v>0</v>
      </c>
      <c r="E870" s="25">
        <f t="shared" ca="1" si="35"/>
        <v>0</v>
      </c>
      <c r="F870" s="25">
        <f ca="1">IF(D870=0,0,SUM($E$713:E870))</f>
        <v>0</v>
      </c>
    </row>
    <row r="871" spans="2:6">
      <c r="B871" s="109">
        <v>158</v>
      </c>
      <c r="C871" s="135" t="str">
        <f ca="1">IF(ISERROR(OFFSET('HARGA SATUAN'!$C$6,MATCH(B871,'HARGA SATUAN'!$V$7:$V$9999,0),0)),"",OFFSET('HARGA SATUAN'!$C$6,MATCH(B871,'HARGA SATUAN'!$V$7:$V$9999,0),0))</f>
        <v>MCCB 3 Fasa 160 A</v>
      </c>
      <c r="D871" s="135">
        <f ca="1">SUMIFS(RAB!$F$14:$F$166,RAB!$C$14:$C$166,C871)</f>
        <v>0</v>
      </c>
      <c r="E871" s="25">
        <f t="shared" ca="1" si="35"/>
        <v>0</v>
      </c>
      <c r="F871" s="25">
        <f ca="1">IF(D871=0,0,SUM($E$713:E871))</f>
        <v>0</v>
      </c>
    </row>
    <row r="872" spans="2:6">
      <c r="B872" s="109">
        <v>159</v>
      </c>
      <c r="C872" s="135" t="str">
        <f ca="1">IF(ISERROR(OFFSET('HARGA SATUAN'!$C$6,MATCH(B872,'HARGA SATUAN'!$V$7:$V$9999,0),0)),"",OFFSET('HARGA SATUAN'!$C$6,MATCH(B872,'HARGA SATUAN'!$V$7:$V$9999,0),0))</f>
        <v>MCCB 3 Fasa 200 A</v>
      </c>
      <c r="D872" s="135">
        <f ca="1">SUMIFS(RAB!$F$14:$F$166,RAB!$C$14:$C$166,C872)</f>
        <v>0</v>
      </c>
      <c r="E872" s="25">
        <f t="shared" ca="1" si="35"/>
        <v>0</v>
      </c>
      <c r="F872" s="25">
        <f ca="1">IF(D872=0,0,SUM($E$713:E872))</f>
        <v>0</v>
      </c>
    </row>
    <row r="873" spans="2:6">
      <c r="B873" s="109">
        <v>160</v>
      </c>
      <c r="C873" s="135" t="str">
        <f ca="1">IF(ISERROR(OFFSET('HARGA SATUAN'!$C$6,MATCH(B873,'HARGA SATUAN'!$V$7:$V$9999,0),0)),"",OFFSET('HARGA SATUAN'!$C$6,MATCH(B873,'HARGA SATUAN'!$V$7:$V$9999,0),0))</f>
        <v>MCCB 3 Fasa 225 A</v>
      </c>
      <c r="D873" s="135">
        <f ca="1">SUMIFS(RAB!$F$14:$F$166,RAB!$C$14:$C$166,C873)</f>
        <v>0</v>
      </c>
      <c r="E873" s="25">
        <f t="shared" ca="1" si="35"/>
        <v>0</v>
      </c>
      <c r="F873" s="25">
        <f ca="1">IF(D873=0,0,SUM($E$713:E873))</f>
        <v>0</v>
      </c>
    </row>
    <row r="874" spans="2:6">
      <c r="B874" s="109">
        <v>161</v>
      </c>
      <c r="C874" s="135" t="str">
        <f ca="1">IF(ISERROR(OFFSET('HARGA SATUAN'!$C$6,MATCH(B874,'HARGA SATUAN'!$V$7:$V$9999,0),0)),"",OFFSET('HARGA SATUAN'!$C$6,MATCH(B874,'HARGA SATUAN'!$V$7:$V$9999,0),0))</f>
        <v>MCCB 3 Fasa 250 A</v>
      </c>
      <c r="D874" s="135">
        <f ca="1">SUMIFS(RAB!$F$14:$F$166,RAB!$C$14:$C$166,C874)</f>
        <v>0</v>
      </c>
      <c r="E874" s="25">
        <f t="shared" ca="1" si="35"/>
        <v>0</v>
      </c>
      <c r="F874" s="25">
        <f ca="1">IF(D874=0,0,SUM($E$713:E874))</f>
        <v>0</v>
      </c>
    </row>
    <row r="875" spans="2:6">
      <c r="B875" s="109">
        <v>162</v>
      </c>
      <c r="C875" s="135" t="str">
        <f ca="1">IF(ISERROR(OFFSET('HARGA SATUAN'!$C$6,MATCH(B875,'HARGA SATUAN'!$V$7:$V$9999,0),0)),"",OFFSET('HARGA SATUAN'!$C$6,MATCH(B875,'HARGA SATUAN'!$V$7:$V$9999,0),0))</f>
        <v>MCCB 3 Fasa 300 A</v>
      </c>
      <c r="D875" s="135">
        <f ca="1">SUMIFS(RAB!$F$14:$F$166,RAB!$C$14:$C$166,C875)</f>
        <v>0</v>
      </c>
      <c r="E875" s="25">
        <f t="shared" ca="1" si="35"/>
        <v>0</v>
      </c>
      <c r="F875" s="25">
        <f ca="1">IF(D875=0,0,SUM($E$713:E875))</f>
        <v>0</v>
      </c>
    </row>
    <row r="876" spans="2:6">
      <c r="B876" s="109">
        <v>163</v>
      </c>
      <c r="C876" s="135" t="str">
        <f ca="1">IF(ISERROR(OFFSET('HARGA SATUAN'!$C$6,MATCH(B876,'HARGA SATUAN'!$V$7:$V$9999,0),0)),"",OFFSET('HARGA SATUAN'!$C$6,MATCH(B876,'HARGA SATUAN'!$V$7:$V$9999,0),0))</f>
        <v xml:space="preserve">CT TR ; Burden 5 VA; 50/5 A - 300/5 A Class 0.5s </v>
      </c>
      <c r="D876" s="135">
        <f ca="1">SUMIFS(RAB!$F$14:$F$166,RAB!$C$14:$C$166,C876)</f>
        <v>0</v>
      </c>
      <c r="E876" s="25">
        <f t="shared" ca="1" si="35"/>
        <v>0</v>
      </c>
      <c r="F876" s="25">
        <f ca="1">IF(D876=0,0,SUM($E$713:E876))</f>
        <v>0</v>
      </c>
    </row>
    <row r="877" spans="2:6">
      <c r="B877" s="109">
        <v>164</v>
      </c>
      <c r="C877" s="135" t="str">
        <f ca="1">IF(ISERROR(OFFSET('HARGA SATUAN'!$C$6,MATCH(B877,'HARGA SATUAN'!$V$7:$V$9999,0),0)),"",OFFSET('HARGA SATUAN'!$C$6,MATCH(B877,'HARGA SATUAN'!$V$7:$V$9999,0),0))</f>
        <v xml:space="preserve">CT TR ; Burden 5 VA; 100/5 A Class 0.5s </v>
      </c>
      <c r="D877" s="135">
        <f ca="1">SUMIFS(RAB!$F$14:$F$166,RAB!$C$14:$C$166,C877)</f>
        <v>0</v>
      </c>
      <c r="E877" s="25">
        <f t="shared" ca="1" si="35"/>
        <v>0</v>
      </c>
      <c r="F877" s="25">
        <f ca="1">IF(D877=0,0,SUM($E$713:E877))</f>
        <v>0</v>
      </c>
    </row>
    <row r="878" spans="2:6">
      <c r="B878" s="109">
        <v>165</v>
      </c>
      <c r="C878" s="135" t="str">
        <f ca="1">IF(ISERROR(OFFSET('HARGA SATUAN'!$C$6,MATCH(B878,'HARGA SATUAN'!$V$7:$V$9999,0),0)),"",OFFSET('HARGA SATUAN'!$C$6,MATCH(B878,'HARGA SATUAN'!$V$7:$V$9999,0),0))</f>
        <v>Kotak APP 1 Fasa OA KAS I</v>
      </c>
      <c r="D878" s="135">
        <f ca="1">SUMIFS(RAB!$F$14:$F$166,RAB!$C$14:$C$166,C878)</f>
        <v>0</v>
      </c>
      <c r="E878" s="25">
        <f t="shared" ca="1" si="35"/>
        <v>0</v>
      </c>
      <c r="F878" s="25">
        <f ca="1">IF(D878=0,0,SUM($E$713:E878))</f>
        <v>0</v>
      </c>
    </row>
    <row r="879" spans="2:6">
      <c r="B879" s="109">
        <v>166</v>
      </c>
      <c r="C879" s="135" t="str">
        <f ca="1">IF(ISERROR(OFFSET('HARGA SATUAN'!$C$6,MATCH(B879,'HARGA SATUAN'!$V$7:$V$9999,0),0)),"",OFFSET('HARGA SATUAN'!$C$6,MATCH(B879,'HARGA SATUAN'!$V$7:$V$9999,0),0))</f>
        <v>Kotak APP 3 Fasa OA KAS III</v>
      </c>
      <c r="D879" s="135">
        <f ca="1">SUMIFS(RAB!$F$14:$F$166,RAB!$C$14:$C$166,C879)</f>
        <v>0</v>
      </c>
      <c r="E879" s="25">
        <f t="shared" ca="1" si="35"/>
        <v>0</v>
      </c>
      <c r="F879" s="25">
        <f ca="1">IF(D879=0,0,SUM($E$713:E879))</f>
        <v>0</v>
      </c>
    </row>
    <row r="880" spans="2:6">
      <c r="B880" s="109">
        <v>167</v>
      </c>
      <c r="C880" s="135" t="str">
        <f ca="1">IF(ISERROR(OFFSET('HARGA SATUAN'!$C$6,MATCH(B880,'HARGA SATUAN'!$V$7:$V$9999,0),0)),"",OFFSET('HARGA SATUAN'!$C$6,MATCH(B880,'HARGA SATUAN'!$V$7:$V$9999,0),0))</f>
        <v>Kotak APP Type I Lipat,lengkap</v>
      </c>
      <c r="D880" s="135">
        <f ca="1">SUMIFS(RAB!$F$14:$F$166,RAB!$C$14:$C$166,C880)</f>
        <v>0</v>
      </c>
      <c r="E880" s="25">
        <f t="shared" ca="1" si="35"/>
        <v>0</v>
      </c>
      <c r="F880" s="25">
        <f ca="1">IF(D880=0,0,SUM($E$713:E880))</f>
        <v>0</v>
      </c>
    </row>
    <row r="881" spans="2:6">
      <c r="B881" s="109">
        <v>168</v>
      </c>
      <c r="C881" s="135" t="str">
        <f ca="1">IF(ISERROR(OFFSET('HARGA SATUAN'!$C$6,MATCH(B881,'HARGA SATUAN'!$V$7:$V$9999,0),0)),"",OFFSET('HARGA SATUAN'!$C$6,MATCH(B881,'HARGA SATUAN'!$V$7:$V$9999,0),0))</f>
        <v>Kotak APP Type III Lipat,lengkap</v>
      </c>
      <c r="D881" s="135">
        <f ca="1">SUMIFS(RAB!$F$14:$F$166,RAB!$C$14:$C$166,C881)</f>
        <v>0</v>
      </c>
      <c r="E881" s="25">
        <f t="shared" ca="1" si="35"/>
        <v>0</v>
      </c>
      <c r="F881" s="25">
        <f ca="1">IF(D881=0,0,SUM($E$713:E881))</f>
        <v>0</v>
      </c>
    </row>
    <row r="882" spans="2:6">
      <c r="B882" s="109">
        <v>169</v>
      </c>
      <c r="C882" s="135" t="str">
        <f ca="1">IF(ISERROR(OFFSET('HARGA SATUAN'!$C$6,MATCH(B882,'HARGA SATUAN'!$V$7:$V$9999,0),0)),"",OFFSET('HARGA SATUAN'!$C$6,MATCH(B882,'HARGA SATUAN'!$V$7:$V$9999,0),0))</f>
        <v>Kotak APP TR Type IV Tanpa Topi,lengkap</v>
      </c>
      <c r="D882" s="135">
        <f ca="1">SUMIFS(RAB!$F$14:$F$166,RAB!$C$14:$C$166,C882)</f>
        <v>0</v>
      </c>
      <c r="E882" s="25">
        <f t="shared" ca="1" si="35"/>
        <v>0</v>
      </c>
      <c r="F882" s="25">
        <f ca="1">IF(D882=0,0,SUM($E$713:E882))</f>
        <v>0</v>
      </c>
    </row>
    <row r="883" spans="2:6">
      <c r="B883" s="109">
        <v>170</v>
      </c>
      <c r="C883" s="135" t="str">
        <f ca="1">IF(ISERROR(OFFSET('HARGA SATUAN'!$C$6,MATCH(B883,'HARGA SATUAN'!$V$7:$V$9999,0),0)),"",OFFSET('HARGA SATUAN'!$C$6,MATCH(B883,'HARGA SATUAN'!$V$7:$V$9999,0),0))</f>
        <v>Kotak APP TR Type I A Single Tarif, lengkap</v>
      </c>
      <c r="D883" s="135">
        <f ca="1">SUMIFS(RAB!$F$14:$F$166,RAB!$C$14:$C$166,C883)</f>
        <v>0</v>
      </c>
      <c r="E883" s="25">
        <f t="shared" ca="1" si="35"/>
        <v>0</v>
      </c>
      <c r="F883" s="25">
        <f ca="1">IF(D883=0,0,SUM($E$713:E883))</f>
        <v>0</v>
      </c>
    </row>
    <row r="884" spans="2:6">
      <c r="B884" s="109">
        <v>171</v>
      </c>
      <c r="C884" s="135" t="str">
        <f ca="1">IF(ISERROR(OFFSET('HARGA SATUAN'!$C$6,MATCH(B884,'HARGA SATUAN'!$V$7:$V$9999,0),0)),"",OFFSET('HARGA SATUAN'!$C$6,MATCH(B884,'HARGA SATUAN'!$V$7:$V$9999,0),0))</f>
        <v>Kotak APP TR Double Tarif, lengkap</v>
      </c>
      <c r="D884" s="135">
        <f ca="1">SUMIFS(RAB!$F$14:$F$166,RAB!$C$14:$C$166,C884)</f>
        <v>0</v>
      </c>
      <c r="E884" s="25">
        <f t="shared" ca="1" si="35"/>
        <v>0</v>
      </c>
      <c r="F884" s="25">
        <f ca="1">IF(D884=0,0,SUM($E$713:E884))</f>
        <v>0</v>
      </c>
    </row>
    <row r="885" spans="2:6">
      <c r="B885" s="109">
        <v>172</v>
      </c>
      <c r="C885" s="135" t="str">
        <f ca="1">IF(ISERROR(OFFSET('HARGA SATUAN'!$C$6,MATCH(B885,'HARGA SATUAN'!$V$7:$V$9999,0),0)),"",OFFSET('HARGA SATUAN'!$C$6,MATCH(B885,'HARGA SATUAN'!$V$7:$V$9999,0),0))</f>
        <v>Kotak APP TM , lengkap</v>
      </c>
      <c r="D885" s="135">
        <f ca="1">SUMIFS(RAB!$F$14:$F$166,RAB!$C$14:$C$166,C885)</f>
        <v>0</v>
      </c>
      <c r="E885" s="25">
        <f t="shared" ca="1" si="35"/>
        <v>0</v>
      </c>
      <c r="F885" s="25">
        <f ca="1">IF(D885=0,0,SUM($E$713:E885))</f>
        <v>0</v>
      </c>
    </row>
    <row r="886" spans="2:6">
      <c r="B886" s="109">
        <v>173</v>
      </c>
      <c r="C886" s="135" t="str">
        <f ca="1">IF(ISERROR(OFFSET('HARGA SATUAN'!$C$6,MATCH(B886,'HARGA SATUAN'!$V$7:$V$9999,0),0)),"",OFFSET('HARGA SATUAN'!$C$6,MATCH(B886,'HARGA SATUAN'!$V$7:$V$9999,0),0))</f>
        <v>LBS Pelanggan TM</v>
      </c>
      <c r="D886" s="135">
        <f ca="1">SUMIFS(RAB!$F$14:$F$166,RAB!$C$14:$C$166,C886)</f>
        <v>0</v>
      </c>
      <c r="E886" s="25">
        <f t="shared" ca="1" si="35"/>
        <v>0</v>
      </c>
      <c r="F886" s="25">
        <f ca="1">IF(D886=0,0,SUM($E$713:E886))</f>
        <v>0</v>
      </c>
    </row>
    <row r="887" spans="2:6">
      <c r="B887" s="109">
        <v>174</v>
      </c>
      <c r="C887" s="135" t="str">
        <f ca="1">IF(ISERROR(OFFSET('HARGA SATUAN'!$C$6,MATCH(B887,'HARGA SATUAN'!$V$7:$V$9999,0),0)),"",OFFSET('HARGA SATUAN'!$C$6,MATCH(B887,'HARGA SATUAN'!$V$7:$V$9999,0),0))</f>
        <v>PMCB dengan Box SPCC 2 mm</v>
      </c>
      <c r="D887" s="135">
        <f ca="1">SUMIFS(RAB!$F$14:$F$166,RAB!$C$14:$C$166,C887)</f>
        <v>0</v>
      </c>
      <c r="E887" s="25">
        <f t="shared" ca="1" si="35"/>
        <v>0</v>
      </c>
      <c r="F887" s="25">
        <f ca="1">IF(D887=0,0,SUM($E$713:E887))</f>
        <v>0</v>
      </c>
    </row>
    <row r="888" spans="2:6">
      <c r="B888" s="109">
        <v>175</v>
      </c>
      <c r="C888" s="135" t="str">
        <f ca="1">IF(ISERROR(OFFSET('HARGA SATUAN'!$C$6,MATCH(B888,'HARGA SATUAN'!$V$7:$V$9999,0),0)),"",OFFSET('HARGA SATUAN'!$C$6,MATCH(B888,'HARGA SATUAN'!$V$7:$V$9999,0),0))</f>
        <v>PMCB dengan Box Alumunium Alloy 3 mm</v>
      </c>
      <c r="D888" s="135">
        <f ca="1">SUMIFS(RAB!$F$14:$F$166,RAB!$C$14:$C$166,C888)</f>
        <v>0</v>
      </c>
      <c r="E888" s="25">
        <f t="shared" ca="1" si="35"/>
        <v>0</v>
      </c>
      <c r="F888" s="25">
        <f ca="1">IF(D888=0,0,SUM($E$713:E888))</f>
        <v>0</v>
      </c>
    </row>
    <row r="889" spans="2:6">
      <c r="B889" s="109">
        <v>176</v>
      </c>
      <c r="C889" s="135" t="str">
        <f ca="1">IF(ISERROR(OFFSET('HARGA SATUAN'!$C$6,MATCH(B889,'HARGA SATUAN'!$V$7:$V$9999,0),0)),"",OFFSET('HARGA SATUAN'!$C$6,MATCH(B889,'HARGA SATUAN'!$V$7:$V$9999,0),0))</f>
        <v>Kubikel Interface 20 kV</v>
      </c>
      <c r="D889" s="135">
        <f ca="1">SUMIFS(RAB!$F$14:$F$166,RAB!$C$14:$C$166,C889)</f>
        <v>0</v>
      </c>
      <c r="E889" s="25">
        <f t="shared" ca="1" si="35"/>
        <v>0</v>
      </c>
      <c r="F889" s="25">
        <f ca="1">IF(D889=0,0,SUM($E$713:E889))</f>
        <v>0</v>
      </c>
    </row>
    <row r="890" spans="2:6">
      <c r="B890" s="109">
        <v>177</v>
      </c>
      <c r="C890" s="135" t="str">
        <f ca="1">IF(ISERROR(OFFSET('HARGA SATUAN'!$C$6,MATCH(B890,'HARGA SATUAN'!$V$7:$V$9999,0),0)),"",OFFSET('HARGA SATUAN'!$C$6,MATCH(B890,'HARGA SATUAN'!$V$7:$V$9999,0),0))</f>
        <v>Power Meter Digital</v>
      </c>
      <c r="D890" s="135">
        <f ca="1">SUMIFS(RAB!$F$14:$F$166,RAB!$C$14:$C$166,C890)</f>
        <v>0</v>
      </c>
      <c r="E890" s="25">
        <f t="shared" ca="1" si="35"/>
        <v>0</v>
      </c>
      <c r="F890" s="25">
        <f ca="1">IF(D890=0,0,SUM($E$713:E890))</f>
        <v>0</v>
      </c>
    </row>
    <row r="891" spans="2:6">
      <c r="B891" s="109">
        <v>178</v>
      </c>
      <c r="C891" s="135" t="str">
        <f ca="1">IF(ISERROR(OFFSET('HARGA SATUAN'!$C$6,MATCH(B891,'HARGA SATUAN'!$V$7:$V$9999,0),0)),"",OFFSET('HARGA SATUAN'!$C$6,MATCH(B891,'HARGA SATUAN'!$V$7:$V$9999,0),0))</f>
        <v>Rele Proteksi OC/EF</v>
      </c>
      <c r="D891" s="135">
        <f ca="1">SUMIFS(RAB!$F$14:$F$166,RAB!$C$14:$C$166,C891)</f>
        <v>0</v>
      </c>
      <c r="E891" s="25">
        <f t="shared" ca="1" si="35"/>
        <v>0</v>
      </c>
      <c r="F891" s="25">
        <f ca="1">IF(D891=0,0,SUM($E$713:E891))</f>
        <v>0</v>
      </c>
    </row>
    <row r="892" spans="2:6">
      <c r="B892" s="109">
        <v>179</v>
      </c>
      <c r="C892" s="135" t="str">
        <f ca="1">IF(ISERROR(OFFSET('HARGA SATUAN'!$C$6,MATCH(B892,'HARGA SATUAN'!$V$7:$V$9999,0),0)),"",OFFSET('HARGA SATUAN'!$C$6,MATCH(B892,'HARGA SATUAN'!$V$7:$V$9999,0),0))</f>
        <v>Secunder Distribution Panel (SDP) TR (Ukuran 100x90x50 cm; 1 unit MCCB 250A; 1 unit MCCB 100A; 3 unit NT Fuse 63-100A; 14 Unit MCB 1 Fasa 35 A)</v>
      </c>
      <c r="D892" s="135">
        <f ca="1">SUMIFS(RAB!$F$14:$F$166,RAB!$C$14:$C$166,C892)</f>
        <v>0</v>
      </c>
      <c r="E892" s="25">
        <f t="shared" ca="1" si="35"/>
        <v>0</v>
      </c>
      <c r="F892" s="25">
        <f ca="1">IF(D892=0,0,SUM($E$713:E892))</f>
        <v>0</v>
      </c>
    </row>
    <row r="893" spans="2:6">
      <c r="B893" s="109">
        <v>180</v>
      </c>
      <c r="C893" s="135" t="str">
        <f ca="1">IF(ISERROR(OFFSET('HARGA SATUAN'!$C$6,MATCH(B893,'HARGA SATUAN'!$V$7:$V$9999,0),0)),"",OFFSET('HARGA SATUAN'!$C$6,MATCH(B893,'HARGA SATUAN'!$V$7:$V$9999,0),0))</f>
        <v>Main Distribution Panel (MDP) TR 3 Jurusan (Ukuran 150x100x50 cm; 1 unit MCCB 400A; 3 unit MCCB 250A; 9 unit NT Fuse 63-100A)</v>
      </c>
      <c r="D893" s="135">
        <f ca="1">SUMIFS(RAB!$F$14:$F$166,RAB!$C$14:$C$166,C893)</f>
        <v>0</v>
      </c>
      <c r="E893" s="25">
        <f t="shared" ca="1" si="35"/>
        <v>0</v>
      </c>
      <c r="F893" s="25">
        <f ca="1">IF(D893=0,0,SUM($E$713:E893))</f>
        <v>0</v>
      </c>
    </row>
    <row r="894" spans="2:6">
      <c r="B894" s="109">
        <v>181</v>
      </c>
      <c r="C894" s="135" t="str">
        <f ca="1">IF(ISERROR(OFFSET('HARGA SATUAN'!$C$6,MATCH(B894,'HARGA SATUAN'!$V$7:$V$9999,0),0)),"",OFFSET('HARGA SATUAN'!$C$6,MATCH(B894,'HARGA SATUAN'!$V$7:$V$9999,0),0))</f>
        <v>Fuse Link 2 A</v>
      </c>
      <c r="D894" s="135">
        <f ca="1">SUMIFS(RAB!$F$14:$F$166,RAB!$C$14:$C$166,C894)</f>
        <v>0</v>
      </c>
      <c r="E894" s="25">
        <f t="shared" ca="1" si="35"/>
        <v>0</v>
      </c>
      <c r="F894" s="25">
        <f ca="1">IF(D894=0,0,SUM($E$713:E894))</f>
        <v>0</v>
      </c>
    </row>
    <row r="895" spans="2:6">
      <c r="B895" s="109">
        <v>182</v>
      </c>
      <c r="C895" s="135" t="str">
        <f ca="1">IF(ISERROR(OFFSET('HARGA SATUAN'!$C$6,MATCH(B895,'HARGA SATUAN'!$V$7:$V$9999,0),0)),"",OFFSET('HARGA SATUAN'!$C$6,MATCH(B895,'HARGA SATUAN'!$V$7:$V$9999,0),0))</f>
        <v>Fuse Link 3 A</v>
      </c>
      <c r="D895" s="135">
        <f ca="1">SUMIFS(RAB!$F$14:$F$166,RAB!$C$14:$C$166,C895)</f>
        <v>0</v>
      </c>
      <c r="E895" s="25">
        <f t="shared" ca="1" si="35"/>
        <v>0</v>
      </c>
      <c r="F895" s="25">
        <f ca="1">IF(D895=0,0,SUM($E$713:E895))</f>
        <v>0</v>
      </c>
    </row>
    <row r="896" spans="2:6">
      <c r="B896" s="109">
        <v>183</v>
      </c>
      <c r="C896" s="135" t="str">
        <f ca="1">IF(ISERROR(OFFSET('HARGA SATUAN'!$C$6,MATCH(B896,'HARGA SATUAN'!$V$7:$V$9999,0),0)),"",OFFSET('HARGA SATUAN'!$C$6,MATCH(B896,'HARGA SATUAN'!$V$7:$V$9999,0),0))</f>
        <v>Fuse Link 4 A</v>
      </c>
      <c r="D896" s="135">
        <f ca="1">SUMIFS(RAB!$F$14:$F$166,RAB!$C$14:$C$166,C896)</f>
        <v>0</v>
      </c>
      <c r="E896" s="25">
        <f t="shared" ca="1" si="35"/>
        <v>0</v>
      </c>
      <c r="F896" s="25">
        <f ca="1">IF(D896=0,0,SUM($E$713:E896))</f>
        <v>0</v>
      </c>
    </row>
    <row r="897" spans="2:6">
      <c r="B897" s="109">
        <v>184</v>
      </c>
      <c r="C897" s="135" t="str">
        <f ca="1">IF(ISERROR(OFFSET('HARGA SATUAN'!$C$6,MATCH(B897,'HARGA SATUAN'!$V$7:$V$9999,0),0)),"",OFFSET('HARGA SATUAN'!$C$6,MATCH(B897,'HARGA SATUAN'!$V$7:$V$9999,0),0))</f>
        <v>Fuse Link 6 A</v>
      </c>
      <c r="D897" s="135">
        <f ca="1">SUMIFS(RAB!$F$14:$F$166,RAB!$C$14:$C$166,C897)</f>
        <v>0</v>
      </c>
      <c r="E897" s="25">
        <f t="shared" ca="1" si="35"/>
        <v>0</v>
      </c>
      <c r="F897" s="25">
        <f ca="1">IF(D897=0,0,SUM($E$713:E897))</f>
        <v>0</v>
      </c>
    </row>
    <row r="898" spans="2:6">
      <c r="B898" s="109">
        <v>185</v>
      </c>
      <c r="C898" s="135" t="str">
        <f ca="1">IF(ISERROR(OFFSET('HARGA SATUAN'!$C$6,MATCH(B898,'HARGA SATUAN'!$V$7:$V$9999,0),0)),"",OFFSET('HARGA SATUAN'!$C$6,MATCH(B898,'HARGA SATUAN'!$V$7:$V$9999,0),0))</f>
        <v>Fuse Link 8 A</v>
      </c>
      <c r="D898" s="135">
        <f ca="1">SUMIFS(RAB!$F$14:$F$166,RAB!$C$14:$C$166,C898)</f>
        <v>0</v>
      </c>
      <c r="E898" s="25">
        <f t="shared" ca="1" si="35"/>
        <v>0</v>
      </c>
      <c r="F898" s="25">
        <f ca="1">IF(D898=0,0,SUM($E$713:E898))</f>
        <v>0</v>
      </c>
    </row>
    <row r="899" spans="2:6">
      <c r="B899" s="109">
        <v>186</v>
      </c>
      <c r="C899" s="135" t="str">
        <f ca="1">IF(ISERROR(OFFSET('HARGA SATUAN'!$C$6,MATCH(B899,'HARGA SATUAN'!$V$7:$V$9999,0),0)),"",OFFSET('HARGA SATUAN'!$C$6,MATCH(B899,'HARGA SATUAN'!$V$7:$V$9999,0),0))</f>
        <v>Fuse Link 10 A</v>
      </c>
      <c r="D899" s="135">
        <f ca="1">SUMIFS(RAB!$F$14:$F$166,RAB!$C$14:$C$166,C899)</f>
        <v>0</v>
      </c>
      <c r="E899" s="25">
        <f t="shared" ca="1" si="35"/>
        <v>0</v>
      </c>
      <c r="F899" s="25">
        <f ca="1">IF(D899=0,0,SUM($E$713:E899))</f>
        <v>0</v>
      </c>
    </row>
    <row r="900" spans="2:6">
      <c r="B900" s="109">
        <v>187</v>
      </c>
      <c r="C900" s="135" t="str">
        <f ca="1">IF(ISERROR(OFFSET('HARGA SATUAN'!$C$6,MATCH(B900,'HARGA SATUAN'!$V$7:$V$9999,0),0)),"",OFFSET('HARGA SATUAN'!$C$6,MATCH(B900,'HARGA SATUAN'!$V$7:$V$9999,0),0))</f>
        <v>Fuse Link 12 A</v>
      </c>
      <c r="D900" s="135">
        <f ca="1">SUMIFS(RAB!$F$14:$F$166,RAB!$C$14:$C$166,C900)</f>
        <v>0</v>
      </c>
      <c r="E900" s="25">
        <f t="shared" ca="1" si="35"/>
        <v>0</v>
      </c>
      <c r="F900" s="25">
        <f ca="1">IF(D900=0,0,SUM($E$713:E900))</f>
        <v>0</v>
      </c>
    </row>
    <row r="901" spans="2:6">
      <c r="B901" s="109">
        <v>188</v>
      </c>
      <c r="C901" s="135" t="str">
        <f ca="1">IF(ISERROR(OFFSET('HARGA SATUAN'!$C$6,MATCH(B901,'HARGA SATUAN'!$V$7:$V$9999,0),0)),"",OFFSET('HARGA SATUAN'!$C$6,MATCH(B901,'HARGA SATUAN'!$V$7:$V$9999,0),0))</f>
        <v>Fuse Link 15 A</v>
      </c>
      <c r="D901" s="135">
        <f ca="1">SUMIFS(RAB!$F$14:$F$166,RAB!$C$14:$C$166,C901)</f>
        <v>0</v>
      </c>
      <c r="E901" s="25">
        <f t="shared" ca="1" si="35"/>
        <v>0</v>
      </c>
      <c r="F901" s="25">
        <f ca="1">IF(D901=0,0,SUM($E$713:E901))</f>
        <v>0</v>
      </c>
    </row>
    <row r="902" spans="2:6">
      <c r="B902" s="109">
        <v>189</v>
      </c>
      <c r="C902" s="135" t="str">
        <f ca="1">IF(ISERROR(OFFSET('HARGA SATUAN'!$C$6,MATCH(B902,'HARGA SATUAN'!$V$7:$V$9999,0),0)),"",OFFSET('HARGA SATUAN'!$C$6,MATCH(B902,'HARGA SATUAN'!$V$7:$V$9999,0),0))</f>
        <v>Fuse Link 16 A</v>
      </c>
      <c r="D902" s="135">
        <f ca="1">SUMIFS(RAB!$F$14:$F$166,RAB!$C$14:$C$166,C902)</f>
        <v>0</v>
      </c>
      <c r="E902" s="25">
        <f t="shared" ca="1" si="35"/>
        <v>0</v>
      </c>
      <c r="F902" s="25">
        <f ca="1">IF(D902=0,0,SUM($E$713:E902))</f>
        <v>0</v>
      </c>
    </row>
    <row r="903" spans="2:6">
      <c r="B903" s="109">
        <v>190</v>
      </c>
      <c r="C903" s="135" t="str">
        <f ca="1">IF(ISERROR(OFFSET('HARGA SATUAN'!$C$6,MATCH(B903,'HARGA SATUAN'!$V$7:$V$9999,0),0)),"",OFFSET('HARGA SATUAN'!$C$6,MATCH(B903,'HARGA SATUAN'!$V$7:$V$9999,0),0))</f>
        <v>Fuse Link 20 A</v>
      </c>
      <c r="D903" s="135">
        <f ca="1">SUMIFS(RAB!$F$14:$F$166,RAB!$C$14:$C$166,C903)</f>
        <v>0</v>
      </c>
      <c r="E903" s="25">
        <f t="shared" ca="1" si="35"/>
        <v>0</v>
      </c>
      <c r="F903" s="25">
        <f ca="1">IF(D903=0,0,SUM($E$713:E903))</f>
        <v>0</v>
      </c>
    </row>
    <row r="904" spans="2:6">
      <c r="B904" s="109">
        <v>191</v>
      </c>
      <c r="C904" s="135" t="str">
        <f ca="1">IF(ISERROR(OFFSET('HARGA SATUAN'!$C$6,MATCH(B904,'HARGA SATUAN'!$V$7:$V$9999,0),0)),"",OFFSET('HARGA SATUAN'!$C$6,MATCH(B904,'HARGA SATUAN'!$V$7:$V$9999,0),0))</f>
        <v>Fuse Link 25 A</v>
      </c>
      <c r="D904" s="135">
        <f ca="1">SUMIFS(RAB!$F$14:$F$166,RAB!$C$14:$C$166,C904)</f>
        <v>0</v>
      </c>
      <c r="E904" s="25">
        <f t="shared" ca="1" si="35"/>
        <v>0</v>
      </c>
      <c r="F904" s="25">
        <f ca="1">IF(D904=0,0,SUM($E$713:E904))</f>
        <v>0</v>
      </c>
    </row>
    <row r="905" spans="2:6">
      <c r="B905" s="109">
        <v>192</v>
      </c>
      <c r="C905" s="135" t="str">
        <f ca="1">IF(ISERROR(OFFSET('HARGA SATUAN'!$C$6,MATCH(B905,'HARGA SATUAN'!$V$7:$V$9999,0),0)),"",OFFSET('HARGA SATUAN'!$C$6,MATCH(B905,'HARGA SATUAN'!$V$7:$V$9999,0),0))</f>
        <v>Fuse Link 30 A</v>
      </c>
      <c r="D905" s="135">
        <f ca="1">SUMIFS(RAB!$F$14:$F$166,RAB!$C$14:$C$166,C905)</f>
        <v>0</v>
      </c>
      <c r="E905" s="25">
        <f t="shared" ca="1" si="35"/>
        <v>0</v>
      </c>
      <c r="F905" s="25">
        <f ca="1">IF(D905=0,0,SUM($E$713:E905))</f>
        <v>0</v>
      </c>
    </row>
    <row r="906" spans="2:6">
      <c r="B906" s="109">
        <v>193</v>
      </c>
      <c r="C906" s="135" t="str">
        <f ca="1">IF(ISERROR(OFFSET('HARGA SATUAN'!$C$6,MATCH(B906,'HARGA SATUAN'!$V$7:$V$9999,0),0)),"",OFFSET('HARGA SATUAN'!$C$6,MATCH(B906,'HARGA SATUAN'!$V$7:$V$9999,0),0))</f>
        <v>Fuse Link 50 A</v>
      </c>
      <c r="D906" s="135">
        <f ca="1">SUMIFS(RAB!$F$14:$F$166,RAB!$C$14:$C$166,C906)</f>
        <v>0</v>
      </c>
      <c r="E906" s="25">
        <f t="shared" ca="1" si="35"/>
        <v>0</v>
      </c>
      <c r="F906" s="25">
        <f ca="1">IF(D906=0,0,SUM($E$713:E906))</f>
        <v>0</v>
      </c>
    </row>
    <row r="907" spans="2:6">
      <c r="B907" s="109">
        <v>194</v>
      </c>
      <c r="C907" s="135" t="str">
        <f ca="1">IF(ISERROR(OFFSET('HARGA SATUAN'!$C$6,MATCH(B907,'HARGA SATUAN'!$V$7:$V$9999,0),0)),"",OFFSET('HARGA SATUAN'!$C$6,MATCH(B907,'HARGA SATUAN'!$V$7:$V$9999,0),0))</f>
        <v>Fuse Link 60 A</v>
      </c>
      <c r="D907" s="135">
        <f ca="1">SUMIFS(RAB!$F$14:$F$166,RAB!$C$14:$C$166,C907)</f>
        <v>0</v>
      </c>
      <c r="E907" s="25">
        <f t="shared" ref="E907:E970" ca="1" si="36">IF(D907=0,0,1)</f>
        <v>0</v>
      </c>
      <c r="F907" s="25">
        <f ca="1">IF(D907=0,0,SUM($E$713:E907))</f>
        <v>0</v>
      </c>
    </row>
    <row r="908" spans="2:6">
      <c r="B908" s="109">
        <v>195</v>
      </c>
      <c r="C908" s="135" t="str">
        <f ca="1">IF(ISERROR(OFFSET('HARGA SATUAN'!$C$6,MATCH(B908,'HARGA SATUAN'!$V$7:$V$9999,0),0)),"",OFFSET('HARGA SATUAN'!$C$6,MATCH(B908,'HARGA SATUAN'!$V$7:$V$9999,0),0))</f>
        <v>Fuse Link 80A</v>
      </c>
      <c r="D908" s="135">
        <f ca="1">SUMIFS(RAB!$F$14:$F$166,RAB!$C$14:$C$166,C908)</f>
        <v>0</v>
      </c>
      <c r="E908" s="25">
        <f t="shared" ca="1" si="36"/>
        <v>0</v>
      </c>
      <c r="F908" s="25">
        <f ca="1">IF(D908=0,0,SUM($E$713:E908))</f>
        <v>0</v>
      </c>
    </row>
    <row r="909" spans="2:6">
      <c r="B909" s="109">
        <v>196</v>
      </c>
      <c r="C909" s="135" t="str">
        <f ca="1">IF(ISERROR(OFFSET('HARGA SATUAN'!$C$6,MATCH(B909,'HARGA SATUAN'!$V$7:$V$9999,0),0)),"",OFFSET('HARGA SATUAN'!$C$6,MATCH(B909,'HARGA SATUAN'!$V$7:$V$9999,0),0))</f>
        <v>Fuse Link 100A</v>
      </c>
      <c r="D909" s="135">
        <f ca="1">SUMIFS(RAB!$F$14:$F$166,RAB!$C$14:$C$166,C909)</f>
        <v>0</v>
      </c>
      <c r="E909" s="25">
        <f t="shared" ca="1" si="36"/>
        <v>0</v>
      </c>
      <c r="F909" s="25">
        <f ca="1">IF(D909=0,0,SUM($E$713:E909))</f>
        <v>0</v>
      </c>
    </row>
    <row r="910" spans="2:6">
      <c r="B910" s="109">
        <v>197</v>
      </c>
      <c r="C910" s="135" t="str">
        <f ca="1">IF(ISERROR(OFFSET('HARGA SATUAN'!$C$6,MATCH(B910,'HARGA SATUAN'!$V$7:$V$9999,0),0)),"",OFFSET('HARGA SATUAN'!$C$6,MATCH(B910,'HARGA SATUAN'!$V$7:$V$9999,0),0))</f>
        <v>NT Fuse 63 A Size 0</v>
      </c>
      <c r="D910" s="135">
        <f ca="1">SUMIFS(RAB!$F$14:$F$166,RAB!$C$14:$C$166,C910)</f>
        <v>0</v>
      </c>
      <c r="E910" s="25">
        <f t="shared" ca="1" si="36"/>
        <v>0</v>
      </c>
      <c r="F910" s="25">
        <f ca="1">IF(D910=0,0,SUM($E$713:E910))</f>
        <v>0</v>
      </c>
    </row>
    <row r="911" spans="2:6">
      <c r="B911" s="109">
        <v>198</v>
      </c>
      <c r="C911" s="135" t="str">
        <f ca="1">IF(ISERROR(OFFSET('HARGA SATUAN'!$C$6,MATCH(B911,'HARGA SATUAN'!$V$7:$V$9999,0),0)),"",OFFSET('HARGA SATUAN'!$C$6,MATCH(B911,'HARGA SATUAN'!$V$7:$V$9999,0),0))</f>
        <v>NT Fuse 80 A Size 0</v>
      </c>
      <c r="D911" s="135">
        <f ca="1">SUMIFS(RAB!$F$14:$F$166,RAB!$C$14:$C$166,C911)</f>
        <v>0</v>
      </c>
      <c r="E911" s="25">
        <f t="shared" ca="1" si="36"/>
        <v>0</v>
      </c>
      <c r="F911" s="25">
        <f ca="1">IF(D911=0,0,SUM($E$713:E911))</f>
        <v>0</v>
      </c>
    </row>
    <row r="912" spans="2:6">
      <c r="B912" s="109">
        <v>199</v>
      </c>
      <c r="C912" s="135" t="str">
        <f ca="1">IF(ISERROR(OFFSET('HARGA SATUAN'!$C$6,MATCH(B912,'HARGA SATUAN'!$V$7:$V$9999,0),0)),"",OFFSET('HARGA SATUAN'!$C$6,MATCH(B912,'HARGA SATUAN'!$V$7:$V$9999,0),0))</f>
        <v>NT Fuse 100 A Size 0</v>
      </c>
      <c r="D912" s="135">
        <f ca="1">SUMIFS(RAB!$F$14:$F$166,RAB!$C$14:$C$166,C912)</f>
        <v>0</v>
      </c>
      <c r="E912" s="25">
        <f t="shared" ca="1" si="36"/>
        <v>0</v>
      </c>
      <c r="F912" s="25">
        <f ca="1">IF(D912=0,0,SUM($E$713:E912))</f>
        <v>0</v>
      </c>
    </row>
    <row r="913" spans="2:6">
      <c r="B913" s="109">
        <v>200</v>
      </c>
      <c r="C913" s="135" t="str">
        <f ca="1">IF(ISERROR(OFFSET('HARGA SATUAN'!$C$6,MATCH(B913,'HARGA SATUAN'!$V$7:$V$9999,0),0)),"",OFFSET('HARGA SATUAN'!$C$6,MATCH(B913,'HARGA SATUAN'!$V$7:$V$9999,0),0))</f>
        <v>NT Fuse 63 - 100 A Size 00, 25 - 160 A</v>
      </c>
      <c r="D913" s="135">
        <f ca="1">SUMIFS(RAB!$F$14:$F$166,RAB!$C$14:$C$166,C913)</f>
        <v>0</v>
      </c>
      <c r="E913" s="25">
        <f t="shared" ca="1" si="36"/>
        <v>0</v>
      </c>
      <c r="F913" s="25">
        <f ca="1">IF(D913=0,0,SUM($E$713:E913))</f>
        <v>0</v>
      </c>
    </row>
    <row r="914" spans="2:6">
      <c r="B914" s="109">
        <v>201</v>
      </c>
      <c r="C914" s="135" t="str">
        <f ca="1">IF(ISERROR(OFFSET('HARGA SATUAN'!$C$6,MATCH(B914,'HARGA SATUAN'!$V$7:$V$9999,0),0)),"",OFFSET('HARGA SATUAN'!$C$6,MATCH(B914,'HARGA SATUAN'!$V$7:$V$9999,0),0))</f>
        <v>NT Fuse 63 - 100 A Size 0, 50 - 160 A</v>
      </c>
      <c r="D914" s="135">
        <f ca="1">SUMIFS(RAB!$F$14:$F$166,RAB!$C$14:$C$166,C914)</f>
        <v>0</v>
      </c>
      <c r="E914" s="25">
        <f t="shared" ca="1" si="36"/>
        <v>0</v>
      </c>
      <c r="F914" s="25">
        <f ca="1">IF(D914=0,0,SUM($E$713:E914))</f>
        <v>0</v>
      </c>
    </row>
    <row r="915" spans="2:6">
      <c r="B915" s="109">
        <v>202</v>
      </c>
      <c r="C915" s="135" t="str">
        <f ca="1">IF(ISERROR(OFFSET('HARGA SATUAN'!$C$6,MATCH(B915,'HARGA SATUAN'!$V$7:$V$9999,0),0)),"",OFFSET('HARGA SATUAN'!$C$6,MATCH(B915,'HARGA SATUAN'!$V$7:$V$9999,0),0))</f>
        <v>NT Fuse 63 - 100 A Size 1, 63 - 250 A</v>
      </c>
      <c r="D915" s="135">
        <f ca="1">SUMIFS(RAB!$F$14:$F$166,RAB!$C$14:$C$166,C915)</f>
        <v>0</v>
      </c>
      <c r="E915" s="25">
        <f t="shared" ca="1" si="36"/>
        <v>0</v>
      </c>
      <c r="F915" s="25">
        <f ca="1">IF(D915=0,0,SUM($E$713:E915))</f>
        <v>0</v>
      </c>
    </row>
    <row r="916" spans="2:6">
      <c r="B916" s="109">
        <v>203</v>
      </c>
      <c r="C916" s="135" t="str">
        <f ca="1">IF(ISERROR(OFFSET('HARGA SATUAN'!$C$6,MATCH(B916,'HARGA SATUAN'!$V$7:$V$9999,0),0)),"",OFFSET('HARGA SATUAN'!$C$6,MATCH(B916,'HARGA SATUAN'!$V$7:$V$9999,0),0))</f>
        <v>NT Fuse 63 - 100 A Size 2, 250 - 400 A</v>
      </c>
      <c r="D916" s="135">
        <f ca="1">SUMIFS(RAB!$F$14:$F$166,RAB!$C$14:$C$166,C916)</f>
        <v>0</v>
      </c>
      <c r="E916" s="25">
        <f t="shared" ca="1" si="36"/>
        <v>0</v>
      </c>
      <c r="F916" s="25">
        <f ca="1">IF(D916=0,0,SUM($E$713:E916))</f>
        <v>0</v>
      </c>
    </row>
    <row r="917" spans="2:6">
      <c r="B917" s="109">
        <v>204</v>
      </c>
      <c r="C917" s="135" t="str">
        <f ca="1">IF(ISERROR(OFFSET('HARGA SATUAN'!$C$6,MATCH(B917,'HARGA SATUAN'!$V$7:$V$9999,0),0)),"",OFFSET('HARGA SATUAN'!$C$6,MATCH(B917,'HARGA SATUAN'!$V$7:$V$9999,0),0))</f>
        <v>NT Fuse 63 - 100 A Size 3, 425 - 630 A</v>
      </c>
      <c r="D917" s="135">
        <f ca="1">SUMIFS(RAB!$F$14:$F$166,RAB!$C$14:$C$166,C917)</f>
        <v>0</v>
      </c>
      <c r="E917" s="25">
        <f t="shared" ca="1" si="36"/>
        <v>0</v>
      </c>
      <c r="F917" s="25">
        <f ca="1">IF(D917=0,0,SUM($E$713:E917))</f>
        <v>0</v>
      </c>
    </row>
    <row r="918" spans="2:6">
      <c r="B918" s="109">
        <v>205</v>
      </c>
      <c r="C918" s="135" t="str">
        <f ca="1">IF(ISERROR(OFFSET('HARGA SATUAN'!$C$6,MATCH(B918,'HARGA SATUAN'!$V$7:$V$9999,0),0)),"",OFFSET('HARGA SATUAN'!$C$6,MATCH(B918,'HARGA SATUAN'!$V$7:$V$9999,0),0))</f>
        <v>NT Fuse 63 - 100 A Size 4, 800 - 1250 A</v>
      </c>
      <c r="D918" s="135">
        <f ca="1">SUMIFS(RAB!$F$14:$F$166,RAB!$C$14:$C$166,C918)</f>
        <v>0</v>
      </c>
      <c r="E918" s="25">
        <f t="shared" ca="1" si="36"/>
        <v>0</v>
      </c>
      <c r="F918" s="25">
        <f ca="1">IF(D918=0,0,SUM($E$713:E918))</f>
        <v>0</v>
      </c>
    </row>
    <row r="919" spans="2:6">
      <c r="B919" s="109">
        <v>206</v>
      </c>
      <c r="C919" s="135" t="str">
        <f ca="1">IF(ISERROR(OFFSET('HARGA SATUAN'!$C$6,MATCH(B919,'HARGA SATUAN'!$V$7:$V$9999,0),0)),"",OFFSET('HARGA SATUAN'!$C$6,MATCH(B919,'HARGA SATUAN'!$V$7:$V$9999,0),0))</f>
        <v>NH Fuse Holder Size 00, 25 - 160 A</v>
      </c>
      <c r="D919" s="135">
        <f ca="1">SUMIFS(RAB!$F$14:$F$166,RAB!$C$14:$C$166,C919)</f>
        <v>0</v>
      </c>
      <c r="E919" s="25">
        <f t="shared" ca="1" si="36"/>
        <v>0</v>
      </c>
      <c r="F919" s="25">
        <f ca="1">IF(D919=0,0,SUM($E$713:E919))</f>
        <v>0</v>
      </c>
    </row>
    <row r="920" spans="2:6">
      <c r="B920" s="109">
        <v>207</v>
      </c>
      <c r="C920" s="135" t="str">
        <f ca="1">IF(ISERROR(OFFSET('HARGA SATUAN'!$C$6,MATCH(B920,'HARGA SATUAN'!$V$7:$V$9999,0),0)),"",OFFSET('HARGA SATUAN'!$C$6,MATCH(B920,'HARGA SATUAN'!$V$7:$V$9999,0),0))</f>
        <v>NH Fuse Holder Size 0, 50 - 160 A</v>
      </c>
      <c r="D920" s="135">
        <f ca="1">SUMIFS(RAB!$F$14:$F$166,RAB!$C$14:$C$166,C920)</f>
        <v>0</v>
      </c>
      <c r="E920" s="25">
        <f t="shared" ca="1" si="36"/>
        <v>0</v>
      </c>
      <c r="F920" s="25">
        <f ca="1">IF(D920=0,0,SUM($E$713:E920))</f>
        <v>0</v>
      </c>
    </row>
    <row r="921" spans="2:6">
      <c r="B921" s="109">
        <v>208</v>
      </c>
      <c r="C921" s="135" t="str">
        <f ca="1">IF(ISERROR(OFFSET('HARGA SATUAN'!$C$6,MATCH(B921,'HARGA SATUAN'!$V$7:$V$9999,0),0)),"",OFFSET('HARGA SATUAN'!$C$6,MATCH(B921,'HARGA SATUAN'!$V$7:$V$9999,0),0))</f>
        <v>NH Fuse Holder Size 1, 63 - 250 A</v>
      </c>
      <c r="D921" s="135">
        <f ca="1">SUMIFS(RAB!$F$14:$F$166,RAB!$C$14:$C$166,C921)</f>
        <v>0</v>
      </c>
      <c r="E921" s="25">
        <f t="shared" ca="1" si="36"/>
        <v>0</v>
      </c>
      <c r="F921" s="25">
        <f ca="1">IF(D921=0,0,SUM($E$713:E921))</f>
        <v>0</v>
      </c>
    </row>
    <row r="922" spans="2:6">
      <c r="B922" s="109">
        <v>209</v>
      </c>
      <c r="C922" s="135" t="str">
        <f ca="1">IF(ISERROR(OFFSET('HARGA SATUAN'!$C$6,MATCH(B922,'HARGA SATUAN'!$V$7:$V$9999,0),0)),"",OFFSET('HARGA SATUAN'!$C$6,MATCH(B922,'HARGA SATUAN'!$V$7:$V$9999,0),0))</f>
        <v>NH Fuse Holder Size 2, 250 - 400 A</v>
      </c>
      <c r="D922" s="135">
        <f ca="1">SUMIFS(RAB!$F$14:$F$166,RAB!$C$14:$C$166,C922)</f>
        <v>0</v>
      </c>
      <c r="E922" s="25">
        <f t="shared" ca="1" si="36"/>
        <v>0</v>
      </c>
      <c r="F922" s="25">
        <f ca="1">IF(D922=0,0,SUM($E$713:E922))</f>
        <v>0</v>
      </c>
    </row>
    <row r="923" spans="2:6">
      <c r="B923" s="109">
        <v>210</v>
      </c>
      <c r="C923" s="135" t="str">
        <f ca="1">IF(ISERROR(OFFSET('HARGA SATUAN'!$C$6,MATCH(B923,'HARGA SATUAN'!$V$7:$V$9999,0),0)),"",OFFSET('HARGA SATUAN'!$C$6,MATCH(B923,'HARGA SATUAN'!$V$7:$V$9999,0),0))</f>
        <v>NH Fuse Holder Size 3, 425 - 630 A</v>
      </c>
      <c r="D923" s="135">
        <f ca="1">SUMIFS(RAB!$F$14:$F$166,RAB!$C$14:$C$166,C923)</f>
        <v>0</v>
      </c>
      <c r="E923" s="25">
        <f t="shared" ca="1" si="36"/>
        <v>0</v>
      </c>
      <c r="F923" s="25">
        <f ca="1">IF(D923=0,0,SUM($E$713:E923))</f>
        <v>0</v>
      </c>
    </row>
    <row r="924" spans="2:6">
      <c r="B924" s="109">
        <v>211</v>
      </c>
      <c r="C924" s="135" t="str">
        <f ca="1">IF(ISERROR(OFFSET('HARGA SATUAN'!$C$6,MATCH(B924,'HARGA SATUAN'!$V$7:$V$9999,0),0)),"",OFFSET('HARGA SATUAN'!$C$6,MATCH(B924,'HARGA SATUAN'!$V$7:$V$9999,0),0))</f>
        <v>NH Fuse Holder Size 4, 800 - 1250 A</v>
      </c>
      <c r="D924" s="135">
        <f ca="1">SUMIFS(RAB!$F$14:$F$166,RAB!$C$14:$C$166,C924)</f>
        <v>0</v>
      </c>
      <c r="E924" s="25">
        <f t="shared" ca="1" si="36"/>
        <v>0</v>
      </c>
      <c r="F924" s="25">
        <f ca="1">IF(D924=0,0,SUM($E$713:E924))</f>
        <v>0</v>
      </c>
    </row>
    <row r="925" spans="2:6">
      <c r="B925" s="109">
        <v>212</v>
      </c>
      <c r="C925" s="135" t="str">
        <f ca="1">IF(ISERROR(OFFSET('HARGA SATUAN'!$C$6,MATCH(B925,'HARGA SATUAN'!$V$7:$V$9999,0),0)),"",OFFSET('HARGA SATUAN'!$C$6,MATCH(B925,'HARGA SATUAN'!$V$7:$V$9999,0),0))</f>
        <v>NH Fuse Puller Size 00-4</v>
      </c>
      <c r="D925" s="135">
        <f ca="1">SUMIFS(RAB!$F$14:$F$166,RAB!$C$14:$C$166,C925)</f>
        <v>0</v>
      </c>
      <c r="E925" s="25">
        <f t="shared" ca="1" si="36"/>
        <v>0</v>
      </c>
      <c r="F925" s="25">
        <f ca="1">IF(D925=0,0,SUM($E$713:E925))</f>
        <v>0</v>
      </c>
    </row>
    <row r="926" spans="2:6">
      <c r="B926" s="109">
        <v>213</v>
      </c>
      <c r="C926" s="135" t="str">
        <f ca="1">IF(ISERROR(OFFSET('HARGA SATUAN'!$C$6,MATCH(B926,'HARGA SATUAN'!$V$7:$V$9999,0),0)),"",OFFSET('HARGA SATUAN'!$C$6,MATCH(B926,'HARGA SATUAN'!$V$7:$V$9999,0),0))</f>
        <v>Disconnecting Switch 20 KV</v>
      </c>
      <c r="D926" s="135">
        <f ca="1">SUMIFS(RAB!$F$14:$F$166,RAB!$C$14:$C$166,C926)</f>
        <v>0</v>
      </c>
      <c r="E926" s="25">
        <f t="shared" ca="1" si="36"/>
        <v>0</v>
      </c>
      <c r="F926" s="25">
        <f ca="1">IF(D926=0,0,SUM($E$713:E926))</f>
        <v>0</v>
      </c>
    </row>
    <row r="927" spans="2:6">
      <c r="B927" s="109">
        <v>214</v>
      </c>
      <c r="C927" s="135" t="str">
        <f ca="1">IF(ISERROR(OFFSET('HARGA SATUAN'!$C$6,MATCH(B927,'HARGA SATUAN'!$V$7:$V$9999,0),0)),"",OFFSET('HARGA SATUAN'!$C$6,MATCH(B927,'HARGA SATUAN'!$V$7:$V$9999,0),0))</f>
        <v>Disconnecting Switch 20 KV - 630 A Porcelein</v>
      </c>
      <c r="D927" s="135">
        <f ca="1">SUMIFS(RAB!$F$14:$F$166,RAB!$C$14:$C$166,C927)</f>
        <v>0</v>
      </c>
      <c r="E927" s="25">
        <f t="shared" ca="1" si="36"/>
        <v>0</v>
      </c>
      <c r="F927" s="25">
        <f ca="1">IF(D927=0,0,SUM($E$713:E927))</f>
        <v>0</v>
      </c>
    </row>
    <row r="928" spans="2:6">
      <c r="B928" s="109">
        <v>215</v>
      </c>
      <c r="C928" s="135" t="str">
        <f ca="1">IF(ISERROR(OFFSET('HARGA SATUAN'!$C$6,MATCH(B928,'HARGA SATUAN'!$V$7:$V$9999,0),0)),"",OFFSET('HARGA SATUAN'!$C$6,MATCH(B928,'HARGA SATUAN'!$V$7:$V$9999,0),0))</f>
        <v>Disconnecting Switch 20 KV - 630 A Polymer</v>
      </c>
      <c r="D928" s="135">
        <f ca="1">SUMIFS(RAB!$F$14:$F$166,RAB!$C$14:$C$166,C928)</f>
        <v>0</v>
      </c>
      <c r="E928" s="25">
        <f t="shared" ca="1" si="36"/>
        <v>0</v>
      </c>
      <c r="F928" s="25">
        <f ca="1">IF(D928=0,0,SUM($E$713:E928))</f>
        <v>0</v>
      </c>
    </row>
    <row r="929" spans="2:6">
      <c r="B929" s="109">
        <v>216</v>
      </c>
      <c r="C929" s="135" t="str">
        <f ca="1">IF(ISERROR(OFFSET('HARGA SATUAN'!$C$6,MATCH(B929,'HARGA SATUAN'!$V$7:$V$9999,0),0)),"",OFFSET('HARGA SATUAN'!$C$6,MATCH(B929,'HARGA SATUAN'!$V$7:$V$9999,0),0))</f>
        <v>Disconnector Lightning Arester 5 KA</v>
      </c>
      <c r="D929" s="135">
        <f ca="1">SUMIFS(RAB!$F$14:$F$166,RAB!$C$14:$C$166,C929)</f>
        <v>0</v>
      </c>
      <c r="E929" s="25">
        <f t="shared" ca="1" si="36"/>
        <v>0</v>
      </c>
      <c r="F929" s="25">
        <f ca="1">IF(D929=0,0,SUM($E$713:E929))</f>
        <v>0</v>
      </c>
    </row>
    <row r="930" spans="2:6">
      <c r="B930" s="109">
        <v>217</v>
      </c>
      <c r="C930" s="135" t="str">
        <f ca="1">IF(ISERROR(OFFSET('HARGA SATUAN'!$C$6,MATCH(B930,'HARGA SATUAN'!$V$7:$V$9999,0),0)),"",OFFSET('HARGA SATUAN'!$C$6,MATCH(B930,'HARGA SATUAN'!$V$7:$V$9999,0),0))</f>
        <v>Disconnector Lightning Arester 10 KA</v>
      </c>
      <c r="D930" s="135">
        <f ca="1">SUMIFS(RAB!$F$14:$F$166,RAB!$C$14:$C$166,C930)</f>
        <v>0</v>
      </c>
      <c r="E930" s="25">
        <f t="shared" ca="1" si="36"/>
        <v>0</v>
      </c>
      <c r="F930" s="25">
        <f ca="1">IF(D930=0,0,SUM($E$713:E930))</f>
        <v>0</v>
      </c>
    </row>
    <row r="931" spans="2:6">
      <c r="B931" s="109">
        <v>218</v>
      </c>
      <c r="C931" s="135" t="str">
        <f ca="1">IF(ISERROR(OFFSET('HARGA SATUAN'!$C$6,MATCH(B931,'HARGA SATUAN'!$V$7:$V$9999,0),0)),"",OFFSET('HARGA SATUAN'!$C$6,MATCH(B931,'HARGA SATUAN'!$V$7:$V$9999,0),0))</f>
        <v xml:space="preserve">Multi Chamber Arrester </v>
      </c>
      <c r="D931" s="135">
        <f ca="1">SUMIFS(RAB!$F$14:$F$166,RAB!$C$14:$C$166,C931)</f>
        <v>0</v>
      </c>
      <c r="E931" s="25">
        <f t="shared" ca="1" si="36"/>
        <v>0</v>
      </c>
      <c r="F931" s="25">
        <f ca="1">IF(D931=0,0,SUM($E$713:E931))</f>
        <v>0</v>
      </c>
    </row>
    <row r="932" spans="2:6">
      <c r="B932" s="109">
        <v>219</v>
      </c>
      <c r="C932" s="135" t="str">
        <f ca="1">IF(ISERROR(OFFSET('HARGA SATUAN'!$C$6,MATCH(B932,'HARGA SATUAN'!$V$7:$V$9999,0),0)),"",OFFSET('HARGA SATUAN'!$C$6,MATCH(B932,'HARGA SATUAN'!$V$7:$V$9999,0),0))</f>
        <v>Tiang Beton 9M-200 daN+E</v>
      </c>
      <c r="D932" s="135">
        <f ca="1">SUMIFS(RAB!$F$14:$F$166,RAB!$C$14:$C$166,C932)</f>
        <v>4</v>
      </c>
      <c r="E932" s="25">
        <f t="shared" ca="1" si="36"/>
        <v>1</v>
      </c>
      <c r="F932" s="25">
        <f ca="1">IF(D932=0,0,SUM($E$713:E932))</f>
        <v>10</v>
      </c>
    </row>
    <row r="933" spans="2:6">
      <c r="B933" s="109">
        <v>220</v>
      </c>
      <c r="C933" s="135" t="str">
        <f ca="1">IF(ISERROR(OFFSET('HARGA SATUAN'!$C$6,MATCH(B933,'HARGA SATUAN'!$V$7:$V$9999,0),0)),"",OFFSET('HARGA SATUAN'!$C$6,MATCH(B933,'HARGA SATUAN'!$V$7:$V$9999,0),0))</f>
        <v>Tiang Beton 11M-200 daN+E</v>
      </c>
      <c r="D933" s="135">
        <f ca="1">SUMIFS(RAB!$F$14:$F$166,RAB!$C$14:$C$166,C933)</f>
        <v>0</v>
      </c>
      <c r="E933" s="25">
        <f t="shared" ca="1" si="36"/>
        <v>0</v>
      </c>
      <c r="F933" s="25">
        <f ca="1">IF(D933=0,0,SUM($E$713:E933))</f>
        <v>0</v>
      </c>
    </row>
    <row r="934" spans="2:6">
      <c r="B934" s="109">
        <v>221</v>
      </c>
      <c r="C934" s="135" t="str">
        <f ca="1">IF(ISERROR(OFFSET('HARGA SATUAN'!$C$6,MATCH(B934,'HARGA SATUAN'!$V$7:$V$9999,0),0)),"",OFFSET('HARGA SATUAN'!$C$6,MATCH(B934,'HARGA SATUAN'!$V$7:$V$9999,0),0))</f>
        <v>Tiang Beton 12M-200 daN+E</v>
      </c>
      <c r="D934" s="135">
        <f ca="1">SUMIFS(RAB!$F$14:$F$166,RAB!$C$14:$C$166,C934)</f>
        <v>5</v>
      </c>
      <c r="E934" s="25">
        <f t="shared" ca="1" si="36"/>
        <v>1</v>
      </c>
      <c r="F934" s="25">
        <f ca="1">IF(D934=0,0,SUM($E$713:E934))</f>
        <v>11</v>
      </c>
    </row>
    <row r="935" spans="2:6">
      <c r="B935" s="109">
        <v>222</v>
      </c>
      <c r="C935" s="135" t="str">
        <f ca="1">IF(ISERROR(OFFSET('HARGA SATUAN'!$C$6,MATCH(B935,'HARGA SATUAN'!$V$7:$V$9999,0),0)),"",OFFSET('HARGA SATUAN'!$C$6,MATCH(B935,'HARGA SATUAN'!$V$7:$V$9999,0),0))</f>
        <v>Tiang Beton 12M-350 daN+E</v>
      </c>
      <c r="D935" s="135">
        <f ca="1">SUMIFS(RAB!$F$14:$F$166,RAB!$C$14:$C$166,C935)</f>
        <v>1</v>
      </c>
      <c r="E935" s="25">
        <f t="shared" ca="1" si="36"/>
        <v>1</v>
      </c>
      <c r="F935" s="25">
        <f ca="1">IF(D935=0,0,SUM($E$713:E935))</f>
        <v>12</v>
      </c>
    </row>
    <row r="936" spans="2:6">
      <c r="B936" s="109">
        <v>223</v>
      </c>
      <c r="C936" s="135" t="str">
        <f ca="1">IF(ISERROR(OFFSET('HARGA SATUAN'!$C$6,MATCH(B936,'HARGA SATUAN'!$V$7:$V$9999,0),0)),"",OFFSET('HARGA SATUAN'!$C$6,MATCH(B936,'HARGA SATUAN'!$V$7:$V$9999,0),0))</f>
        <v>Tiang Beton 13M-350 daN+E</v>
      </c>
      <c r="D936" s="135">
        <f ca="1">SUMIFS(RAB!$F$14:$F$166,RAB!$C$14:$C$166,C936)</f>
        <v>0</v>
      </c>
      <c r="E936" s="25">
        <f t="shared" ca="1" si="36"/>
        <v>0</v>
      </c>
      <c r="F936" s="25">
        <f ca="1">IF(D936=0,0,SUM($E$713:E936))</f>
        <v>0</v>
      </c>
    </row>
    <row r="937" spans="2:6">
      <c r="B937" s="109">
        <v>224</v>
      </c>
      <c r="C937" s="135" t="str">
        <f ca="1">IF(ISERROR(OFFSET('HARGA SATUAN'!$C$6,MATCH(B937,'HARGA SATUAN'!$V$7:$V$9999,0),0)),"",OFFSET('HARGA SATUAN'!$C$6,MATCH(B937,'HARGA SATUAN'!$V$7:$V$9999,0),0))</f>
        <v>Tiang Beton 14M-350 daN+E</v>
      </c>
      <c r="D937" s="135">
        <f ca="1">SUMIFS(RAB!$F$14:$F$166,RAB!$C$14:$C$166,C937)</f>
        <v>0</v>
      </c>
      <c r="E937" s="25">
        <f t="shared" ca="1" si="36"/>
        <v>0</v>
      </c>
      <c r="F937" s="25">
        <f ca="1">IF(D937=0,0,SUM($E$713:E937))</f>
        <v>0</v>
      </c>
    </row>
    <row r="938" spans="2:6">
      <c r="B938" s="109">
        <v>225</v>
      </c>
      <c r="C938" s="135" t="str">
        <f ca="1">IF(ISERROR(OFFSET('HARGA SATUAN'!$C$6,MATCH(B938,'HARGA SATUAN'!$V$7:$V$9999,0),0)),"",OFFSET('HARGA SATUAN'!$C$6,MATCH(B938,'HARGA SATUAN'!$V$7:$V$9999,0),0))</f>
        <v>Penghalang Panjat dan Papan Peringatan</v>
      </c>
      <c r="D938" s="135">
        <f ca="1">SUMIFS(RAB!$F$14:$F$166,RAB!$C$14:$C$166,C938)</f>
        <v>10</v>
      </c>
      <c r="E938" s="25">
        <f t="shared" ca="1" si="36"/>
        <v>1</v>
      </c>
      <c r="F938" s="25">
        <f ca="1">IF(D938=0,0,SUM($E$713:E938))</f>
        <v>13</v>
      </c>
    </row>
    <row r="939" spans="2:6">
      <c r="B939" s="109">
        <v>226</v>
      </c>
      <c r="C939" s="135" t="str">
        <f ca="1">IF(ISERROR(OFFSET('HARGA SATUAN'!$C$6,MATCH(B939,'HARGA SATUAN'!$V$7:$V$9999,0),0)),"",OFFSET('HARGA SATUAN'!$C$6,MATCH(B939,'HARGA SATUAN'!$V$7:$V$9999,0),0))</f>
        <v>Capasitor 3 x 300 KVAR komplit dengan kontrol</v>
      </c>
      <c r="D939" s="135">
        <f ca="1">SUMIFS(RAB!$F$14:$F$166,RAB!$C$14:$C$166,C939)</f>
        <v>0</v>
      </c>
      <c r="E939" s="25">
        <f t="shared" ca="1" si="36"/>
        <v>0</v>
      </c>
      <c r="F939" s="25">
        <f ca="1">IF(D939=0,0,SUM($E$713:E939))</f>
        <v>0</v>
      </c>
    </row>
    <row r="940" spans="2:6">
      <c r="B940" s="109">
        <v>227</v>
      </c>
      <c r="C940" s="135" t="str">
        <f ca="1">IF(ISERROR(OFFSET('HARGA SATUAN'!$C$6,MATCH(B940,'HARGA SATUAN'!$V$7:$V$9999,0),0)),"",OFFSET('HARGA SATUAN'!$C$6,MATCH(B940,'HARGA SATUAN'!$V$7:$V$9999,0),0))</f>
        <v>Micro Capasitor Controller</v>
      </c>
      <c r="D940" s="135">
        <f ca="1">SUMIFS(RAB!$F$14:$F$166,RAB!$C$14:$C$166,C940)</f>
        <v>0</v>
      </c>
      <c r="E940" s="25">
        <f t="shared" ca="1" si="36"/>
        <v>0</v>
      </c>
      <c r="F940" s="25">
        <f ca="1">IF(D940=0,0,SUM($E$713:E940))</f>
        <v>0</v>
      </c>
    </row>
    <row r="941" spans="2:6">
      <c r="B941" s="109">
        <v>228</v>
      </c>
      <c r="C941" s="135" t="str">
        <f ca="1">IF(ISERROR(OFFSET('HARGA SATUAN'!$C$6,MATCH(B941,'HARGA SATUAN'!$V$7:$V$9999,0),0)),"",OFFSET('HARGA SATUAN'!$C$6,MATCH(B941,'HARGA SATUAN'!$V$7:$V$9999,0),0))</f>
        <v>Current Sensor</v>
      </c>
      <c r="D941" s="135">
        <f ca="1">SUMIFS(RAB!$F$14:$F$166,RAB!$C$14:$C$166,C941)</f>
        <v>0</v>
      </c>
      <c r="E941" s="25">
        <f t="shared" ca="1" si="36"/>
        <v>0</v>
      </c>
      <c r="F941" s="25">
        <f ca="1">IF(D941=0,0,SUM($E$713:E941))</f>
        <v>0</v>
      </c>
    </row>
    <row r="942" spans="2:6">
      <c r="B942" s="109">
        <v>229</v>
      </c>
      <c r="C942" s="135" t="str">
        <f ca="1">IF(ISERROR(OFFSET('HARGA SATUAN'!$C$6,MATCH(B942,'HARGA SATUAN'!$V$7:$V$9999,0),0)),"",OFFSET('HARGA SATUAN'!$C$6,MATCH(B942,'HARGA SATUAN'!$V$7:$V$9999,0),0))</f>
        <v>NFA2X 2 x 25 mm²</v>
      </c>
      <c r="D942" s="135">
        <f ca="1">SUMIFS(RAB!$F$14:$F$166,RAB!$C$14:$C$166,C942)</f>
        <v>0</v>
      </c>
      <c r="E942" s="25">
        <f t="shared" ca="1" si="36"/>
        <v>0</v>
      </c>
      <c r="F942" s="25">
        <f ca="1">IF(D942=0,0,SUM($E$713:E942))</f>
        <v>0</v>
      </c>
    </row>
    <row r="943" spans="2:6">
      <c r="B943" s="109">
        <v>230</v>
      </c>
      <c r="C943" s="135" t="str">
        <f ca="1">IF(ISERROR(OFFSET('HARGA SATUAN'!$C$6,MATCH(B943,'HARGA SATUAN'!$V$7:$V$9999,0),0)),"",OFFSET('HARGA SATUAN'!$C$6,MATCH(B943,'HARGA SATUAN'!$V$7:$V$9999,0),0))</f>
        <v>NFA2X 4 x 10 mm²</v>
      </c>
      <c r="D943" s="135">
        <f ca="1">SUMIFS(RAB!$F$14:$F$166,RAB!$C$14:$C$166,C943)</f>
        <v>0</v>
      </c>
      <c r="E943" s="25">
        <f t="shared" ca="1" si="36"/>
        <v>0</v>
      </c>
      <c r="F943" s="25">
        <f ca="1">IF(D943=0,0,SUM($E$713:E943))</f>
        <v>0</v>
      </c>
    </row>
    <row r="944" spans="2:6">
      <c r="B944" s="109">
        <v>231</v>
      </c>
      <c r="C944" s="135" t="str">
        <f ca="1">IF(ISERROR(OFFSET('HARGA SATUAN'!$C$6,MATCH(B944,'HARGA SATUAN'!$V$7:$V$9999,0),0)),"",OFFSET('HARGA SATUAN'!$C$6,MATCH(B944,'HARGA SATUAN'!$V$7:$V$9999,0),0))</f>
        <v>NFA2X 4 x 25 mm²</v>
      </c>
      <c r="D944" s="135">
        <f ca="1">SUMIFS(RAB!$F$14:$F$166,RAB!$C$14:$C$166,C944)</f>
        <v>0</v>
      </c>
      <c r="E944" s="25">
        <f t="shared" ca="1" si="36"/>
        <v>0</v>
      </c>
      <c r="F944" s="25">
        <f ca="1">IF(D944=0,0,SUM($E$713:E944))</f>
        <v>0</v>
      </c>
    </row>
    <row r="945" spans="2:6">
      <c r="B945" s="109">
        <v>232</v>
      </c>
      <c r="C945" s="135" t="str">
        <f ca="1">IF(ISERROR(OFFSET('HARGA SATUAN'!$C$6,MATCH(B945,'HARGA SATUAN'!$V$7:$V$9999,0),0)),"",OFFSET('HARGA SATUAN'!$C$6,MATCH(B945,'HARGA SATUAN'!$V$7:$V$9999,0),0))</f>
        <v>Kabel NYFGBY 2 x 16 mm²</v>
      </c>
      <c r="D945" s="135">
        <f ca="1">SUMIFS(RAB!$F$14:$F$166,RAB!$C$14:$C$166,C945)</f>
        <v>0</v>
      </c>
      <c r="E945" s="25">
        <f t="shared" ca="1" si="36"/>
        <v>0</v>
      </c>
      <c r="F945" s="25">
        <f ca="1">IF(D945=0,0,SUM($E$713:E945))</f>
        <v>0</v>
      </c>
    </row>
    <row r="946" spans="2:6">
      <c r="B946" s="109">
        <v>233</v>
      </c>
      <c r="C946" s="135" t="str">
        <f ca="1">IF(ISERROR(OFFSET('HARGA SATUAN'!$C$6,MATCH(B946,'HARGA SATUAN'!$V$7:$V$9999,0),0)),"",OFFSET('HARGA SATUAN'!$C$6,MATCH(B946,'HARGA SATUAN'!$V$7:$V$9999,0),0))</f>
        <v>Kabel NYFGBY 2 x 25 mm²</v>
      </c>
      <c r="D946" s="135">
        <f ca="1">SUMIFS(RAB!$F$14:$F$166,RAB!$C$14:$C$166,C946)</f>
        <v>0</v>
      </c>
      <c r="E946" s="25">
        <f t="shared" ca="1" si="36"/>
        <v>0</v>
      </c>
      <c r="F946" s="25">
        <f ca="1">IF(D946=0,0,SUM($E$713:E946))</f>
        <v>0</v>
      </c>
    </row>
    <row r="947" spans="2:6">
      <c r="B947" s="109">
        <v>234</v>
      </c>
      <c r="C947" s="135" t="str">
        <f ca="1">IF(ISERROR(OFFSET('HARGA SATUAN'!$C$6,MATCH(B947,'HARGA SATUAN'!$V$7:$V$9999,0),0)),"",OFFSET('HARGA SATUAN'!$C$6,MATCH(B947,'HARGA SATUAN'!$V$7:$V$9999,0),0))</f>
        <v>Kabel NYFGBY 2 x 35 mm²</v>
      </c>
      <c r="D947" s="135">
        <f ca="1">SUMIFS(RAB!$F$14:$F$166,RAB!$C$14:$C$166,C947)</f>
        <v>0</v>
      </c>
      <c r="E947" s="25">
        <f t="shared" ca="1" si="36"/>
        <v>0</v>
      </c>
      <c r="F947" s="25">
        <f ca="1">IF(D947=0,0,SUM($E$713:E947))</f>
        <v>0</v>
      </c>
    </row>
    <row r="948" spans="2:6">
      <c r="B948" s="109">
        <v>235</v>
      </c>
      <c r="C948" s="135" t="str">
        <f ca="1">IF(ISERROR(OFFSET('HARGA SATUAN'!$C$6,MATCH(B948,'HARGA SATUAN'!$V$7:$V$9999,0),0)),"",OFFSET('HARGA SATUAN'!$C$6,MATCH(B948,'HARGA SATUAN'!$V$7:$V$9999,0),0))</f>
        <v>Kabel NYFGBY 2 x 50 mm²</v>
      </c>
      <c r="D948" s="135">
        <f ca="1">SUMIFS(RAB!$F$14:$F$166,RAB!$C$14:$C$166,C948)</f>
        <v>0</v>
      </c>
      <c r="E948" s="25">
        <f t="shared" ca="1" si="36"/>
        <v>0</v>
      </c>
      <c r="F948" s="25">
        <f ca="1">IF(D948=0,0,SUM($E$713:E948))</f>
        <v>0</v>
      </c>
    </row>
    <row r="949" spans="2:6">
      <c r="B949" s="109">
        <v>236</v>
      </c>
      <c r="C949" s="135" t="str">
        <f ca="1">IF(ISERROR(OFFSET('HARGA SATUAN'!$C$6,MATCH(B949,'HARGA SATUAN'!$V$7:$V$9999,0),0)),"",OFFSET('HARGA SATUAN'!$C$6,MATCH(B949,'HARGA SATUAN'!$V$7:$V$9999,0),0))</f>
        <v>Kabel NYFGBY 2 x 70 mm²</v>
      </c>
      <c r="D949" s="135">
        <f ca="1">SUMIFS(RAB!$F$14:$F$166,RAB!$C$14:$C$166,C949)</f>
        <v>0</v>
      </c>
      <c r="E949" s="25">
        <f t="shared" ca="1" si="36"/>
        <v>0</v>
      </c>
      <c r="F949" s="25">
        <f ca="1">IF(D949=0,0,SUM($E$713:E949))</f>
        <v>0</v>
      </c>
    </row>
    <row r="950" spans="2:6">
      <c r="B950" s="109">
        <v>237</v>
      </c>
      <c r="C950" s="135" t="str">
        <f ca="1">IF(ISERROR(OFFSET('HARGA SATUAN'!$C$6,MATCH(B950,'HARGA SATUAN'!$V$7:$V$9999,0),0)),"",OFFSET('HARGA SATUAN'!$C$6,MATCH(B950,'HARGA SATUAN'!$V$7:$V$9999,0),0))</f>
        <v>Kabel NYFGBY 2 x 95 mm²</v>
      </c>
      <c r="D950" s="135">
        <f ca="1">SUMIFS(RAB!$F$14:$F$166,RAB!$C$14:$C$166,C950)</f>
        <v>0</v>
      </c>
      <c r="E950" s="25">
        <f t="shared" ca="1" si="36"/>
        <v>0</v>
      </c>
      <c r="F950" s="25">
        <f ca="1">IF(D950=0,0,SUM($E$713:E950))</f>
        <v>0</v>
      </c>
    </row>
    <row r="951" spans="2:6">
      <c r="B951" s="109">
        <v>238</v>
      </c>
      <c r="C951" s="135" t="str">
        <f ca="1">IF(ISERROR(OFFSET('HARGA SATUAN'!$C$6,MATCH(B951,'HARGA SATUAN'!$V$7:$V$9999,0),0)),"",OFFSET('HARGA SATUAN'!$C$6,MATCH(B951,'HARGA SATUAN'!$V$7:$V$9999,0),0))</f>
        <v>Kabel NYFGBY 4 x 16 mm²</v>
      </c>
      <c r="D951" s="135">
        <f ca="1">SUMIFS(RAB!$F$14:$F$166,RAB!$C$14:$C$166,C951)</f>
        <v>0</v>
      </c>
      <c r="E951" s="25">
        <f t="shared" ca="1" si="36"/>
        <v>0</v>
      </c>
      <c r="F951" s="25">
        <f ca="1">IF(D951=0,0,SUM($E$713:E951))</f>
        <v>0</v>
      </c>
    </row>
    <row r="952" spans="2:6">
      <c r="B952" s="109">
        <v>239</v>
      </c>
      <c r="C952" s="135" t="str">
        <f ca="1">IF(ISERROR(OFFSET('HARGA SATUAN'!$C$6,MATCH(B952,'HARGA SATUAN'!$V$7:$V$9999,0),0)),"",OFFSET('HARGA SATUAN'!$C$6,MATCH(B952,'HARGA SATUAN'!$V$7:$V$9999,0),0))</f>
        <v>Kabel NYFGBY 4 x 25 mm²</v>
      </c>
      <c r="D952" s="135">
        <f ca="1">SUMIFS(RAB!$F$14:$F$166,RAB!$C$14:$C$166,C952)</f>
        <v>0</v>
      </c>
      <c r="E952" s="25">
        <f t="shared" ca="1" si="36"/>
        <v>0</v>
      </c>
      <c r="F952" s="25">
        <f ca="1">IF(D952=0,0,SUM($E$713:E952))</f>
        <v>0</v>
      </c>
    </row>
    <row r="953" spans="2:6">
      <c r="B953" s="109">
        <v>240</v>
      </c>
      <c r="C953" s="135" t="str">
        <f ca="1">IF(ISERROR(OFFSET('HARGA SATUAN'!$C$6,MATCH(B953,'HARGA SATUAN'!$V$7:$V$9999,0),0)),"",OFFSET('HARGA SATUAN'!$C$6,MATCH(B953,'HARGA SATUAN'!$V$7:$V$9999,0),0))</f>
        <v>Kabel NYFGBY 4 x 35 mm²</v>
      </c>
      <c r="D953" s="135">
        <f ca="1">SUMIFS(RAB!$F$14:$F$166,RAB!$C$14:$C$166,C953)</f>
        <v>0</v>
      </c>
      <c r="E953" s="25">
        <f t="shared" ca="1" si="36"/>
        <v>0</v>
      </c>
      <c r="F953" s="25">
        <f ca="1">IF(D953=0,0,SUM($E$713:E953))</f>
        <v>0</v>
      </c>
    </row>
    <row r="954" spans="2:6">
      <c r="B954" s="109">
        <v>241</v>
      </c>
      <c r="C954" s="135" t="str">
        <f ca="1">IF(ISERROR(OFFSET('HARGA SATUAN'!$C$6,MATCH(B954,'HARGA SATUAN'!$V$7:$V$9999,0),0)),"",OFFSET('HARGA SATUAN'!$C$6,MATCH(B954,'HARGA SATUAN'!$V$7:$V$9999,0),0))</f>
        <v>Kabel NYFGBY 4 x 50 mm²</v>
      </c>
      <c r="D954" s="135">
        <f ca="1">SUMIFS(RAB!$F$14:$F$166,RAB!$C$14:$C$166,C954)</f>
        <v>0</v>
      </c>
      <c r="E954" s="25">
        <f t="shared" ca="1" si="36"/>
        <v>0</v>
      </c>
      <c r="F954" s="25">
        <f ca="1">IF(D954=0,0,SUM($E$713:E954))</f>
        <v>0</v>
      </c>
    </row>
    <row r="955" spans="2:6">
      <c r="B955" s="109">
        <v>242</v>
      </c>
      <c r="C955" s="135" t="str">
        <f ca="1">IF(ISERROR(OFFSET('HARGA SATUAN'!$C$6,MATCH(B955,'HARGA SATUAN'!$V$7:$V$9999,0),0)),"",OFFSET('HARGA SATUAN'!$C$6,MATCH(B955,'HARGA SATUAN'!$V$7:$V$9999,0),0))</f>
        <v>Kabel NYFGBY 4 x 70 mm²</v>
      </c>
      <c r="D955" s="135">
        <f ca="1">SUMIFS(RAB!$F$14:$F$166,RAB!$C$14:$C$166,C955)</f>
        <v>0</v>
      </c>
      <c r="E955" s="25">
        <f t="shared" ca="1" si="36"/>
        <v>0</v>
      </c>
      <c r="F955" s="25">
        <f ca="1">IF(D955=0,0,SUM($E$713:E955))</f>
        <v>0</v>
      </c>
    </row>
    <row r="956" spans="2:6">
      <c r="B956" s="109">
        <v>243</v>
      </c>
      <c r="C956" s="135" t="str">
        <f ca="1">IF(ISERROR(OFFSET('HARGA SATUAN'!$C$6,MATCH(B956,'HARGA SATUAN'!$V$7:$V$9999,0),0)),"",OFFSET('HARGA SATUAN'!$C$6,MATCH(B956,'HARGA SATUAN'!$V$7:$V$9999,0),0))</f>
        <v>Kabel NYFGBY 4 x 95 mm²</v>
      </c>
      <c r="D956" s="135">
        <f ca="1">SUMIFS(RAB!$F$14:$F$166,RAB!$C$14:$C$166,C956)</f>
        <v>0</v>
      </c>
      <c r="E956" s="25">
        <f t="shared" ca="1" si="36"/>
        <v>0</v>
      </c>
      <c r="F956" s="25">
        <f ca="1">IF(D956=0,0,SUM($E$713:E956))</f>
        <v>0</v>
      </c>
    </row>
    <row r="957" spans="2:6">
      <c r="B957" s="109">
        <v>244</v>
      </c>
      <c r="C957" s="135" t="str">
        <f ca="1">IF(ISERROR(OFFSET('HARGA SATUAN'!$C$6,MATCH(B957,'HARGA SATUAN'!$V$7:$V$9999,0),0)),"",OFFSET('HARGA SATUAN'!$C$6,MATCH(B957,'HARGA SATUAN'!$V$7:$V$9999,0),0))</f>
        <v>Kabel NYFGBY 4 x 150 mm²</v>
      </c>
      <c r="D957" s="135">
        <f ca="1">SUMIFS(RAB!$F$14:$F$166,RAB!$C$14:$C$166,C957)</f>
        <v>0</v>
      </c>
      <c r="E957" s="25">
        <f t="shared" ca="1" si="36"/>
        <v>0</v>
      </c>
      <c r="F957" s="25">
        <f ca="1">IF(D957=0,0,SUM($E$713:E957))</f>
        <v>0</v>
      </c>
    </row>
    <row r="958" spans="2:6">
      <c r="B958" s="109">
        <v>245</v>
      </c>
      <c r="C958" s="135" t="str">
        <f ca="1">IF(ISERROR(OFFSET('HARGA SATUAN'!$C$6,MATCH(B958,'HARGA SATUAN'!$V$7:$V$9999,0),0)),"",OFFSET('HARGA SATUAN'!$C$6,MATCH(B958,'HARGA SATUAN'!$V$7:$V$9999,0),0))</f>
        <v>Kabel NYY 4 x 25 mm²</v>
      </c>
      <c r="D958" s="135">
        <f ca="1">SUMIFS(RAB!$F$14:$F$166,RAB!$C$14:$C$166,C958)</f>
        <v>0</v>
      </c>
      <c r="E958" s="25">
        <f t="shared" ca="1" si="36"/>
        <v>0</v>
      </c>
      <c r="F958" s="25">
        <f ca="1">IF(D958=0,0,SUM($E$713:E958))</f>
        <v>0</v>
      </c>
    </row>
    <row r="959" spans="2:6">
      <c r="B959" s="109">
        <v>246</v>
      </c>
      <c r="C959" s="135" t="str">
        <f ca="1">IF(ISERROR(OFFSET('HARGA SATUAN'!$C$6,MATCH(B959,'HARGA SATUAN'!$V$7:$V$9999,0),0)),"",OFFSET('HARGA SATUAN'!$C$6,MATCH(B959,'HARGA SATUAN'!$V$7:$V$9999,0),0))</f>
        <v>Kabel NYY 4 x 35 mm²</v>
      </c>
      <c r="D959" s="135">
        <f ca="1">SUMIFS(RAB!$F$14:$F$166,RAB!$C$14:$C$166,C959)</f>
        <v>0</v>
      </c>
      <c r="E959" s="25">
        <f t="shared" ca="1" si="36"/>
        <v>0</v>
      </c>
      <c r="F959" s="25">
        <f ca="1">IF(D959=0,0,SUM($E$713:E959))</f>
        <v>0</v>
      </c>
    </row>
    <row r="960" spans="2:6">
      <c r="B960" s="109">
        <v>247</v>
      </c>
      <c r="C960" s="135" t="str">
        <f ca="1">IF(ISERROR(OFFSET('HARGA SATUAN'!$C$6,MATCH(B960,'HARGA SATUAN'!$V$7:$V$9999,0),0)),"",OFFSET('HARGA SATUAN'!$C$6,MATCH(B960,'HARGA SATUAN'!$V$7:$V$9999,0),0))</f>
        <v>Kabel NYY 4 x 95 mm²</v>
      </c>
      <c r="D960" s="135">
        <f ca="1">SUMIFS(RAB!$F$14:$F$166,RAB!$C$14:$C$166,C960)</f>
        <v>0</v>
      </c>
      <c r="E960" s="25">
        <f t="shared" ca="1" si="36"/>
        <v>0</v>
      </c>
      <c r="F960" s="25">
        <f ca="1">IF(D960=0,0,SUM($E$713:E960))</f>
        <v>0</v>
      </c>
    </row>
    <row r="961" spans="2:6">
      <c r="B961" s="109">
        <v>248</v>
      </c>
      <c r="C961" s="135" t="str">
        <f ca="1">IF(ISERROR(OFFSET('HARGA SATUAN'!$C$6,MATCH(B961,'HARGA SATUAN'!$V$7:$V$9999,0),0)),"",OFFSET('HARGA SATUAN'!$C$6,MATCH(B961,'HARGA SATUAN'!$V$7:$V$9999,0),0))</f>
        <v>Kabel NA2XSY 20 KV, 1 x 70 mm²</v>
      </c>
      <c r="D961" s="135">
        <f ca="1">SUMIFS(RAB!$F$14:$F$166,RAB!$C$14:$C$166,C961)</f>
        <v>0</v>
      </c>
      <c r="E961" s="25">
        <f t="shared" ca="1" si="36"/>
        <v>0</v>
      </c>
      <c r="F961" s="25">
        <f ca="1">IF(D961=0,0,SUM($E$713:E961))</f>
        <v>0</v>
      </c>
    </row>
    <row r="962" spans="2:6">
      <c r="B962" s="109">
        <v>249</v>
      </c>
      <c r="C962" s="135" t="str">
        <f ca="1">IF(ISERROR(OFFSET('HARGA SATUAN'!$C$6,MATCH(B962,'HARGA SATUAN'!$V$7:$V$9999,0),0)),"",OFFSET('HARGA SATUAN'!$C$6,MATCH(B962,'HARGA SATUAN'!$V$7:$V$9999,0),0))</f>
        <v>Kabel NA2XSY 20 KV, 1 x 150 mm²</v>
      </c>
      <c r="D962" s="135">
        <f ca="1">SUMIFS(RAB!$F$14:$F$166,RAB!$C$14:$C$166,C962)</f>
        <v>0</v>
      </c>
      <c r="E962" s="25">
        <f t="shared" ca="1" si="36"/>
        <v>0</v>
      </c>
      <c r="F962" s="25">
        <f ca="1">IF(D962=0,0,SUM($E$713:E962))</f>
        <v>0</v>
      </c>
    </row>
    <row r="963" spans="2:6">
      <c r="B963" s="109">
        <v>250</v>
      </c>
      <c r="C963" s="135" t="str">
        <f ca="1">IF(ISERROR(OFFSET('HARGA SATUAN'!$C$6,MATCH(B963,'HARGA SATUAN'!$V$7:$V$9999,0),0)),"",OFFSET('HARGA SATUAN'!$C$6,MATCH(B963,'HARGA SATUAN'!$V$7:$V$9999,0),0))</f>
        <v>Kabel NA2XSY 20 KV, 1 x 240 mm²</v>
      </c>
      <c r="D963" s="135">
        <f ca="1">SUMIFS(RAB!$F$14:$F$166,RAB!$C$14:$C$166,C963)</f>
        <v>0</v>
      </c>
      <c r="E963" s="25">
        <f t="shared" ca="1" si="36"/>
        <v>0</v>
      </c>
      <c r="F963" s="25">
        <f ca="1">IF(D963=0,0,SUM($E$713:E963))</f>
        <v>0</v>
      </c>
    </row>
    <row r="964" spans="2:6">
      <c r="B964" s="109">
        <v>251</v>
      </c>
      <c r="C964" s="135" t="str">
        <f ca="1">IF(ISERROR(OFFSET('HARGA SATUAN'!$C$6,MATCH(B964,'HARGA SATUAN'!$V$7:$V$9999,0),0)),"",OFFSET('HARGA SATUAN'!$C$6,MATCH(B964,'HARGA SATUAN'!$V$7:$V$9999,0),0))</f>
        <v>Kabel NA2XSY 20 KV, 1 x 300 mm²</v>
      </c>
      <c r="D964" s="135">
        <f ca="1">SUMIFS(RAB!$F$14:$F$166,RAB!$C$14:$C$166,C964)</f>
        <v>0</v>
      </c>
      <c r="E964" s="25">
        <f t="shared" ca="1" si="36"/>
        <v>0</v>
      </c>
      <c r="F964" s="25">
        <f ca="1">IF(D964=0,0,SUM($E$713:E964))</f>
        <v>0</v>
      </c>
    </row>
    <row r="965" spans="2:6">
      <c r="B965" s="109">
        <v>252</v>
      </c>
      <c r="C965" s="135" t="str">
        <f ca="1">IF(ISERROR(OFFSET('HARGA SATUAN'!$C$6,MATCH(B965,'HARGA SATUAN'!$V$7:$V$9999,0),0)),"",OFFSET('HARGA SATUAN'!$C$6,MATCH(B965,'HARGA SATUAN'!$V$7:$V$9999,0),0))</f>
        <v>Kabel NA2XS2Y 20 KV, 1 x 70 mm²</v>
      </c>
      <c r="D965" s="135">
        <f ca="1">SUMIFS(RAB!$F$14:$F$166,RAB!$C$14:$C$166,C965)</f>
        <v>0</v>
      </c>
      <c r="E965" s="25">
        <f t="shared" ca="1" si="36"/>
        <v>0</v>
      </c>
      <c r="F965" s="25">
        <f ca="1">IF(D965=0,0,SUM($E$713:E965))</f>
        <v>0</v>
      </c>
    </row>
    <row r="966" spans="2:6">
      <c r="B966" s="109">
        <v>253</v>
      </c>
      <c r="C966" s="135" t="str">
        <f ca="1">IF(ISERROR(OFFSET('HARGA SATUAN'!$C$6,MATCH(B966,'HARGA SATUAN'!$V$7:$V$9999,0),0)),"",OFFSET('HARGA SATUAN'!$C$6,MATCH(B966,'HARGA SATUAN'!$V$7:$V$9999,0),0))</f>
        <v>Kabel NA2XS2Y 20 KV, 1 x 150 mm²</v>
      </c>
      <c r="D966" s="135">
        <f ca="1">SUMIFS(RAB!$F$14:$F$166,RAB!$C$14:$C$166,C966)</f>
        <v>0</v>
      </c>
      <c r="E966" s="25">
        <f t="shared" ca="1" si="36"/>
        <v>0</v>
      </c>
      <c r="F966" s="25">
        <f ca="1">IF(D966=0,0,SUM($E$713:E966))</f>
        <v>0</v>
      </c>
    </row>
    <row r="967" spans="2:6">
      <c r="B967" s="109">
        <v>254</v>
      </c>
      <c r="C967" s="135" t="str">
        <f ca="1">IF(ISERROR(OFFSET('HARGA SATUAN'!$C$6,MATCH(B967,'HARGA SATUAN'!$V$7:$V$9999,0),0)),"",OFFSET('HARGA SATUAN'!$C$6,MATCH(B967,'HARGA SATUAN'!$V$7:$V$9999,0),0))</f>
        <v>Kabel NA2XS2Y 20 KV, 1 x 240 mm²</v>
      </c>
      <c r="D967" s="135">
        <f ca="1">SUMIFS(RAB!$F$14:$F$166,RAB!$C$14:$C$166,C967)</f>
        <v>0</v>
      </c>
      <c r="E967" s="25">
        <f t="shared" ca="1" si="36"/>
        <v>0</v>
      </c>
      <c r="F967" s="25">
        <f ca="1">IF(D967=0,0,SUM($E$713:E967))</f>
        <v>0</v>
      </c>
    </row>
    <row r="968" spans="2:6">
      <c r="B968" s="109">
        <v>255</v>
      </c>
      <c r="C968" s="135" t="str">
        <f ca="1">IF(ISERROR(OFFSET('HARGA SATUAN'!$C$6,MATCH(B968,'HARGA SATUAN'!$V$7:$V$9999,0),0)),"",OFFSET('HARGA SATUAN'!$C$6,MATCH(B968,'HARGA SATUAN'!$V$7:$V$9999,0),0))</f>
        <v>Kabel NA2XS2Y 20 KV, 1 x 300 mm²</v>
      </c>
      <c r="D968" s="135">
        <f ca="1">SUMIFS(RAB!$F$14:$F$166,RAB!$C$14:$C$166,C968)</f>
        <v>0</v>
      </c>
      <c r="E968" s="25">
        <f t="shared" ca="1" si="36"/>
        <v>0</v>
      </c>
      <c r="F968" s="25">
        <f ca="1">IF(D968=0,0,SUM($E$713:E968))</f>
        <v>0</v>
      </c>
    </row>
    <row r="969" spans="2:6">
      <c r="B969" s="109">
        <v>256</v>
      </c>
      <c r="C969" s="135" t="str">
        <f ca="1">IF(ISERROR(OFFSET('HARGA SATUAN'!$C$6,MATCH(B969,'HARGA SATUAN'!$V$7:$V$9999,0),0)),"",OFFSET('HARGA SATUAN'!$C$6,MATCH(B969,'HARGA SATUAN'!$V$7:$V$9999,0),0))</f>
        <v>Kabel NYA Fleksibel 2.5 mm²</v>
      </c>
      <c r="D969" s="135">
        <f ca="1">SUMIFS(RAB!$F$14:$F$166,RAB!$C$14:$C$166,C969)</f>
        <v>0</v>
      </c>
      <c r="E969" s="25">
        <f t="shared" ca="1" si="36"/>
        <v>0</v>
      </c>
      <c r="F969" s="25">
        <f ca="1">IF(D969=0,0,SUM($E$713:E969))</f>
        <v>0</v>
      </c>
    </row>
    <row r="970" spans="2:6">
      <c r="B970" s="109">
        <v>257</v>
      </c>
      <c r="C970" s="135" t="str">
        <f ca="1">IF(ISERROR(OFFSET('HARGA SATUAN'!$C$6,MATCH(B970,'HARGA SATUAN'!$V$7:$V$9999,0),0)),"",OFFSET('HARGA SATUAN'!$C$6,MATCH(B970,'HARGA SATUAN'!$V$7:$V$9999,0),0))</f>
        <v>Kabel NYA Fleksibel 4 mm²</v>
      </c>
      <c r="D970" s="135">
        <f ca="1">SUMIFS(RAB!$F$14:$F$166,RAB!$C$14:$C$166,C970)</f>
        <v>0</v>
      </c>
      <c r="E970" s="25">
        <f t="shared" ca="1" si="36"/>
        <v>0</v>
      </c>
      <c r="F970" s="25">
        <f ca="1">IF(D970=0,0,SUM($E$713:E970))</f>
        <v>0</v>
      </c>
    </row>
    <row r="971" spans="2:6">
      <c r="B971" s="109">
        <v>258</v>
      </c>
      <c r="C971" s="135" t="str">
        <f ca="1">IF(ISERROR(OFFSET('HARGA SATUAN'!$C$6,MATCH(B971,'HARGA SATUAN'!$V$7:$V$9999,0),0)),"",OFFSET('HARGA SATUAN'!$C$6,MATCH(B971,'HARGA SATUAN'!$V$7:$V$9999,0),0))</f>
        <v>Kabel NYA Fleksibel 6 mm²</v>
      </c>
      <c r="D971" s="135">
        <f ca="1">SUMIFS(RAB!$F$14:$F$166,RAB!$C$14:$C$166,C971)</f>
        <v>0</v>
      </c>
      <c r="E971" s="25">
        <f t="shared" ref="E971:E1034" ca="1" si="37">IF(D971=0,0,1)</f>
        <v>0</v>
      </c>
      <c r="F971" s="25">
        <f ca="1">IF(D971=0,0,SUM($E$713:E971))</f>
        <v>0</v>
      </c>
    </row>
    <row r="972" spans="2:6">
      <c r="B972" s="109">
        <v>259</v>
      </c>
      <c r="C972" s="135" t="str">
        <f ca="1">IF(ISERROR(OFFSET('HARGA SATUAN'!$C$6,MATCH(B972,'HARGA SATUAN'!$V$7:$V$9999,0),0)),"",OFFSET('HARGA SATUAN'!$C$6,MATCH(B972,'HARGA SATUAN'!$V$7:$V$9999,0),0))</f>
        <v>Kabel NYA Fleksibel 10 mm²</v>
      </c>
      <c r="D972" s="135">
        <f ca="1">SUMIFS(RAB!$F$14:$F$166,RAB!$C$14:$C$166,C972)</f>
        <v>0</v>
      </c>
      <c r="E972" s="25">
        <f t="shared" ca="1" si="37"/>
        <v>0</v>
      </c>
      <c r="F972" s="25">
        <f ca="1">IF(D972=0,0,SUM($E$713:E972))</f>
        <v>0</v>
      </c>
    </row>
    <row r="973" spans="2:6">
      <c r="B973" s="109">
        <v>260</v>
      </c>
      <c r="C973" s="135" t="str">
        <f ca="1">IF(ISERROR(OFFSET('HARGA SATUAN'!$C$6,MATCH(B973,'HARGA SATUAN'!$V$7:$V$9999,0),0)),"",OFFSET('HARGA SATUAN'!$C$6,MATCH(B973,'HARGA SATUAN'!$V$7:$V$9999,0),0))</f>
        <v>Kabel NYA Fleksibel 16 mm²</v>
      </c>
      <c r="D973" s="135">
        <f ca="1">SUMIFS(RAB!$F$14:$F$166,RAB!$C$14:$C$166,C973)</f>
        <v>0</v>
      </c>
      <c r="E973" s="25">
        <f t="shared" ca="1" si="37"/>
        <v>0</v>
      </c>
      <c r="F973" s="25">
        <f ca="1">IF(D973=0,0,SUM($E$713:E973))</f>
        <v>0</v>
      </c>
    </row>
    <row r="974" spans="2:6">
      <c r="B974" s="109">
        <v>261</v>
      </c>
      <c r="C974" s="135" t="str">
        <f ca="1">IF(ISERROR(OFFSET('HARGA SATUAN'!$C$6,MATCH(B974,'HARGA SATUAN'!$V$7:$V$9999,0),0)),"",OFFSET('HARGA SATUAN'!$C$6,MATCH(B974,'HARGA SATUAN'!$V$7:$V$9999,0),0))</f>
        <v>Kabel NYM 2 x 2.5 mm²</v>
      </c>
      <c r="D974" s="135">
        <f ca="1">SUMIFS(RAB!$F$14:$F$166,RAB!$C$14:$C$166,C974)</f>
        <v>0</v>
      </c>
      <c r="E974" s="25">
        <f t="shared" ca="1" si="37"/>
        <v>0</v>
      </c>
      <c r="F974" s="25">
        <f ca="1">IF(D974=0,0,SUM($E$713:E974))</f>
        <v>0</v>
      </c>
    </row>
    <row r="975" spans="2:6">
      <c r="B975" s="109">
        <v>262</v>
      </c>
      <c r="C975" s="135" t="str">
        <f ca="1">IF(ISERROR(OFFSET('HARGA SATUAN'!$C$6,MATCH(B975,'HARGA SATUAN'!$V$7:$V$9999,0),0)),"",OFFSET('HARGA SATUAN'!$C$6,MATCH(B975,'HARGA SATUAN'!$V$7:$V$9999,0),0))</f>
        <v>Kabel NYM 3 x 2.5 mm²</v>
      </c>
      <c r="D975" s="135">
        <f ca="1">SUMIFS(RAB!$F$14:$F$166,RAB!$C$14:$C$166,C975)</f>
        <v>0</v>
      </c>
      <c r="E975" s="25">
        <f t="shared" ca="1" si="37"/>
        <v>0</v>
      </c>
      <c r="F975" s="25">
        <f ca="1">IF(D975=0,0,SUM($E$713:E975))</f>
        <v>0</v>
      </c>
    </row>
    <row r="976" spans="2:6">
      <c r="B976" s="109">
        <v>263</v>
      </c>
      <c r="C976" s="135" t="str">
        <f ca="1">IF(ISERROR(OFFSET('HARGA SATUAN'!$C$6,MATCH(B976,'HARGA SATUAN'!$V$7:$V$9999,0),0)),"",OFFSET('HARGA SATUAN'!$C$6,MATCH(B976,'HARGA SATUAN'!$V$7:$V$9999,0),0))</f>
        <v>Kabel NYM 2 x 4 mm²</v>
      </c>
      <c r="D976" s="135">
        <f ca="1">SUMIFS(RAB!$F$14:$F$166,RAB!$C$14:$C$166,C976)</f>
        <v>0</v>
      </c>
      <c r="E976" s="25">
        <f t="shared" ca="1" si="37"/>
        <v>0</v>
      </c>
      <c r="F976" s="25">
        <f ca="1">IF(D976=0,0,SUM($E$713:E976))</f>
        <v>0</v>
      </c>
    </row>
    <row r="977" spans="2:6">
      <c r="B977" s="109">
        <v>264</v>
      </c>
      <c r="C977" s="135" t="str">
        <f ca="1">IF(ISERROR(OFFSET('HARGA SATUAN'!$C$6,MATCH(B977,'HARGA SATUAN'!$V$7:$V$9999,0),0)),"",OFFSET('HARGA SATUAN'!$C$6,MATCH(B977,'HARGA SATUAN'!$V$7:$V$9999,0),0))</f>
        <v>Kabel NYM 3 x 4 mm²</v>
      </c>
      <c r="D977" s="135">
        <f ca="1">SUMIFS(RAB!$F$14:$F$166,RAB!$C$14:$C$166,C977)</f>
        <v>0</v>
      </c>
      <c r="E977" s="25">
        <f t="shared" ca="1" si="37"/>
        <v>0</v>
      </c>
      <c r="F977" s="25">
        <f ca="1">IF(D977=0,0,SUM($E$713:E977))</f>
        <v>0</v>
      </c>
    </row>
    <row r="978" spans="2:6">
      <c r="B978" s="109">
        <v>265</v>
      </c>
      <c r="C978" s="135" t="str">
        <f ca="1">IF(ISERROR(OFFSET('HARGA SATUAN'!$C$6,MATCH(B978,'HARGA SATUAN'!$V$7:$V$9999,0),0)),"",OFFSET('HARGA SATUAN'!$C$6,MATCH(B978,'HARGA SATUAN'!$V$7:$V$9999,0),0))</f>
        <v>Sepatu Kabel AL/CU Ring 35</v>
      </c>
      <c r="D978" s="135">
        <f ca="1">SUMIFS(RAB!$F$14:$F$166,RAB!$C$14:$C$166,C978)</f>
        <v>0</v>
      </c>
      <c r="E978" s="25">
        <f t="shared" ca="1" si="37"/>
        <v>0</v>
      </c>
      <c r="F978" s="25">
        <f ca="1">IF(D978=0,0,SUM($E$713:E978))</f>
        <v>0</v>
      </c>
    </row>
    <row r="979" spans="2:6">
      <c r="B979" s="109">
        <v>266</v>
      </c>
      <c r="C979" s="135" t="str">
        <f ca="1">IF(ISERROR(OFFSET('HARGA SATUAN'!$C$6,MATCH(B979,'HARGA SATUAN'!$V$7:$V$9999,0),0)),"",OFFSET('HARGA SATUAN'!$C$6,MATCH(B979,'HARGA SATUAN'!$V$7:$V$9999,0),0))</f>
        <v>Sepatu Kabel AL/CU Ring 50</v>
      </c>
      <c r="D979" s="135">
        <f ca="1">SUMIFS(RAB!$F$14:$F$166,RAB!$C$14:$C$166,C979)</f>
        <v>0</v>
      </c>
      <c r="E979" s="25">
        <f t="shared" ca="1" si="37"/>
        <v>0</v>
      </c>
      <c r="F979" s="25">
        <f ca="1">IF(D979=0,0,SUM($E$713:E979))</f>
        <v>0</v>
      </c>
    </row>
    <row r="980" spans="2:6">
      <c r="B980" s="109">
        <v>267</v>
      </c>
      <c r="C980" s="135" t="str">
        <f ca="1">IF(ISERROR(OFFSET('HARGA SATUAN'!$C$6,MATCH(B980,'HARGA SATUAN'!$V$7:$V$9999,0),0)),"",OFFSET('HARGA SATUAN'!$C$6,MATCH(B980,'HARGA SATUAN'!$V$7:$V$9999,0),0))</f>
        <v>Sepatu Kabel AL/CU Ring-70 mm²</v>
      </c>
      <c r="D980" s="135">
        <f ca="1">SUMIFS(RAB!$F$14:$F$166,RAB!$C$14:$C$166,C980)</f>
        <v>4</v>
      </c>
      <c r="E980" s="25">
        <f t="shared" ca="1" si="37"/>
        <v>1</v>
      </c>
      <c r="F980" s="25">
        <f ca="1">IF(D980=0,0,SUM($E$713:E980))</f>
        <v>14</v>
      </c>
    </row>
    <row r="981" spans="2:6">
      <c r="B981" s="109">
        <v>268</v>
      </c>
      <c r="C981" s="135" t="str">
        <f ca="1">IF(ISERROR(OFFSET('HARGA SATUAN'!$C$6,MATCH(B981,'HARGA SATUAN'!$V$7:$V$9999,0),0)),"",OFFSET('HARGA SATUAN'!$C$6,MATCH(B981,'HARGA SATUAN'!$V$7:$V$9999,0),0))</f>
        <v>Sepatu Kabel AL/CU Ring 95</v>
      </c>
      <c r="D981" s="135">
        <f ca="1">SUMIFS(RAB!$F$14:$F$166,RAB!$C$14:$C$166,C981)</f>
        <v>0</v>
      </c>
      <c r="E981" s="25">
        <f t="shared" ca="1" si="37"/>
        <v>0</v>
      </c>
      <c r="F981" s="25">
        <f ca="1">IF(D981=0,0,SUM($E$713:E981))</f>
        <v>0</v>
      </c>
    </row>
    <row r="982" spans="2:6">
      <c r="B982" s="109">
        <v>269</v>
      </c>
      <c r="C982" s="135" t="str">
        <f ca="1">IF(ISERROR(OFFSET('HARGA SATUAN'!$C$6,MATCH(B982,'HARGA SATUAN'!$V$7:$V$9999,0),0)),"",OFFSET('HARGA SATUAN'!$C$6,MATCH(B982,'HARGA SATUAN'!$V$7:$V$9999,0),0))</f>
        <v>Sepatu Kabel AL/CU Ring 120</v>
      </c>
      <c r="D982" s="135">
        <f ca="1">SUMIFS(RAB!$F$14:$F$166,RAB!$C$14:$C$166,C982)</f>
        <v>0</v>
      </c>
      <c r="E982" s="25">
        <f t="shared" ca="1" si="37"/>
        <v>0</v>
      </c>
      <c r="F982" s="25">
        <f ca="1">IF(D982=0,0,SUM($E$713:E982))</f>
        <v>0</v>
      </c>
    </row>
    <row r="983" spans="2:6">
      <c r="B983" s="109">
        <v>270</v>
      </c>
      <c r="C983" s="135" t="str">
        <f ca="1">IF(ISERROR(OFFSET('HARGA SATUAN'!$C$6,MATCH(B983,'HARGA SATUAN'!$V$7:$V$9999,0),0)),"",OFFSET('HARGA SATUAN'!$C$6,MATCH(B983,'HARGA SATUAN'!$V$7:$V$9999,0),0))</f>
        <v>Sepatu Kabel AL/CU Ring 185</v>
      </c>
      <c r="D983" s="135">
        <f ca="1">SUMIFS(RAB!$F$14:$F$166,RAB!$C$14:$C$166,C983)</f>
        <v>0</v>
      </c>
      <c r="E983" s="25">
        <f t="shared" ca="1" si="37"/>
        <v>0</v>
      </c>
      <c r="F983" s="25">
        <f ca="1">IF(D983=0,0,SUM($E$713:E983))</f>
        <v>0</v>
      </c>
    </row>
    <row r="984" spans="2:6">
      <c r="B984" s="109">
        <v>271</v>
      </c>
      <c r="C984" s="135" t="str">
        <f ca="1">IF(ISERROR(OFFSET('HARGA SATUAN'!$C$6,MATCH(B984,'HARGA SATUAN'!$V$7:$V$9999,0),0)),"",OFFSET('HARGA SATUAN'!$C$6,MATCH(B984,'HARGA SATUAN'!$V$7:$V$9999,0),0))</f>
        <v>Sepatu Kabel AL/CU Ring 300</v>
      </c>
      <c r="D984" s="135">
        <f ca="1">SUMIFS(RAB!$F$14:$F$166,RAB!$C$14:$C$166,C984)</f>
        <v>0</v>
      </c>
      <c r="E984" s="25">
        <f t="shared" ca="1" si="37"/>
        <v>0</v>
      </c>
      <c r="F984" s="25">
        <f ca="1">IF(D984=0,0,SUM($E$713:E984))</f>
        <v>0</v>
      </c>
    </row>
    <row r="985" spans="2:6">
      <c r="B985" s="109">
        <v>272</v>
      </c>
      <c r="C985" s="135" t="str">
        <f ca="1">IF(ISERROR(OFFSET('HARGA SATUAN'!$C$6,MATCH(B985,'HARGA SATUAN'!$V$7:$V$9999,0),0)),"",OFFSET('HARGA SATUAN'!$C$6,MATCH(B985,'HARGA SATUAN'!$V$7:$V$9999,0),0))</f>
        <v>Sepatu Kabel AL/CU Kepala 35</v>
      </c>
      <c r="D985" s="135">
        <f ca="1">SUMIFS(RAB!$F$14:$F$166,RAB!$C$14:$C$166,C985)</f>
        <v>0</v>
      </c>
      <c r="E985" s="25">
        <f t="shared" ca="1" si="37"/>
        <v>0</v>
      </c>
      <c r="F985" s="25">
        <f ca="1">IF(D985=0,0,SUM($E$713:E985))</f>
        <v>0</v>
      </c>
    </row>
    <row r="986" spans="2:6">
      <c r="B986" s="109">
        <v>273</v>
      </c>
      <c r="C986" s="135" t="str">
        <f ca="1">IF(ISERROR(OFFSET('HARGA SATUAN'!$C$6,MATCH(B986,'HARGA SATUAN'!$V$7:$V$9999,0),0)),"",OFFSET('HARGA SATUAN'!$C$6,MATCH(B986,'HARGA SATUAN'!$V$7:$V$9999,0),0))</f>
        <v>Sepatu Kabel AL/CU Kepala 50</v>
      </c>
      <c r="D986" s="135">
        <f ca="1">SUMIFS(RAB!$F$14:$F$166,RAB!$C$14:$C$166,C986)</f>
        <v>0</v>
      </c>
      <c r="E986" s="25">
        <f t="shared" ca="1" si="37"/>
        <v>0</v>
      </c>
      <c r="F986" s="25">
        <f ca="1">IF(D986=0,0,SUM($E$713:E986))</f>
        <v>0</v>
      </c>
    </row>
    <row r="987" spans="2:6">
      <c r="B987" s="109">
        <v>274</v>
      </c>
      <c r="C987" s="135" t="str">
        <f ca="1">IF(ISERROR(OFFSET('HARGA SATUAN'!$C$6,MATCH(B987,'HARGA SATUAN'!$V$7:$V$9999,0),0)),"",OFFSET('HARGA SATUAN'!$C$6,MATCH(B987,'HARGA SATUAN'!$V$7:$V$9999,0),0))</f>
        <v>Sepatu Kabel AL/CU Kepala 70</v>
      </c>
      <c r="D987" s="135">
        <f ca="1">SUMIFS(RAB!$F$14:$F$166,RAB!$C$14:$C$166,C987)</f>
        <v>0</v>
      </c>
      <c r="E987" s="25">
        <f t="shared" ca="1" si="37"/>
        <v>0</v>
      </c>
      <c r="F987" s="25">
        <f ca="1">IF(D987=0,0,SUM($E$713:E987))</f>
        <v>0</v>
      </c>
    </row>
    <row r="988" spans="2:6">
      <c r="B988" s="109">
        <v>275</v>
      </c>
      <c r="C988" s="135" t="str">
        <f ca="1">IF(ISERROR(OFFSET('HARGA SATUAN'!$C$6,MATCH(B988,'HARGA SATUAN'!$V$7:$V$9999,0),0)),"",OFFSET('HARGA SATUAN'!$C$6,MATCH(B988,'HARGA SATUAN'!$V$7:$V$9999,0),0))</f>
        <v>Sepatu Kabel AL/CU Kepala 95</v>
      </c>
      <c r="D988" s="135">
        <f ca="1">SUMIFS(RAB!$F$14:$F$166,RAB!$C$14:$C$166,C988)</f>
        <v>0</v>
      </c>
      <c r="E988" s="25">
        <f t="shared" ca="1" si="37"/>
        <v>0</v>
      </c>
      <c r="F988" s="25">
        <f ca="1">IF(D988=0,0,SUM($E$713:E988))</f>
        <v>0</v>
      </c>
    </row>
    <row r="989" spans="2:6">
      <c r="B989" s="109">
        <v>276</v>
      </c>
      <c r="C989" s="135" t="str">
        <f ca="1">IF(ISERROR(OFFSET('HARGA SATUAN'!$C$6,MATCH(B989,'HARGA SATUAN'!$V$7:$V$9999,0),0)),"",OFFSET('HARGA SATUAN'!$C$6,MATCH(B989,'HARGA SATUAN'!$V$7:$V$9999,0),0))</f>
        <v>Sepatu Kabel AL/CU Kepala 120</v>
      </c>
      <c r="D989" s="135">
        <f ca="1">SUMIFS(RAB!$F$14:$F$166,RAB!$C$14:$C$166,C989)</f>
        <v>0</v>
      </c>
      <c r="E989" s="25">
        <f t="shared" ca="1" si="37"/>
        <v>0</v>
      </c>
      <c r="F989" s="25">
        <f ca="1">IF(D989=0,0,SUM($E$713:E989))</f>
        <v>0</v>
      </c>
    </row>
    <row r="990" spans="2:6">
      <c r="B990" s="109">
        <v>277</v>
      </c>
      <c r="C990" s="135" t="str">
        <f ca="1">IF(ISERROR(OFFSET('HARGA SATUAN'!$C$6,MATCH(B990,'HARGA SATUAN'!$V$7:$V$9999,0),0)),"",OFFSET('HARGA SATUAN'!$C$6,MATCH(B990,'HARGA SATUAN'!$V$7:$V$9999,0),0))</f>
        <v>Sepatu Kabel AL/CU Kepala 150</v>
      </c>
      <c r="D990" s="135">
        <f ca="1">SUMIFS(RAB!$F$14:$F$166,RAB!$C$14:$C$166,C990)</f>
        <v>0</v>
      </c>
      <c r="E990" s="25">
        <f t="shared" ca="1" si="37"/>
        <v>0</v>
      </c>
      <c r="F990" s="25">
        <f ca="1">IF(D990=0,0,SUM($E$713:E990))</f>
        <v>0</v>
      </c>
    </row>
    <row r="991" spans="2:6">
      <c r="B991" s="109">
        <v>278</v>
      </c>
      <c r="C991" s="135" t="str">
        <f ca="1">IF(ISERROR(OFFSET('HARGA SATUAN'!$C$6,MATCH(B991,'HARGA SATUAN'!$V$7:$V$9999,0),0)),"",OFFSET('HARGA SATUAN'!$C$6,MATCH(B991,'HARGA SATUAN'!$V$7:$V$9999,0),0))</f>
        <v>Sepatu Kabel AL/CU Kepala 185</v>
      </c>
      <c r="D991" s="135">
        <f ca="1">SUMIFS(RAB!$F$14:$F$166,RAB!$C$14:$C$166,C991)</f>
        <v>0</v>
      </c>
      <c r="E991" s="25">
        <f t="shared" ca="1" si="37"/>
        <v>0</v>
      </c>
      <c r="F991" s="25">
        <f ca="1">IF(D991=0,0,SUM($E$713:E991))</f>
        <v>0</v>
      </c>
    </row>
    <row r="992" spans="2:6">
      <c r="B992" s="109">
        <v>279</v>
      </c>
      <c r="C992" s="135" t="str">
        <f ca="1">IF(ISERROR(OFFSET('HARGA SATUAN'!$C$6,MATCH(B992,'HARGA SATUAN'!$V$7:$V$9999,0),0)),"",OFFSET('HARGA SATUAN'!$C$6,MATCH(B992,'HARGA SATUAN'!$V$7:$V$9999,0),0))</f>
        <v>Sepatu Kabel AL/CU Kepala 240</v>
      </c>
      <c r="D992" s="135">
        <f ca="1">SUMIFS(RAB!$F$14:$F$166,RAB!$C$14:$C$166,C992)</f>
        <v>0</v>
      </c>
      <c r="E992" s="25">
        <f t="shared" ca="1" si="37"/>
        <v>0</v>
      </c>
      <c r="F992" s="25">
        <f ca="1">IF(D992=0,0,SUM($E$713:E992))</f>
        <v>0</v>
      </c>
    </row>
    <row r="993" spans="2:6">
      <c r="B993" s="109">
        <v>280</v>
      </c>
      <c r="C993" s="135" t="str">
        <f ca="1">IF(ISERROR(OFFSET('HARGA SATUAN'!$C$6,MATCH(B993,'HARGA SATUAN'!$V$7:$V$9999,0),0)),"",OFFSET('HARGA SATUAN'!$C$6,MATCH(B993,'HARGA SATUAN'!$V$7:$V$9999,0),0))</f>
        <v>Sepatu Kabel AL/CU 1 Hole 70</v>
      </c>
      <c r="D993" s="135">
        <f ca="1">SUMIFS(RAB!$F$14:$F$166,RAB!$C$14:$C$166,C993)</f>
        <v>0</v>
      </c>
      <c r="E993" s="25">
        <f t="shared" ca="1" si="37"/>
        <v>0</v>
      </c>
      <c r="F993" s="25">
        <f ca="1">IF(D993=0,0,SUM($E$713:E993))</f>
        <v>0</v>
      </c>
    </row>
    <row r="994" spans="2:6">
      <c r="B994" s="109">
        <v>281</v>
      </c>
      <c r="C994" s="135" t="str">
        <f ca="1">IF(ISERROR(OFFSET('HARGA SATUAN'!$C$6,MATCH(B994,'HARGA SATUAN'!$V$7:$V$9999,0),0)),"",OFFSET('HARGA SATUAN'!$C$6,MATCH(B994,'HARGA SATUAN'!$V$7:$V$9999,0),0))</f>
        <v>Sepatu Kabel AL/CU 1 Hole 150</v>
      </c>
      <c r="D994" s="135">
        <f ca="1">SUMIFS(RAB!$F$14:$F$166,RAB!$C$14:$C$166,C994)</f>
        <v>0</v>
      </c>
      <c r="E994" s="25">
        <f t="shared" ca="1" si="37"/>
        <v>0</v>
      </c>
      <c r="F994" s="25">
        <f ca="1">IF(D994=0,0,SUM($E$713:E994))</f>
        <v>0</v>
      </c>
    </row>
    <row r="995" spans="2:6">
      <c r="B995" s="109">
        <v>282</v>
      </c>
      <c r="C995" s="135" t="str">
        <f ca="1">IF(ISERROR(OFFSET('HARGA SATUAN'!$C$6,MATCH(B995,'HARGA SATUAN'!$V$7:$V$9999,0),0)),"",OFFSET('HARGA SATUAN'!$C$6,MATCH(B995,'HARGA SATUAN'!$V$7:$V$9999,0),0))</f>
        <v>Sepatu Kabel AL/CU 1 Hole 240</v>
      </c>
      <c r="D995" s="135">
        <f ca="1">SUMIFS(RAB!$F$14:$F$166,RAB!$C$14:$C$166,C995)</f>
        <v>0</v>
      </c>
      <c r="E995" s="25">
        <f t="shared" ca="1" si="37"/>
        <v>0</v>
      </c>
      <c r="F995" s="25">
        <f ca="1">IF(D995=0,0,SUM($E$713:E995))</f>
        <v>0</v>
      </c>
    </row>
    <row r="996" spans="2:6">
      <c r="B996" s="109">
        <v>283</v>
      </c>
      <c r="C996" s="135" t="str">
        <f ca="1">IF(ISERROR(OFFSET('HARGA SATUAN'!$C$6,MATCH(B996,'HARGA SATUAN'!$V$7:$V$9999,0),0)),"",OFFSET('HARGA SATUAN'!$C$6,MATCH(B996,'HARGA SATUAN'!$V$7:$V$9999,0),0))</f>
        <v>Sepatu Kabel AL/CU 2 Hole 70</v>
      </c>
      <c r="D996" s="135">
        <f ca="1">SUMIFS(RAB!$F$14:$F$166,RAB!$C$14:$C$166,C996)</f>
        <v>0</v>
      </c>
      <c r="E996" s="25">
        <f t="shared" ca="1" si="37"/>
        <v>0</v>
      </c>
      <c r="F996" s="25">
        <f ca="1">IF(D996=0,0,SUM($E$713:E996))</f>
        <v>0</v>
      </c>
    </row>
    <row r="997" spans="2:6">
      <c r="B997" s="109">
        <v>284</v>
      </c>
      <c r="C997" s="135" t="str">
        <f ca="1">IF(ISERROR(OFFSET('HARGA SATUAN'!$C$6,MATCH(B997,'HARGA SATUAN'!$V$7:$V$9999,0),0)),"",OFFSET('HARGA SATUAN'!$C$6,MATCH(B997,'HARGA SATUAN'!$V$7:$V$9999,0),0))</f>
        <v>Sepatu Kabel AL/CU 2 Hole 150</v>
      </c>
      <c r="D997" s="135">
        <f ca="1">SUMIFS(RAB!$F$14:$F$166,RAB!$C$14:$C$166,C997)</f>
        <v>0</v>
      </c>
      <c r="E997" s="25">
        <f t="shared" ca="1" si="37"/>
        <v>0</v>
      </c>
      <c r="F997" s="25">
        <f ca="1">IF(D997=0,0,SUM($E$713:E997))</f>
        <v>0</v>
      </c>
    </row>
    <row r="998" spans="2:6">
      <c r="B998" s="109">
        <v>285</v>
      </c>
      <c r="C998" s="135" t="str">
        <f ca="1">IF(ISERROR(OFFSET('HARGA SATUAN'!$C$6,MATCH(B998,'HARGA SATUAN'!$V$7:$V$9999,0),0)),"",OFFSET('HARGA SATUAN'!$C$6,MATCH(B998,'HARGA SATUAN'!$V$7:$V$9999,0),0))</f>
        <v>Sepatu Kabel AL/CU 2 Hole 240</v>
      </c>
      <c r="D998" s="135">
        <f ca="1">SUMIFS(RAB!$F$14:$F$166,RAB!$C$14:$C$166,C998)</f>
        <v>0</v>
      </c>
      <c r="E998" s="25">
        <f t="shared" ca="1" si="37"/>
        <v>0</v>
      </c>
      <c r="F998" s="25">
        <f ca="1">IF(D998=0,0,SUM($E$713:E998))</f>
        <v>0</v>
      </c>
    </row>
    <row r="999" spans="2:6">
      <c r="B999" s="109">
        <v>286</v>
      </c>
      <c r="C999" s="135" t="str">
        <f ca="1">IF(ISERROR(OFFSET('HARGA SATUAN'!$C$6,MATCH(B999,'HARGA SATUAN'!$V$7:$V$9999,0),0)),"",OFFSET('HARGA SATUAN'!$C$6,MATCH(B999,'HARGA SATUAN'!$V$7:$V$9999,0),0))</f>
        <v>Sepatu Kabel AL/AL 2 Hole 70</v>
      </c>
      <c r="D999" s="135">
        <f ca="1">SUMIFS(RAB!$F$14:$F$166,RAB!$C$14:$C$166,C999)</f>
        <v>0</v>
      </c>
      <c r="E999" s="25">
        <f t="shared" ca="1" si="37"/>
        <v>0</v>
      </c>
      <c r="F999" s="25">
        <f ca="1">IF(D999=0,0,SUM($E$713:E999))</f>
        <v>0</v>
      </c>
    </row>
    <row r="1000" spans="2:6">
      <c r="B1000" s="109">
        <v>287</v>
      </c>
      <c r="C1000" s="135" t="str">
        <f ca="1">IF(ISERROR(OFFSET('HARGA SATUAN'!$C$6,MATCH(B1000,'HARGA SATUAN'!$V$7:$V$9999,0),0)),"",OFFSET('HARGA SATUAN'!$C$6,MATCH(B1000,'HARGA SATUAN'!$V$7:$V$9999,0),0))</f>
        <v>Sepatu Kabel AL/AL 25</v>
      </c>
      <c r="D1000" s="135">
        <f ca="1">SUMIFS(RAB!$F$14:$F$166,RAB!$C$14:$C$166,C1000)</f>
        <v>0</v>
      </c>
      <c r="E1000" s="25">
        <f t="shared" ca="1" si="37"/>
        <v>0</v>
      </c>
      <c r="F1000" s="25">
        <f ca="1">IF(D1000=0,0,SUM($E$713:E1000))</f>
        <v>0</v>
      </c>
    </row>
    <row r="1001" spans="2:6">
      <c r="B1001" s="109">
        <v>288</v>
      </c>
      <c r="C1001" s="135" t="str">
        <f ca="1">IF(ISERROR(OFFSET('HARGA SATUAN'!$C$6,MATCH(B1001,'HARGA SATUAN'!$V$7:$V$9999,0),0)),"",OFFSET('HARGA SATUAN'!$C$6,MATCH(B1001,'HARGA SATUAN'!$V$7:$V$9999,0),0))</f>
        <v>Sepatu Kabel AL/AL 35</v>
      </c>
      <c r="D1001" s="135">
        <f ca="1">SUMIFS(RAB!$F$14:$F$166,RAB!$C$14:$C$166,C1001)</f>
        <v>0</v>
      </c>
      <c r="E1001" s="25">
        <f t="shared" ca="1" si="37"/>
        <v>0</v>
      </c>
      <c r="F1001" s="25">
        <f ca="1">IF(D1001=0,0,SUM($E$713:E1001))</f>
        <v>0</v>
      </c>
    </row>
    <row r="1002" spans="2:6">
      <c r="B1002" s="109">
        <v>289</v>
      </c>
      <c r="C1002" s="135" t="str">
        <f ca="1">IF(ISERROR(OFFSET('HARGA SATUAN'!$C$6,MATCH(B1002,'HARGA SATUAN'!$V$7:$V$9999,0),0)),"",OFFSET('HARGA SATUAN'!$C$6,MATCH(B1002,'HARGA SATUAN'!$V$7:$V$9999,0),0))</f>
        <v>Sepatu Kabel AL/AL 50</v>
      </c>
      <c r="D1002" s="135">
        <f ca="1">SUMIFS(RAB!$F$14:$F$166,RAB!$C$14:$C$166,C1002)</f>
        <v>0</v>
      </c>
      <c r="E1002" s="25">
        <f t="shared" ca="1" si="37"/>
        <v>0</v>
      </c>
      <c r="F1002" s="25">
        <f ca="1">IF(D1002=0,0,SUM($E$713:E1002))</f>
        <v>0</v>
      </c>
    </row>
    <row r="1003" spans="2:6">
      <c r="B1003" s="109">
        <v>290</v>
      </c>
      <c r="C1003" s="135" t="str">
        <f ca="1">IF(ISERROR(OFFSET('HARGA SATUAN'!$C$6,MATCH(B1003,'HARGA SATUAN'!$V$7:$V$9999,0),0)),"",OFFSET('HARGA SATUAN'!$C$6,MATCH(B1003,'HARGA SATUAN'!$V$7:$V$9999,0),0))</f>
        <v>Sepatu Kabel AL/AL-70 mm²</v>
      </c>
      <c r="D1003" s="135">
        <f ca="1">SUMIFS(RAB!$F$14:$F$166,RAB!$C$14:$C$166,C1003)</f>
        <v>0</v>
      </c>
      <c r="E1003" s="25">
        <f t="shared" ca="1" si="37"/>
        <v>0</v>
      </c>
      <c r="F1003" s="25">
        <f ca="1">IF(D1003=0,0,SUM($E$713:E1003))</f>
        <v>0</v>
      </c>
    </row>
    <row r="1004" spans="2:6">
      <c r="B1004" s="109">
        <v>291</v>
      </c>
      <c r="C1004" s="135" t="str">
        <f ca="1">IF(ISERROR(OFFSET('HARGA SATUAN'!$C$6,MATCH(B1004,'HARGA SATUAN'!$V$7:$V$9999,0),0)),"",OFFSET('HARGA SATUAN'!$C$6,MATCH(B1004,'HARGA SATUAN'!$V$7:$V$9999,0),0))</f>
        <v>Sepatu Kabel AL/AL 95</v>
      </c>
      <c r="D1004" s="135">
        <f ca="1">SUMIFS(RAB!$F$14:$F$166,RAB!$C$14:$C$166,C1004)</f>
        <v>0</v>
      </c>
      <c r="E1004" s="25">
        <f t="shared" ca="1" si="37"/>
        <v>0</v>
      </c>
      <c r="F1004" s="25">
        <f ca="1">IF(D1004=0,0,SUM($E$713:E1004))</f>
        <v>0</v>
      </c>
    </row>
    <row r="1005" spans="2:6">
      <c r="B1005" s="109">
        <v>292</v>
      </c>
      <c r="C1005" s="135" t="str">
        <f ca="1">IF(ISERROR(OFFSET('HARGA SATUAN'!$C$6,MATCH(B1005,'HARGA SATUAN'!$V$7:$V$9999,0),0)),"",OFFSET('HARGA SATUAN'!$C$6,MATCH(B1005,'HARGA SATUAN'!$V$7:$V$9999,0),0))</f>
        <v>Sepatu Kabel AL/AL 120</v>
      </c>
      <c r="D1005" s="135">
        <f ca="1">SUMIFS(RAB!$F$14:$F$166,RAB!$C$14:$C$166,C1005)</f>
        <v>0</v>
      </c>
      <c r="E1005" s="25">
        <f t="shared" ca="1" si="37"/>
        <v>0</v>
      </c>
      <c r="F1005" s="25">
        <f ca="1">IF(D1005=0,0,SUM($E$713:E1005))</f>
        <v>0</v>
      </c>
    </row>
    <row r="1006" spans="2:6">
      <c r="B1006" s="109">
        <v>293</v>
      </c>
      <c r="C1006" s="135" t="str">
        <f ca="1">IF(ISERROR(OFFSET('HARGA SATUAN'!$C$6,MATCH(B1006,'HARGA SATUAN'!$V$7:$V$9999,0),0)),"",OFFSET('HARGA SATUAN'!$C$6,MATCH(B1006,'HARGA SATUAN'!$V$7:$V$9999,0),0))</f>
        <v>Sepatu Kabel AL/AL 150</v>
      </c>
      <c r="D1006" s="135">
        <f ca="1">SUMIFS(RAB!$F$14:$F$166,RAB!$C$14:$C$166,C1006)</f>
        <v>0</v>
      </c>
      <c r="E1006" s="25">
        <f t="shared" ca="1" si="37"/>
        <v>0</v>
      </c>
      <c r="F1006" s="25">
        <f ca="1">IF(D1006=0,0,SUM($E$713:E1006))</f>
        <v>0</v>
      </c>
    </row>
    <row r="1007" spans="2:6">
      <c r="B1007" s="109">
        <v>294</v>
      </c>
      <c r="C1007" s="135" t="str">
        <f ca="1">IF(ISERROR(OFFSET('HARGA SATUAN'!$C$6,MATCH(B1007,'HARGA SATUAN'!$V$7:$V$9999,0),0)),"",OFFSET('HARGA SATUAN'!$C$6,MATCH(B1007,'HARGA SATUAN'!$V$7:$V$9999,0),0))</f>
        <v>Sepatu Kabel AL/AL 185</v>
      </c>
      <c r="D1007" s="135">
        <f ca="1">SUMIFS(RAB!$F$14:$F$166,RAB!$C$14:$C$166,C1007)</f>
        <v>0</v>
      </c>
      <c r="E1007" s="25">
        <f t="shared" ca="1" si="37"/>
        <v>0</v>
      </c>
      <c r="F1007" s="25">
        <f ca="1">IF(D1007=0,0,SUM($E$713:E1007))</f>
        <v>0</v>
      </c>
    </row>
    <row r="1008" spans="2:6">
      <c r="B1008" s="109">
        <v>295</v>
      </c>
      <c r="C1008" s="135" t="str">
        <f ca="1">IF(ISERROR(OFFSET('HARGA SATUAN'!$C$6,MATCH(B1008,'HARGA SATUAN'!$V$7:$V$9999,0),0)),"",OFFSET('HARGA SATUAN'!$C$6,MATCH(B1008,'HARGA SATUAN'!$V$7:$V$9999,0),0))</f>
        <v>Sepatu Kabel AL/AL 240</v>
      </c>
      <c r="D1008" s="135">
        <f ca="1">SUMIFS(RAB!$F$14:$F$166,RAB!$C$14:$C$166,C1008)</f>
        <v>0</v>
      </c>
      <c r="E1008" s="25">
        <f t="shared" ca="1" si="37"/>
        <v>0</v>
      </c>
      <c r="F1008" s="25">
        <f ca="1">IF(D1008=0,0,SUM($E$713:E1008))</f>
        <v>0</v>
      </c>
    </row>
    <row r="1009" spans="2:6">
      <c r="B1009" s="109">
        <v>296</v>
      </c>
      <c r="C1009" s="135" t="str">
        <f ca="1">IF(ISERROR(OFFSET('HARGA SATUAN'!$C$6,MATCH(B1009,'HARGA SATUAN'!$V$7:$V$9999,0),0)),"",OFFSET('HARGA SATUAN'!$C$6,MATCH(B1009,'HARGA SATUAN'!$V$7:$V$9999,0),0))</f>
        <v>Sepatu Kabel CU/CU-16 mm²</v>
      </c>
      <c r="D1009" s="135">
        <f ca="1">SUMIFS(RAB!$F$14:$F$166,RAB!$C$14:$C$166,C1009)</f>
        <v>0</v>
      </c>
      <c r="E1009" s="25">
        <f t="shared" ca="1" si="37"/>
        <v>0</v>
      </c>
      <c r="F1009" s="25">
        <f ca="1">IF(D1009=0,0,SUM($E$713:E1009))</f>
        <v>0</v>
      </c>
    </row>
    <row r="1010" spans="2:6">
      <c r="B1010" s="109">
        <v>297</v>
      </c>
      <c r="C1010" s="135" t="str">
        <f ca="1">IF(ISERROR(OFFSET('HARGA SATUAN'!$C$6,MATCH(B1010,'HARGA SATUAN'!$V$7:$V$9999,0),0)),"",OFFSET('HARGA SATUAN'!$C$6,MATCH(B1010,'HARGA SATUAN'!$V$7:$V$9999,0),0))</f>
        <v>Sepatu Kabel CU/CU 25</v>
      </c>
      <c r="D1010" s="135">
        <f ca="1">SUMIFS(RAB!$F$14:$F$166,RAB!$C$14:$C$166,C1010)</f>
        <v>0</v>
      </c>
      <c r="E1010" s="25">
        <f t="shared" ca="1" si="37"/>
        <v>0</v>
      </c>
      <c r="F1010" s="25">
        <f ca="1">IF(D1010=0,0,SUM($E$713:E1010))</f>
        <v>0</v>
      </c>
    </row>
    <row r="1011" spans="2:6">
      <c r="B1011" s="109">
        <v>298</v>
      </c>
      <c r="C1011" s="135" t="str">
        <f ca="1">IF(ISERROR(OFFSET('HARGA SATUAN'!$C$6,MATCH(B1011,'HARGA SATUAN'!$V$7:$V$9999,0),0)),"",OFFSET('HARGA SATUAN'!$C$6,MATCH(B1011,'HARGA SATUAN'!$V$7:$V$9999,0),0))</f>
        <v>Sepatu Kabel CU/CU 35</v>
      </c>
      <c r="D1011" s="135">
        <f ca="1">SUMIFS(RAB!$F$14:$F$166,RAB!$C$14:$C$166,C1011)</f>
        <v>0</v>
      </c>
      <c r="E1011" s="25">
        <f t="shared" ca="1" si="37"/>
        <v>0</v>
      </c>
      <c r="F1011" s="25">
        <f ca="1">IF(D1011=0,0,SUM($E$713:E1011))</f>
        <v>0</v>
      </c>
    </row>
    <row r="1012" spans="2:6">
      <c r="B1012" s="109">
        <v>299</v>
      </c>
      <c r="C1012" s="135" t="str">
        <f ca="1">IF(ISERROR(OFFSET('HARGA SATUAN'!$C$6,MATCH(B1012,'HARGA SATUAN'!$V$7:$V$9999,0),0)),"",OFFSET('HARGA SATUAN'!$C$6,MATCH(B1012,'HARGA SATUAN'!$V$7:$V$9999,0),0))</f>
        <v>Sepatu Kabel CU/CU 50</v>
      </c>
      <c r="D1012" s="135">
        <f ca="1">SUMIFS(RAB!$F$14:$F$166,RAB!$C$14:$C$166,C1012)</f>
        <v>0</v>
      </c>
      <c r="E1012" s="25">
        <f t="shared" ca="1" si="37"/>
        <v>0</v>
      </c>
      <c r="F1012" s="25">
        <f ca="1">IF(D1012=0,0,SUM($E$713:E1012))</f>
        <v>0</v>
      </c>
    </row>
    <row r="1013" spans="2:6">
      <c r="B1013" s="109">
        <v>300</v>
      </c>
      <c r="C1013" s="135" t="str">
        <f ca="1">IF(ISERROR(OFFSET('HARGA SATUAN'!$C$6,MATCH(B1013,'HARGA SATUAN'!$V$7:$V$9999,0),0)),"",OFFSET('HARGA SATUAN'!$C$6,MATCH(B1013,'HARGA SATUAN'!$V$7:$V$9999,0),0))</f>
        <v>Sepatu Kabel CU/CU-70 mm²</v>
      </c>
      <c r="D1013" s="135">
        <f ca="1">SUMIFS(RAB!$F$14:$F$166,RAB!$C$14:$C$166,C1013)</f>
        <v>0</v>
      </c>
      <c r="E1013" s="25">
        <f t="shared" ca="1" si="37"/>
        <v>0</v>
      </c>
      <c r="F1013" s="25">
        <f ca="1">IF(D1013=0,0,SUM($E$713:E1013))</f>
        <v>0</v>
      </c>
    </row>
    <row r="1014" spans="2:6">
      <c r="B1014" s="109">
        <v>301</v>
      </c>
      <c r="C1014" s="135" t="str">
        <f ca="1">IF(ISERROR(OFFSET('HARGA SATUAN'!$C$6,MATCH(B1014,'HARGA SATUAN'!$V$7:$V$9999,0),0)),"",OFFSET('HARGA SATUAN'!$C$6,MATCH(B1014,'HARGA SATUAN'!$V$7:$V$9999,0),0))</f>
        <v>Sepatu Kabel CU/CU-95 mm²</v>
      </c>
      <c r="D1014" s="135">
        <f ca="1">SUMIFS(RAB!$F$14:$F$166,RAB!$C$14:$C$166,C1014)</f>
        <v>0</v>
      </c>
      <c r="E1014" s="25">
        <f t="shared" ca="1" si="37"/>
        <v>0</v>
      </c>
      <c r="F1014" s="25">
        <f ca="1">IF(D1014=0,0,SUM($E$713:E1014))</f>
        <v>0</v>
      </c>
    </row>
    <row r="1015" spans="2:6">
      <c r="B1015" s="109">
        <v>302</v>
      </c>
      <c r="C1015" s="135" t="str">
        <f ca="1">IF(ISERROR(OFFSET('HARGA SATUAN'!$C$6,MATCH(B1015,'HARGA SATUAN'!$V$7:$V$9999,0),0)),"",OFFSET('HARGA SATUAN'!$C$6,MATCH(B1015,'HARGA SATUAN'!$V$7:$V$9999,0),0))</f>
        <v>Sepatu Kabel CU/CU 120</v>
      </c>
      <c r="D1015" s="135">
        <f ca="1">SUMIFS(RAB!$F$14:$F$166,RAB!$C$14:$C$166,C1015)</f>
        <v>0</v>
      </c>
      <c r="E1015" s="25">
        <f t="shared" ca="1" si="37"/>
        <v>0</v>
      </c>
      <c r="F1015" s="25">
        <f ca="1">IF(D1015=0,0,SUM($E$713:E1015))</f>
        <v>0</v>
      </c>
    </row>
    <row r="1016" spans="2:6">
      <c r="B1016" s="109">
        <v>303</v>
      </c>
      <c r="C1016" s="135" t="str">
        <f ca="1">IF(ISERROR(OFFSET('HARGA SATUAN'!$C$6,MATCH(B1016,'HARGA SATUAN'!$V$7:$V$9999,0),0)),"",OFFSET('HARGA SATUAN'!$C$6,MATCH(B1016,'HARGA SATUAN'!$V$7:$V$9999,0),0))</f>
        <v>Sepatu Kabel CU/CU-150 mm²</v>
      </c>
      <c r="D1016" s="135">
        <f ca="1">SUMIFS(RAB!$F$14:$F$166,RAB!$C$14:$C$166,C1016)</f>
        <v>0</v>
      </c>
      <c r="E1016" s="25">
        <f t="shared" ca="1" si="37"/>
        <v>0</v>
      </c>
      <c r="F1016" s="25">
        <f ca="1">IF(D1016=0,0,SUM($E$713:E1016))</f>
        <v>0</v>
      </c>
    </row>
    <row r="1017" spans="2:6">
      <c r="B1017" s="109">
        <v>304</v>
      </c>
      <c r="C1017" s="135" t="str">
        <f ca="1">IF(ISERROR(OFFSET('HARGA SATUAN'!$C$6,MATCH(B1017,'HARGA SATUAN'!$V$7:$V$9999,0),0)),"",OFFSET('HARGA SATUAN'!$C$6,MATCH(B1017,'HARGA SATUAN'!$V$7:$V$9999,0),0))</f>
        <v>Sepatu Kabel CU/CU 240</v>
      </c>
      <c r="D1017" s="135">
        <f ca="1">SUMIFS(RAB!$F$14:$F$166,RAB!$C$14:$C$166,C1017)</f>
        <v>0</v>
      </c>
      <c r="E1017" s="25">
        <f t="shared" ca="1" si="37"/>
        <v>0</v>
      </c>
      <c r="F1017" s="25">
        <f ca="1">IF(D1017=0,0,SUM($E$713:E1017))</f>
        <v>0</v>
      </c>
    </row>
    <row r="1018" spans="2:6">
      <c r="B1018" s="109">
        <v>305</v>
      </c>
      <c r="C1018" s="135" t="str">
        <f ca="1">IF(ISERROR(OFFSET('HARGA SATUAN'!$C$6,MATCH(B1018,'HARGA SATUAN'!$V$7:$V$9999,0),0)),"",OFFSET('HARGA SATUAN'!$C$6,MATCH(B1018,'HARGA SATUAN'!$V$7:$V$9999,0),0))</f>
        <v>Sepatu Kabel CU/CU OD 2 Hole 70</v>
      </c>
      <c r="D1018" s="135">
        <f ca="1">SUMIFS(RAB!$F$14:$F$166,RAB!$C$14:$C$166,C1018)</f>
        <v>0</v>
      </c>
      <c r="E1018" s="25">
        <f t="shared" ca="1" si="37"/>
        <v>0</v>
      </c>
      <c r="F1018" s="25">
        <f ca="1">IF(D1018=0,0,SUM($E$713:E1018))</f>
        <v>0</v>
      </c>
    </row>
    <row r="1019" spans="2:6">
      <c r="B1019" s="109">
        <v>306</v>
      </c>
      <c r="C1019" s="135" t="str">
        <f ca="1">IF(ISERROR(OFFSET('HARGA SATUAN'!$C$6,MATCH(B1019,'HARGA SATUAN'!$V$7:$V$9999,0),0)),"",OFFSET('HARGA SATUAN'!$C$6,MATCH(B1019,'HARGA SATUAN'!$V$7:$V$9999,0),0))</f>
        <v>Sepatu Kabel CU/CU OD 2 Hole 95</v>
      </c>
      <c r="D1019" s="135">
        <f ca="1">SUMIFS(RAB!$F$14:$F$166,RAB!$C$14:$C$166,C1019)</f>
        <v>0</v>
      </c>
      <c r="E1019" s="25">
        <f t="shared" ca="1" si="37"/>
        <v>0</v>
      </c>
      <c r="F1019" s="25">
        <f ca="1">IF(D1019=0,0,SUM($E$713:E1019))</f>
        <v>0</v>
      </c>
    </row>
    <row r="1020" spans="2:6">
      <c r="B1020" s="109">
        <v>307</v>
      </c>
      <c r="C1020" s="135" t="str">
        <f ca="1">IF(ISERROR(OFFSET('HARGA SATUAN'!$C$6,MATCH(B1020,'HARGA SATUAN'!$V$7:$V$9999,0),0)),"",OFFSET('HARGA SATUAN'!$C$6,MATCH(B1020,'HARGA SATUAN'!$V$7:$V$9999,0),0))</f>
        <v>Sepatu Kabel CU/CU OD 2 Hole 150</v>
      </c>
      <c r="D1020" s="135">
        <f ca="1">SUMIFS(RAB!$F$14:$F$166,RAB!$C$14:$C$166,C1020)</f>
        <v>0</v>
      </c>
      <c r="E1020" s="25">
        <f t="shared" ca="1" si="37"/>
        <v>0</v>
      </c>
      <c r="F1020" s="25">
        <f ca="1">IF(D1020=0,0,SUM($E$713:E1020))</f>
        <v>0</v>
      </c>
    </row>
    <row r="1021" spans="2:6">
      <c r="B1021" s="109">
        <v>308</v>
      </c>
      <c r="C1021" s="135" t="str">
        <f ca="1">IF(ISERROR(OFFSET('HARGA SATUAN'!$C$6,MATCH(B1021,'HARGA SATUAN'!$V$7:$V$9999,0),0)),"",OFFSET('HARGA SATUAN'!$C$6,MATCH(B1021,'HARGA SATUAN'!$V$7:$V$9999,0),0))</f>
        <v>Sepatu Kabel CU/CU OD 2 Hole 300</v>
      </c>
      <c r="D1021" s="135">
        <f ca="1">SUMIFS(RAB!$F$14:$F$166,RAB!$C$14:$C$166,C1021)</f>
        <v>0</v>
      </c>
      <c r="E1021" s="25">
        <f t="shared" ca="1" si="37"/>
        <v>0</v>
      </c>
      <c r="F1021" s="25">
        <f ca="1">IF(D1021=0,0,SUM($E$713:E1021))</f>
        <v>0</v>
      </c>
    </row>
    <row r="1022" spans="2:6">
      <c r="B1022" s="109">
        <v>309</v>
      </c>
      <c r="C1022" s="135" t="str">
        <f ca="1">IF(ISERROR(OFFSET('HARGA SATUAN'!$C$6,MATCH(B1022,'HARGA SATUAN'!$V$7:$V$9999,0),0)),"",OFFSET('HARGA SATUAN'!$C$6,MATCH(B1022,'HARGA SATUAN'!$V$7:$V$9999,0),0))</f>
        <v>Sepatu Kabel CU/CU OD 1 Hole 300</v>
      </c>
      <c r="D1022" s="135">
        <f ca="1">SUMIFS(RAB!$F$14:$F$166,RAB!$C$14:$C$166,C1022)</f>
        <v>0</v>
      </c>
      <c r="E1022" s="25">
        <f t="shared" ca="1" si="37"/>
        <v>0</v>
      </c>
      <c r="F1022" s="25">
        <f ca="1">IF(D1022=0,0,SUM($E$713:E1022))</f>
        <v>0</v>
      </c>
    </row>
    <row r="1023" spans="2:6">
      <c r="B1023" s="109">
        <v>310</v>
      </c>
      <c r="C1023" s="135" t="str">
        <f ca="1">IF(ISERROR(OFFSET('HARGA SATUAN'!$C$6,MATCH(B1023,'HARGA SATUAN'!$V$7:$V$9999,0),0)),"",OFFSET('HARGA SATUAN'!$C$6,MATCH(B1023,'HARGA SATUAN'!$V$7:$V$9999,0),0))</f>
        <v>Kawat Segel</v>
      </c>
      <c r="D1023" s="135">
        <f ca="1">SUMIFS(RAB!$F$14:$F$166,RAB!$C$14:$C$166,C1023)</f>
        <v>0</v>
      </c>
      <c r="E1023" s="25">
        <f t="shared" ca="1" si="37"/>
        <v>0</v>
      </c>
      <c r="F1023" s="25">
        <f ca="1">IF(D1023=0,0,SUM($E$713:E1023))</f>
        <v>0</v>
      </c>
    </row>
    <row r="1024" spans="2:6">
      <c r="B1024" s="109">
        <v>311</v>
      </c>
      <c r="C1024" s="135" t="str">
        <f ca="1">IF(ISERROR(OFFSET('HARGA SATUAN'!$C$6,MATCH(B1024,'HARGA SATUAN'!$V$7:$V$9999,0),0)),"",OFFSET('HARGA SATUAN'!$C$6,MATCH(B1024,'HARGA SATUAN'!$V$7:$V$9999,0),0))</f>
        <v>Timah Segel</v>
      </c>
      <c r="D1024" s="135">
        <f ca="1">SUMIFS(RAB!$F$14:$F$166,RAB!$C$14:$C$166,C1024)</f>
        <v>0</v>
      </c>
      <c r="E1024" s="25">
        <f t="shared" ca="1" si="37"/>
        <v>0</v>
      </c>
      <c r="F1024" s="25">
        <f ca="1">IF(D1024=0,0,SUM($E$713:E1024))</f>
        <v>0</v>
      </c>
    </row>
    <row r="1025" spans="2:6">
      <c r="B1025" s="109">
        <v>312</v>
      </c>
      <c r="C1025" s="135" t="str">
        <f ca="1">IF(ISERROR(OFFSET('HARGA SATUAN'!$C$6,MATCH(B1025,'HARGA SATUAN'!$V$7:$V$9999,0),0)),"",OFFSET('HARGA SATUAN'!$C$6,MATCH(B1025,'HARGA SATUAN'!$V$7:$V$9999,0),0))</f>
        <v>Segel Plastik Tekan</v>
      </c>
      <c r="D1025" s="135">
        <f ca="1">SUMIFS(RAB!$F$14:$F$166,RAB!$C$14:$C$166,C1025)</f>
        <v>0</v>
      </c>
      <c r="E1025" s="25">
        <f t="shared" ca="1" si="37"/>
        <v>0</v>
      </c>
      <c r="F1025" s="25">
        <f ca="1">IF(D1025=0,0,SUM($E$713:E1025))</f>
        <v>0</v>
      </c>
    </row>
    <row r="1026" spans="2:6">
      <c r="B1026" s="109">
        <v>313</v>
      </c>
      <c r="C1026" s="135" t="str">
        <f ca="1">IF(ISERROR(OFFSET('HARGA SATUAN'!$C$6,MATCH(B1026,'HARGA SATUAN'!$V$7:$V$9999,0),0)),"",OFFSET('HARGA SATUAN'!$C$6,MATCH(B1026,'HARGA SATUAN'!$V$7:$V$9999,0),0))</f>
        <v>Service Wedge Clamp 1 Fasa 6, 10, 16 mm²</v>
      </c>
      <c r="D1026" s="135">
        <f ca="1">SUMIFS(RAB!$F$14:$F$166,RAB!$C$14:$C$166,C1026)</f>
        <v>86</v>
      </c>
      <c r="E1026" s="25">
        <f t="shared" ca="1" si="37"/>
        <v>1</v>
      </c>
      <c r="F1026" s="25">
        <f ca="1">IF(D1026=0,0,SUM($E$713:E1026))</f>
        <v>15</v>
      </c>
    </row>
    <row r="1027" spans="2:6">
      <c r="B1027" s="109">
        <v>314</v>
      </c>
      <c r="C1027" s="135" t="str">
        <f ca="1">IF(ISERROR(OFFSET('HARGA SATUAN'!$C$6,MATCH(B1027,'HARGA SATUAN'!$V$7:$V$9999,0),0)),"",OFFSET('HARGA SATUAN'!$C$6,MATCH(B1027,'HARGA SATUAN'!$V$7:$V$9999,0),0))</f>
        <v>Service Wedge Clamp 3 Fasa 6, 10, 16, 25 mm²</v>
      </c>
      <c r="D1027" s="135">
        <f ca="1">SUMIFS(RAB!$F$14:$F$166,RAB!$C$14:$C$166,C1027)</f>
        <v>0</v>
      </c>
      <c r="E1027" s="25">
        <f t="shared" ca="1" si="37"/>
        <v>0</v>
      </c>
      <c r="F1027" s="25">
        <f ca="1">IF(D1027=0,0,SUM($E$713:E1027))</f>
        <v>0</v>
      </c>
    </row>
    <row r="1028" spans="2:6">
      <c r="B1028" s="109">
        <v>315</v>
      </c>
      <c r="C1028" s="135" t="str">
        <f ca="1">IF(ISERROR(OFFSET('HARGA SATUAN'!$C$6,MATCH(B1028,'HARGA SATUAN'!$V$7:$V$9999,0),0)),"",OFFSET('HARGA SATUAN'!$C$6,MATCH(B1028,'HARGA SATUAN'!$V$7:$V$9999,0),0))</f>
        <v>Strain Hook Clamp 1 ½"</v>
      </c>
      <c r="D1028" s="135">
        <f ca="1">SUMIFS(RAB!$F$14:$F$166,RAB!$C$14:$C$166,C1028)</f>
        <v>86</v>
      </c>
      <c r="E1028" s="25">
        <f t="shared" ca="1" si="37"/>
        <v>1</v>
      </c>
      <c r="F1028" s="25">
        <f ca="1">IF(D1028=0,0,SUM($E$713:E1028))</f>
        <v>16</v>
      </c>
    </row>
    <row r="1029" spans="2:6">
      <c r="B1029" s="109">
        <v>316</v>
      </c>
      <c r="C1029" s="135" t="str">
        <f ca="1">IF(ISERROR(OFFSET('HARGA SATUAN'!$C$6,MATCH(B1029,'HARGA SATUAN'!$V$7:$V$9999,0),0)),"",OFFSET('HARGA SATUAN'!$C$6,MATCH(B1029,'HARGA SATUAN'!$V$7:$V$9999,0),0))</f>
        <v>Strain Hook Ekor Babi</v>
      </c>
      <c r="D1029" s="135">
        <f ca="1">SUMIFS(RAB!$F$14:$F$166,RAB!$C$14:$C$166,C1029)</f>
        <v>0</v>
      </c>
      <c r="E1029" s="25">
        <f t="shared" ca="1" si="37"/>
        <v>0</v>
      </c>
      <c r="F1029" s="25">
        <f ca="1">IF(D1029=0,0,SUM($E$713:E1029))</f>
        <v>0</v>
      </c>
    </row>
    <row r="1030" spans="2:6">
      <c r="B1030" s="109">
        <v>317</v>
      </c>
      <c r="C1030" s="135" t="str">
        <f ca="1">IF(ISERROR(OFFSET('HARGA SATUAN'!$C$6,MATCH(B1030,'HARGA SATUAN'!$V$7:$V$9999,0),0)),"",OFFSET('HARGA SATUAN'!$C$6,MATCH(B1030,'HARGA SATUAN'!$V$7:$V$9999,0),0))</f>
        <v>Loden Manset 0.8 Kg</v>
      </c>
      <c r="D1030" s="135">
        <f ca="1">SUMIFS(RAB!$F$14:$F$166,RAB!$C$14:$C$166,C1030)</f>
        <v>86</v>
      </c>
      <c r="E1030" s="25">
        <f t="shared" ca="1" si="37"/>
        <v>1</v>
      </c>
      <c r="F1030" s="25">
        <f ca="1">IF(D1030=0,0,SUM($E$713:E1030))</f>
        <v>17</v>
      </c>
    </row>
    <row r="1031" spans="2:6">
      <c r="B1031" s="109">
        <v>318</v>
      </c>
      <c r="C1031" s="135" t="str">
        <f ca="1">IF(ISERROR(OFFSET('HARGA SATUAN'!$C$6,MATCH(B1031,'HARGA SATUAN'!$V$7:$V$9999,0),0)),"",OFFSET('HARGA SATUAN'!$C$6,MATCH(B1031,'HARGA SATUAN'!$V$7:$V$9999,0),0))</f>
        <v>Protective Cup 1 ½"</v>
      </c>
      <c r="D1031" s="135">
        <f ca="1">SUMIFS(RAB!$F$14:$F$166,RAB!$C$14:$C$166,C1031)</f>
        <v>0</v>
      </c>
      <c r="E1031" s="25">
        <f t="shared" ca="1" si="37"/>
        <v>0</v>
      </c>
      <c r="F1031" s="25">
        <f ca="1">IF(D1031=0,0,SUM($E$713:E1031))</f>
        <v>0</v>
      </c>
    </row>
    <row r="1032" spans="2:6">
      <c r="B1032" s="109">
        <v>319</v>
      </c>
      <c r="C1032" s="135" t="str">
        <f ca="1">IF(ISERROR(OFFSET('HARGA SATUAN'!$C$6,MATCH(B1032,'HARGA SATUAN'!$V$7:$V$9999,0),0)),"",OFFSET('HARGA SATUAN'!$C$6,MATCH(B1032,'HARGA SATUAN'!$V$7:$V$9999,0),0))</f>
        <v>Protective Cup Plastik 1 ½"</v>
      </c>
      <c r="D1032" s="135">
        <f ca="1">SUMIFS(RAB!$F$14:$F$166,RAB!$C$14:$C$166,C1032)</f>
        <v>86</v>
      </c>
      <c r="E1032" s="25">
        <f t="shared" ca="1" si="37"/>
        <v>1</v>
      </c>
      <c r="F1032" s="25">
        <f ca="1">IF(D1032=0,0,SUM($E$713:E1032))</f>
        <v>18</v>
      </c>
    </row>
    <row r="1033" spans="2:6">
      <c r="B1033" s="109">
        <v>320</v>
      </c>
      <c r="C1033" s="135" t="str">
        <f ca="1">IF(ISERROR(OFFSET('HARGA SATUAN'!$C$6,MATCH(B1033,'HARGA SATUAN'!$V$7:$V$9999,0),0)),"",OFFSET('HARGA SATUAN'!$C$6,MATCH(B1033,'HARGA SATUAN'!$V$7:$V$9999,0),0))</f>
        <v>Tap Connector Kedap Air ( 6-25 / 6-25 ) mm²</v>
      </c>
      <c r="D1033" s="135">
        <f ca="1">SUMIFS(RAB!$F$14:$F$166,RAB!$C$14:$C$166,C1033)</f>
        <v>172</v>
      </c>
      <c r="E1033" s="25">
        <f t="shared" ca="1" si="37"/>
        <v>1</v>
      </c>
      <c r="F1033" s="25">
        <f ca="1">IF(D1033=0,0,SUM($E$713:E1033))</f>
        <v>19</v>
      </c>
    </row>
    <row r="1034" spans="2:6">
      <c r="B1034" s="109">
        <v>321</v>
      </c>
      <c r="C1034" s="135" t="str">
        <f ca="1">IF(ISERROR(OFFSET('HARGA SATUAN'!$C$6,MATCH(B1034,'HARGA SATUAN'!$V$7:$V$9999,0),0)),"",OFFSET('HARGA SATUAN'!$C$6,MATCH(B1034,'HARGA SATUAN'!$V$7:$V$9999,0),0))</f>
        <v>Tap Connector Kedap Air ( 6-25 / 35-70 ) mm²</v>
      </c>
      <c r="D1034" s="135">
        <f ca="1">SUMIFS(RAB!$F$14:$F$166,RAB!$C$14:$C$166,C1034)</f>
        <v>0</v>
      </c>
      <c r="E1034" s="25">
        <f t="shared" ca="1" si="37"/>
        <v>0</v>
      </c>
      <c r="F1034" s="25">
        <f ca="1">IF(D1034=0,0,SUM($E$713:E1034))</f>
        <v>0</v>
      </c>
    </row>
    <row r="1035" spans="2:6">
      <c r="B1035" s="109">
        <v>322</v>
      </c>
      <c r="C1035" s="135" t="str">
        <f ca="1">IF(ISERROR(OFFSET('HARGA SATUAN'!$C$6,MATCH(B1035,'HARGA SATUAN'!$V$7:$V$9999,0),0)),"",OFFSET('HARGA SATUAN'!$C$6,MATCH(B1035,'HARGA SATUAN'!$V$7:$V$9999,0),0))</f>
        <v>Tap Connector kedap air , 10-25/10-25 mm2</v>
      </c>
      <c r="D1035" s="135">
        <f ca="1">SUMIFS(RAB!$F$14:$F$166,RAB!$C$14:$C$166,C1035)</f>
        <v>0</v>
      </c>
      <c r="E1035" s="25">
        <f t="shared" ref="E1035:E1098" ca="1" si="38">IF(D1035=0,0,1)</f>
        <v>0</v>
      </c>
      <c r="F1035" s="25">
        <f ca="1">IF(D1035=0,0,SUM($E$713:E1035))</f>
        <v>0</v>
      </c>
    </row>
    <row r="1036" spans="2:6">
      <c r="B1036" s="109">
        <v>323</v>
      </c>
      <c r="C1036" s="135" t="str">
        <f ca="1">IF(ISERROR(OFFSET('HARGA SATUAN'!$C$6,MATCH(B1036,'HARGA SATUAN'!$V$7:$V$9999,0),0)),"",OFFSET('HARGA SATUAN'!$C$6,MATCH(B1036,'HARGA SATUAN'!$V$7:$V$9999,0),0))</f>
        <v>Tap Connector kedap air , 35-50/10-25 mm2</v>
      </c>
      <c r="D1036" s="135">
        <f ca="1">SUMIFS(RAB!$F$14:$F$166,RAB!$C$14:$C$166,C1036)</f>
        <v>0</v>
      </c>
      <c r="E1036" s="25">
        <f t="shared" ca="1" si="38"/>
        <v>0</v>
      </c>
      <c r="F1036" s="25">
        <f ca="1">IF(D1036=0,0,SUM($E$713:E1036))</f>
        <v>0</v>
      </c>
    </row>
    <row r="1037" spans="2:6">
      <c r="B1037" s="109">
        <v>324</v>
      </c>
      <c r="C1037" s="135" t="str">
        <f ca="1">IF(ISERROR(OFFSET('HARGA SATUAN'!$C$6,MATCH(B1037,'HARGA SATUAN'!$V$7:$V$9999,0),0)),"",OFFSET('HARGA SATUAN'!$C$6,MATCH(B1037,'HARGA SATUAN'!$V$7:$V$9999,0),0))</f>
        <v>Tap Connector Kedap Air ( 35-70 / 35-70 ) mm²</v>
      </c>
      <c r="D1037" s="135">
        <f ca="1">SUMIFS(RAB!$F$14:$F$166,RAB!$C$14:$C$166,C1037)</f>
        <v>0</v>
      </c>
      <c r="E1037" s="25">
        <f t="shared" ca="1" si="38"/>
        <v>0</v>
      </c>
      <c r="F1037" s="25">
        <f ca="1">IF(D1037=0,0,SUM($E$713:E1037))</f>
        <v>0</v>
      </c>
    </row>
    <row r="1038" spans="2:6">
      <c r="B1038" s="109">
        <v>325</v>
      </c>
      <c r="C1038" s="135" t="str">
        <f ca="1">IF(ISERROR(OFFSET('HARGA SATUAN'!$C$6,MATCH(B1038,'HARGA SATUAN'!$V$7:$V$9999,0),0)),"",OFFSET('HARGA SATUAN'!$C$6,MATCH(B1038,'HARGA SATUAN'!$V$7:$V$9999,0),0))</f>
        <v>Tap Connector kedap air , 70-95/10-25 mm2</v>
      </c>
      <c r="D1038" s="135">
        <f ca="1">SUMIFS(RAB!$F$14:$F$166,RAB!$C$14:$C$166,C1038)</f>
        <v>0</v>
      </c>
      <c r="E1038" s="25">
        <f t="shared" ca="1" si="38"/>
        <v>0</v>
      </c>
      <c r="F1038" s="25">
        <f ca="1">IF(D1038=0,0,SUM($E$713:E1038))</f>
        <v>0</v>
      </c>
    </row>
    <row r="1039" spans="2:6">
      <c r="B1039" s="109">
        <v>326</v>
      </c>
      <c r="C1039" s="135" t="str">
        <f ca="1">IF(ISERROR(OFFSET('HARGA SATUAN'!$C$6,MATCH(B1039,'HARGA SATUAN'!$V$7:$V$9999,0),0)),"",OFFSET('HARGA SATUAN'!$C$6,MATCH(B1039,'HARGA SATUAN'!$V$7:$V$9999,0),0))</f>
        <v>Tap Connector kedap air , 50-70/50-70 mm2</v>
      </c>
      <c r="D1039" s="135">
        <f ca="1">SUMIFS(RAB!$F$14:$F$166,RAB!$C$14:$C$166,C1039)</f>
        <v>0</v>
      </c>
      <c r="E1039" s="25">
        <f t="shared" ca="1" si="38"/>
        <v>0</v>
      </c>
      <c r="F1039" s="25">
        <f ca="1">IF(D1039=0,0,SUM($E$713:E1039))</f>
        <v>0</v>
      </c>
    </row>
    <row r="1040" spans="2:6">
      <c r="B1040" s="109">
        <v>327</v>
      </c>
      <c r="C1040" s="135" t="str">
        <f ca="1">IF(ISERROR(OFFSET('HARGA SATUAN'!$C$6,MATCH(B1040,'HARGA SATUAN'!$V$7:$V$9999,0),0)),"",OFFSET('HARGA SATUAN'!$C$6,MATCH(B1040,'HARGA SATUAN'!$V$7:$V$9999,0),0))</f>
        <v>Tap Connector Berbadan Logam ( 6-25 / 6-25 ) mm²</v>
      </c>
      <c r="D1040" s="135">
        <f ca="1">SUMIFS(RAB!$F$14:$F$166,RAB!$C$14:$C$166,C1040)</f>
        <v>0</v>
      </c>
      <c r="E1040" s="25">
        <f t="shared" ca="1" si="38"/>
        <v>0</v>
      </c>
      <c r="F1040" s="25">
        <f ca="1">IF(D1040=0,0,SUM($E$713:E1040))</f>
        <v>0</v>
      </c>
    </row>
    <row r="1041" spans="2:6">
      <c r="B1041" s="109">
        <v>328</v>
      </c>
      <c r="C1041" s="135" t="str">
        <f ca="1">IF(ISERROR(OFFSET('HARGA SATUAN'!$C$6,MATCH(B1041,'HARGA SATUAN'!$V$7:$V$9999,0),0)),"",OFFSET('HARGA SATUAN'!$C$6,MATCH(B1041,'HARGA SATUAN'!$V$7:$V$9999,0),0))</f>
        <v>Tap Connector Berbadan Logam ( 6-25 / 35-70 ) mm²</v>
      </c>
      <c r="D1041" s="135">
        <f ca="1">SUMIFS(RAB!$F$14:$F$166,RAB!$C$14:$C$166,C1041)</f>
        <v>0</v>
      </c>
      <c r="E1041" s="25">
        <f t="shared" ca="1" si="38"/>
        <v>0</v>
      </c>
      <c r="F1041" s="25">
        <f ca="1">IF(D1041=0,0,SUM($E$713:E1041))</f>
        <v>0</v>
      </c>
    </row>
    <row r="1042" spans="2:6">
      <c r="B1042" s="109">
        <v>329</v>
      </c>
      <c r="C1042" s="135" t="str">
        <f ca="1">IF(ISERROR(OFFSET('HARGA SATUAN'!$C$6,MATCH(B1042,'HARGA SATUAN'!$V$7:$V$9999,0),0)),"",OFFSET('HARGA SATUAN'!$C$6,MATCH(B1042,'HARGA SATUAN'!$V$7:$V$9999,0),0))</f>
        <v>Tap Connector Berbadan Logam ( 35-70 / 35-70 ) mm²</v>
      </c>
      <c r="D1042" s="135">
        <f ca="1">SUMIFS(RAB!$F$14:$F$166,RAB!$C$14:$C$166,C1042)</f>
        <v>0</v>
      </c>
      <c r="E1042" s="25">
        <f t="shared" ca="1" si="38"/>
        <v>0</v>
      </c>
      <c r="F1042" s="25">
        <f ca="1">IF(D1042=0,0,SUM($E$713:E1042))</f>
        <v>0</v>
      </c>
    </row>
    <row r="1043" spans="2:6">
      <c r="B1043" s="109">
        <v>330</v>
      </c>
      <c r="C1043" s="135" t="str">
        <f ca="1">IF(ISERROR(OFFSET('HARGA SATUAN'!$C$6,MATCH(B1043,'HARGA SATUAN'!$V$7:$V$9999,0),0)),"",OFFSET('HARGA SATUAN'!$C$6,MATCH(B1043,'HARGA SATUAN'!$V$7:$V$9999,0),0))</f>
        <v>Connector Bimetal 16-6 mm²</v>
      </c>
      <c r="D1043" s="135">
        <f ca="1">SUMIFS(RAB!$F$14:$F$166,RAB!$C$14:$C$166,C1043)</f>
        <v>0</v>
      </c>
      <c r="E1043" s="25">
        <f t="shared" ca="1" si="38"/>
        <v>0</v>
      </c>
      <c r="F1043" s="25">
        <f ca="1">IF(D1043=0,0,SUM($E$713:E1043))</f>
        <v>0</v>
      </c>
    </row>
    <row r="1044" spans="2:6">
      <c r="B1044" s="109">
        <v>331</v>
      </c>
      <c r="C1044" s="135" t="str">
        <f ca="1">IF(ISERROR(OFFSET('HARGA SATUAN'!$C$6,MATCH(B1044,'HARGA SATUAN'!$V$7:$V$9999,0),0)),"",OFFSET('HARGA SATUAN'!$C$6,MATCH(B1044,'HARGA SATUAN'!$V$7:$V$9999,0),0))</f>
        <v>Connector Bimetal 16-10 mm²</v>
      </c>
      <c r="D1044" s="135">
        <f ca="1">SUMIFS(RAB!$F$14:$F$166,RAB!$C$14:$C$166,C1044)</f>
        <v>0</v>
      </c>
      <c r="E1044" s="25">
        <f t="shared" ca="1" si="38"/>
        <v>0</v>
      </c>
      <c r="F1044" s="25">
        <f ca="1">IF(D1044=0,0,SUM($E$713:E1044))</f>
        <v>0</v>
      </c>
    </row>
    <row r="1045" spans="2:6">
      <c r="B1045" s="109">
        <v>332</v>
      </c>
      <c r="C1045" s="135" t="str">
        <f ca="1">IF(ISERROR(OFFSET('HARGA SATUAN'!$C$6,MATCH(B1045,'HARGA SATUAN'!$V$7:$V$9999,0),0)),"",OFFSET('HARGA SATUAN'!$C$6,MATCH(B1045,'HARGA SATUAN'!$V$7:$V$9999,0),0))</f>
        <v>Connector Bimetal 16-16 mm²</v>
      </c>
      <c r="D1045" s="135">
        <f ca="1">SUMIFS(RAB!$F$14:$F$166,RAB!$C$14:$C$166,C1045)</f>
        <v>0</v>
      </c>
      <c r="E1045" s="25">
        <f t="shared" ca="1" si="38"/>
        <v>0</v>
      </c>
      <c r="F1045" s="25">
        <f ca="1">IF(D1045=0,0,SUM($E$713:E1045))</f>
        <v>0</v>
      </c>
    </row>
    <row r="1046" spans="2:6">
      <c r="B1046" s="109">
        <v>333</v>
      </c>
      <c r="C1046" s="135" t="str">
        <f ca="1">IF(ISERROR(OFFSET('HARGA SATUAN'!$C$6,MATCH(B1046,'HARGA SATUAN'!$V$7:$V$9999,0),0)),"",OFFSET('HARGA SATUAN'!$C$6,MATCH(B1046,'HARGA SATUAN'!$V$7:$V$9999,0),0))</f>
        <v>Connector Bimetal 50-50 mm²</v>
      </c>
      <c r="D1046" s="135">
        <f ca="1">SUMIFS(RAB!$F$14:$F$166,RAB!$C$14:$C$166,C1046)</f>
        <v>0</v>
      </c>
      <c r="E1046" s="25">
        <f t="shared" ca="1" si="38"/>
        <v>0</v>
      </c>
      <c r="F1046" s="25">
        <f ca="1">IF(D1046=0,0,SUM($E$713:E1046))</f>
        <v>0</v>
      </c>
    </row>
    <row r="1047" spans="2:6">
      <c r="B1047" s="109">
        <v>334</v>
      </c>
      <c r="C1047" s="135" t="str">
        <f ca="1">IF(ISERROR(OFFSET('HARGA SATUAN'!$C$6,MATCH(B1047,'HARGA SATUAN'!$V$7:$V$9999,0),0)),"",OFFSET('HARGA SATUAN'!$C$6,MATCH(B1047,'HARGA SATUAN'!$V$7:$V$9999,0),0))</f>
        <v>Connector Bimetal 70-35 mm²</v>
      </c>
      <c r="D1047" s="135">
        <f ca="1">SUMIFS(RAB!$F$14:$F$166,RAB!$C$14:$C$166,C1047)</f>
        <v>0</v>
      </c>
      <c r="E1047" s="25">
        <f t="shared" ca="1" si="38"/>
        <v>0</v>
      </c>
      <c r="F1047" s="25">
        <f ca="1">IF(D1047=0,0,SUM($E$713:E1047))</f>
        <v>0</v>
      </c>
    </row>
    <row r="1048" spans="2:6">
      <c r="B1048" s="109">
        <v>335</v>
      </c>
      <c r="C1048" s="135" t="str">
        <f ca="1">IF(ISERROR(OFFSET('HARGA SATUAN'!$C$6,MATCH(B1048,'HARGA SATUAN'!$V$7:$V$9999,0),0)),"",OFFSET('HARGA SATUAN'!$C$6,MATCH(B1048,'HARGA SATUAN'!$V$7:$V$9999,0),0))</f>
        <v>Connector Bimetal 50-70 mm²</v>
      </c>
      <c r="D1048" s="135">
        <f ca="1">SUMIFS(RAB!$F$14:$F$166,RAB!$C$14:$C$166,C1048)</f>
        <v>0</v>
      </c>
      <c r="E1048" s="25">
        <f t="shared" ca="1" si="38"/>
        <v>0</v>
      </c>
      <c r="F1048" s="25">
        <f ca="1">IF(D1048=0,0,SUM($E$713:E1048))</f>
        <v>0</v>
      </c>
    </row>
    <row r="1049" spans="2:6">
      <c r="B1049" s="109">
        <v>336</v>
      </c>
      <c r="C1049" s="135" t="str">
        <f ca="1">IF(ISERROR(OFFSET('HARGA SATUAN'!$C$6,MATCH(B1049,'HARGA SATUAN'!$V$7:$V$9999,0),0)),"",OFFSET('HARGA SATUAN'!$C$6,MATCH(B1049,'HARGA SATUAN'!$V$7:$V$9999,0),0))</f>
        <v>Connector Bimetal 70-70 mm²</v>
      </c>
      <c r="D1049" s="135">
        <f ca="1">SUMIFS(RAB!$F$14:$F$166,RAB!$C$14:$C$166,C1049)</f>
        <v>0</v>
      </c>
      <c r="E1049" s="25">
        <f t="shared" ca="1" si="38"/>
        <v>0</v>
      </c>
      <c r="F1049" s="25">
        <f ca="1">IF(D1049=0,0,SUM($E$713:E1049))</f>
        <v>0</v>
      </c>
    </row>
    <row r="1050" spans="2:6">
      <c r="B1050" s="109">
        <v>337</v>
      </c>
      <c r="C1050" s="135" t="str">
        <f ca="1">IF(ISERROR(OFFSET('HARGA SATUAN'!$C$6,MATCH(B1050,'HARGA SATUAN'!$V$7:$V$9999,0),0)),"",OFFSET('HARGA SATUAN'!$C$6,MATCH(B1050,'HARGA SATUAN'!$V$7:$V$9999,0),0))</f>
        <v>Connector Bimetal 95-70 mm²</v>
      </c>
      <c r="D1050" s="135">
        <f ca="1">SUMIFS(RAB!$F$14:$F$166,RAB!$C$14:$C$166,C1050)</f>
        <v>0</v>
      </c>
      <c r="E1050" s="25">
        <f t="shared" ca="1" si="38"/>
        <v>0</v>
      </c>
      <c r="F1050" s="25">
        <f ca="1">IF(D1050=0,0,SUM($E$713:E1050))</f>
        <v>0</v>
      </c>
    </row>
    <row r="1051" spans="2:6">
      <c r="B1051" s="109">
        <v>338</v>
      </c>
      <c r="C1051" s="135" t="str">
        <f ca="1">IF(ISERROR(OFFSET('HARGA SATUAN'!$C$6,MATCH(B1051,'HARGA SATUAN'!$V$7:$V$9999,0),0)),"",OFFSET('HARGA SATUAN'!$C$6,MATCH(B1051,'HARGA SATUAN'!$V$7:$V$9999,0),0))</f>
        <v>Connector Bimetal 70-50 mm²</v>
      </c>
      <c r="D1051" s="135">
        <f ca="1">SUMIFS(RAB!$F$14:$F$166,RAB!$C$14:$C$166,C1051)</f>
        <v>0</v>
      </c>
      <c r="E1051" s="25">
        <f t="shared" ca="1" si="38"/>
        <v>0</v>
      </c>
      <c r="F1051" s="25">
        <f ca="1">IF(D1051=0,0,SUM($E$713:E1051))</f>
        <v>0</v>
      </c>
    </row>
    <row r="1052" spans="2:6">
      <c r="B1052" s="109">
        <v>339</v>
      </c>
      <c r="C1052" s="135" t="str">
        <f ca="1">IF(ISERROR(OFFSET('HARGA SATUAN'!$C$6,MATCH(B1052,'HARGA SATUAN'!$V$7:$V$9999,0),0)),"",OFFSET('HARGA SATUAN'!$C$6,MATCH(B1052,'HARGA SATUAN'!$V$7:$V$9999,0),0))</f>
        <v>Connector Bimetal 70-95 mm²</v>
      </c>
      <c r="D1052" s="135">
        <f ca="1">SUMIFS(RAB!$F$14:$F$166,RAB!$C$14:$C$166,C1052)</f>
        <v>0</v>
      </c>
      <c r="E1052" s="25">
        <f t="shared" ca="1" si="38"/>
        <v>0</v>
      </c>
      <c r="F1052" s="25">
        <f ca="1">IF(D1052=0,0,SUM($E$713:E1052))</f>
        <v>0</v>
      </c>
    </row>
    <row r="1053" spans="2:6">
      <c r="B1053" s="109">
        <v>340</v>
      </c>
      <c r="C1053" s="135" t="str">
        <f ca="1">IF(ISERROR(OFFSET('HARGA SATUAN'!$C$6,MATCH(B1053,'HARGA SATUAN'!$V$7:$V$9999,0),0)),"",OFFSET('HARGA SATUAN'!$C$6,MATCH(B1053,'HARGA SATUAN'!$V$7:$V$9999,0),0))</f>
        <v>Connector Bimetal 120-70 mm²</v>
      </c>
      <c r="D1053" s="135">
        <f ca="1">SUMIFS(RAB!$F$14:$F$166,RAB!$C$14:$C$166,C1053)</f>
        <v>0</v>
      </c>
      <c r="E1053" s="25">
        <f t="shared" ca="1" si="38"/>
        <v>0</v>
      </c>
      <c r="F1053" s="25">
        <f ca="1">IF(D1053=0,0,SUM($E$713:E1053))</f>
        <v>0</v>
      </c>
    </row>
    <row r="1054" spans="2:6">
      <c r="B1054" s="109">
        <v>341</v>
      </c>
      <c r="C1054" s="135" t="str">
        <f ca="1">IF(ISERROR(OFFSET('HARGA SATUAN'!$C$6,MATCH(B1054,'HARGA SATUAN'!$V$7:$V$9999,0),0)),"",OFFSET('HARGA SATUAN'!$C$6,MATCH(B1054,'HARGA SATUAN'!$V$7:$V$9999,0),0))</f>
        <v>Connector Bimetal 70-120 mm²</v>
      </c>
      <c r="D1054" s="135">
        <f ca="1">SUMIFS(RAB!$F$14:$F$166,RAB!$C$14:$C$166,C1054)</f>
        <v>0</v>
      </c>
      <c r="E1054" s="25">
        <f t="shared" ca="1" si="38"/>
        <v>0</v>
      </c>
      <c r="F1054" s="25">
        <f ca="1">IF(D1054=0,0,SUM($E$713:E1054))</f>
        <v>0</v>
      </c>
    </row>
    <row r="1055" spans="2:6">
      <c r="B1055" s="109">
        <v>342</v>
      </c>
      <c r="C1055" s="135" t="str">
        <f ca="1">IF(ISERROR(OFFSET('HARGA SATUAN'!$C$6,MATCH(B1055,'HARGA SATUAN'!$V$7:$V$9999,0),0)),"",OFFSET('HARGA SATUAN'!$C$6,MATCH(B1055,'HARGA SATUAN'!$V$7:$V$9999,0),0))</f>
        <v>Connector Bimetal 120-120 mm²</v>
      </c>
      <c r="D1055" s="135">
        <f ca="1">SUMIFS(RAB!$F$14:$F$166,RAB!$C$14:$C$166,C1055)</f>
        <v>0</v>
      </c>
      <c r="E1055" s="25">
        <f t="shared" ca="1" si="38"/>
        <v>0</v>
      </c>
      <c r="F1055" s="25">
        <f ca="1">IF(D1055=0,0,SUM($E$713:E1055))</f>
        <v>0</v>
      </c>
    </row>
    <row r="1056" spans="2:6">
      <c r="B1056" s="109">
        <v>343</v>
      </c>
      <c r="C1056" s="135" t="str">
        <f ca="1">IF(ISERROR(OFFSET('HARGA SATUAN'!$C$6,MATCH(B1056,'HARGA SATUAN'!$V$7:$V$9999,0),0)),"",OFFSET('HARGA SATUAN'!$C$6,MATCH(B1056,'HARGA SATUAN'!$V$7:$V$9999,0),0))</f>
        <v>Permanent Connector ANSI 70-300 mm²</v>
      </c>
      <c r="D1056" s="135">
        <f ca="1">SUMIFS(RAB!$F$14:$F$166,RAB!$C$14:$C$166,C1056)</f>
        <v>0</v>
      </c>
      <c r="E1056" s="25">
        <f t="shared" ca="1" si="38"/>
        <v>0</v>
      </c>
      <c r="F1056" s="25">
        <f ca="1">IF(D1056=0,0,SUM($E$713:E1056))</f>
        <v>0</v>
      </c>
    </row>
    <row r="1057" spans="2:6">
      <c r="B1057" s="109">
        <v>344</v>
      </c>
      <c r="C1057" s="135" t="str">
        <f ca="1">IF(ISERROR(OFFSET('HARGA SATUAN'!$C$6,MATCH(B1057,'HARGA SATUAN'!$V$7:$V$9999,0),0)),"",OFFSET('HARGA SATUAN'!$C$6,MATCH(B1057,'HARGA SATUAN'!$V$7:$V$9999,0),0))</f>
        <v>Pole Bracket Three Way 3"-4"</v>
      </c>
      <c r="D1057" s="135">
        <f ca="1">SUMIFS(RAB!$F$14:$F$166,RAB!$C$14:$C$166,C1057)</f>
        <v>0</v>
      </c>
      <c r="E1057" s="25">
        <f t="shared" ca="1" si="38"/>
        <v>0</v>
      </c>
      <c r="F1057" s="25">
        <f ca="1">IF(D1057=0,0,SUM($E$713:E1057))</f>
        <v>0</v>
      </c>
    </row>
    <row r="1058" spans="2:6">
      <c r="B1058" s="109">
        <v>345</v>
      </c>
      <c r="C1058" s="135" t="str">
        <f ca="1">IF(ISERROR(OFFSET('HARGA SATUAN'!$C$6,MATCH(B1058,'HARGA SATUAN'!$V$7:$V$9999,0),0)),"",OFFSET('HARGA SATUAN'!$C$6,MATCH(B1058,'HARGA SATUAN'!$V$7:$V$9999,0),0))</f>
        <v>Pole Bracket Three Way 8"-9"</v>
      </c>
      <c r="D1058" s="135">
        <f ca="1">SUMIFS(RAB!$F$14:$F$166,RAB!$C$14:$C$166,C1058)</f>
        <v>0</v>
      </c>
      <c r="E1058" s="25">
        <f t="shared" ca="1" si="38"/>
        <v>0</v>
      </c>
      <c r="F1058" s="25">
        <f ca="1">IF(D1058=0,0,SUM($E$713:E1058))</f>
        <v>0</v>
      </c>
    </row>
    <row r="1059" spans="2:6">
      <c r="B1059" s="109">
        <v>346</v>
      </c>
      <c r="C1059" s="135" t="str">
        <f ca="1">IF(ISERROR(OFFSET('HARGA SATUAN'!$C$6,MATCH(B1059,'HARGA SATUAN'!$V$7:$V$9999,0),0)),"",OFFSET('HARGA SATUAN'!$C$6,MATCH(B1059,'HARGA SATUAN'!$V$7:$V$9999,0),0))</f>
        <v>Pole Bracket Two Way 6"-7"</v>
      </c>
      <c r="D1059" s="135">
        <f ca="1">SUMIFS(RAB!$F$14:$F$166,RAB!$C$14:$C$166,C1059)</f>
        <v>0</v>
      </c>
      <c r="E1059" s="25">
        <f t="shared" ca="1" si="38"/>
        <v>0</v>
      </c>
      <c r="F1059" s="25">
        <f ca="1">IF(D1059=0,0,SUM($E$713:E1059))</f>
        <v>0</v>
      </c>
    </row>
    <row r="1060" spans="2:6">
      <c r="B1060" s="109">
        <v>347</v>
      </c>
      <c r="C1060" s="135" t="str">
        <f ca="1">IF(ISERROR(OFFSET('HARGA SATUAN'!$C$6,MATCH(B1060,'HARGA SATUAN'!$V$7:$V$9999,0),0)),"",OFFSET('HARGA SATUAN'!$C$6,MATCH(B1060,'HARGA SATUAN'!$V$7:$V$9999,0),0))</f>
        <v>Pole Bracket Two Way 8"-9"</v>
      </c>
      <c r="D1060" s="135">
        <f ca="1">SUMIFS(RAB!$F$14:$F$166,RAB!$C$14:$C$166,C1060)</f>
        <v>0</v>
      </c>
      <c r="E1060" s="25">
        <f t="shared" ca="1" si="38"/>
        <v>0</v>
      </c>
      <c r="F1060" s="25">
        <f ca="1">IF(D1060=0,0,SUM($E$713:E1060))</f>
        <v>0</v>
      </c>
    </row>
    <row r="1061" spans="2:6">
      <c r="B1061" s="109">
        <v>348</v>
      </c>
      <c r="C1061" s="135" t="str">
        <f ca="1">IF(ISERROR(OFFSET('HARGA SATUAN'!$C$6,MATCH(B1061,'HARGA SATUAN'!$V$7:$V$9999,0),0)),"",OFFSET('HARGA SATUAN'!$C$6,MATCH(B1061,'HARGA SATUAN'!$V$7:$V$9999,0),0))</f>
        <v>Pole Attachment Fitting / L bracket</v>
      </c>
      <c r="D1061" s="135">
        <f ca="1">SUMIFS(RAB!$F$14:$F$166,RAB!$C$14:$C$166,C1061)</f>
        <v>0</v>
      </c>
      <c r="E1061" s="25">
        <f t="shared" ca="1" si="38"/>
        <v>0</v>
      </c>
      <c r="F1061" s="25">
        <f ca="1">IF(D1061=0,0,SUM($E$713:E1061))</f>
        <v>0</v>
      </c>
    </row>
    <row r="1062" spans="2:6">
      <c r="B1062" s="109">
        <v>349</v>
      </c>
      <c r="C1062" s="135" t="str">
        <f ca="1">IF(ISERROR(OFFSET('HARGA SATUAN'!$C$6,MATCH(B1062,'HARGA SATUAN'!$V$7:$V$9999,0),0)),"",OFFSET('HARGA SATUAN'!$C$6,MATCH(B1062,'HARGA SATUAN'!$V$7:$V$9999,0),0))</f>
        <v>Fixing Collar</v>
      </c>
      <c r="D1062" s="135">
        <f ca="1">SUMIFS(RAB!$F$14:$F$166,RAB!$C$14:$C$166,C1062)</f>
        <v>0</v>
      </c>
      <c r="E1062" s="25">
        <f t="shared" ca="1" si="38"/>
        <v>0</v>
      </c>
      <c r="F1062" s="25">
        <f ca="1">IF(D1062=0,0,SUM($E$713:E1062))</f>
        <v>0</v>
      </c>
    </row>
    <row r="1063" spans="2:6">
      <c r="B1063" s="109">
        <v>350</v>
      </c>
      <c r="C1063" s="135" t="str">
        <f ca="1">IF(ISERROR(OFFSET('HARGA SATUAN'!$C$6,MATCH(B1063,'HARGA SATUAN'!$V$7:$V$9999,0),0)),"",OFFSET('HARGA SATUAN'!$C$6,MATCH(B1063,'HARGA SATUAN'!$V$7:$V$9999,0),0))</f>
        <v>Bimetalic Connector AL/AL 70-70 mm²</v>
      </c>
      <c r="D1063" s="135">
        <f ca="1">SUMIFS(RAB!$F$14:$F$166,RAB!$C$14:$C$166,C1063)</f>
        <v>0</v>
      </c>
      <c r="E1063" s="25">
        <f t="shared" ca="1" si="38"/>
        <v>0</v>
      </c>
      <c r="F1063" s="25">
        <f ca="1">IF(D1063=0,0,SUM($E$713:E1063))</f>
        <v>0</v>
      </c>
    </row>
    <row r="1064" spans="2:6">
      <c r="B1064" s="109">
        <v>351</v>
      </c>
      <c r="C1064" s="135" t="str">
        <f ca="1">IF(ISERROR(OFFSET('HARGA SATUAN'!$C$6,MATCH(B1064,'HARGA SATUAN'!$V$7:$V$9999,0),0)),"",OFFSET('HARGA SATUAN'!$C$6,MATCH(B1064,'HARGA SATUAN'!$V$7:$V$9999,0),0))</f>
        <v>Klem Bugel untuk tiang atap 1 ½"</v>
      </c>
      <c r="D1064" s="135">
        <f ca="1">SUMIFS(RAB!$F$14:$F$166,RAB!$C$14:$C$166,C1064)</f>
        <v>86</v>
      </c>
      <c r="E1064" s="25">
        <f t="shared" ca="1" si="38"/>
        <v>1</v>
      </c>
      <c r="F1064" s="25">
        <f ca="1">IF(D1064=0,0,SUM($E$713:E1064))</f>
        <v>20</v>
      </c>
    </row>
    <row r="1065" spans="2:6">
      <c r="B1065" s="109">
        <v>352</v>
      </c>
      <c r="C1065" s="135" t="str">
        <f ca="1">IF(ISERROR(OFFSET('HARGA SATUAN'!$C$6,MATCH(B1065,'HARGA SATUAN'!$V$7:$V$9999,0),0)),"",OFFSET('HARGA SATUAN'!$C$6,MATCH(B1065,'HARGA SATUAN'!$V$7:$V$9999,0),0))</f>
        <v>Gas Pipe 1 ½" x 6 Meter</v>
      </c>
      <c r="D1065" s="135">
        <f ca="1">SUMIFS(RAB!$F$14:$F$166,RAB!$C$14:$C$166,C1065)</f>
        <v>0</v>
      </c>
      <c r="E1065" s="25">
        <f t="shared" ca="1" si="38"/>
        <v>0</v>
      </c>
      <c r="F1065" s="25">
        <f ca="1">IF(D1065=0,0,SUM($E$713:E1065))</f>
        <v>0</v>
      </c>
    </row>
    <row r="1066" spans="2:6">
      <c r="B1066" s="109">
        <v>353</v>
      </c>
      <c r="C1066" s="135" t="str">
        <f ca="1">IF(ISERROR(OFFSET('HARGA SATUAN'!$C$6,MATCH(B1066,'HARGA SATUAN'!$V$7:$V$9999,0),0)),"",OFFSET('HARGA SATUAN'!$C$6,MATCH(B1066,'HARGA SATUAN'!$V$7:$V$9999,0),0))</f>
        <v>Gas Pipe 1 ½" x 1.5 Meter</v>
      </c>
      <c r="D1066" s="135">
        <f ca="1">SUMIFS(RAB!$F$14:$F$166,RAB!$C$14:$C$166,C1066)</f>
        <v>86</v>
      </c>
      <c r="E1066" s="25">
        <f t="shared" ca="1" si="38"/>
        <v>1</v>
      </c>
      <c r="F1066" s="25">
        <f ca="1">IF(D1066=0,0,SUM($E$713:E1066))</f>
        <v>21</v>
      </c>
    </row>
    <row r="1067" spans="2:6">
      <c r="B1067" s="109">
        <v>354</v>
      </c>
      <c r="C1067" s="135" t="str">
        <f ca="1">IF(ISERROR(OFFSET('HARGA SATUAN'!$C$6,MATCH(B1067,'HARGA SATUAN'!$V$7:$V$9999,0),0)),"",OFFSET('HARGA SATUAN'!$C$6,MATCH(B1067,'HARGA SATUAN'!$V$7:$V$9999,0),0))</f>
        <v>Armour Rod # for 35 mm²</v>
      </c>
      <c r="D1067" s="135">
        <f ca="1">SUMIFS(RAB!$F$14:$F$166,RAB!$C$14:$C$166,C1067)</f>
        <v>0</v>
      </c>
      <c r="E1067" s="25">
        <f t="shared" ca="1" si="38"/>
        <v>0</v>
      </c>
      <c r="F1067" s="25">
        <f ca="1">IF(D1067=0,0,SUM($E$713:E1067))</f>
        <v>0</v>
      </c>
    </row>
    <row r="1068" spans="2:6">
      <c r="B1068" s="109">
        <v>355</v>
      </c>
      <c r="C1068" s="135" t="str">
        <f ca="1">IF(ISERROR(OFFSET('HARGA SATUAN'!$C$6,MATCH(B1068,'HARGA SATUAN'!$V$7:$V$9999,0),0)),"",OFFSET('HARGA SATUAN'!$C$6,MATCH(B1068,'HARGA SATUAN'!$V$7:$V$9999,0),0))</f>
        <v>Armour Rod # for 50 mm²</v>
      </c>
      <c r="D1068" s="135">
        <f ca="1">SUMIFS(RAB!$F$14:$F$166,RAB!$C$14:$C$166,C1068)</f>
        <v>0</v>
      </c>
      <c r="E1068" s="25">
        <f t="shared" ca="1" si="38"/>
        <v>0</v>
      </c>
      <c r="F1068" s="25">
        <f ca="1">IF(D1068=0,0,SUM($E$713:E1068))</f>
        <v>0</v>
      </c>
    </row>
    <row r="1069" spans="2:6">
      <c r="B1069" s="109">
        <v>356</v>
      </c>
      <c r="C1069" s="135" t="str">
        <f ca="1">IF(ISERROR(OFFSET('HARGA SATUAN'!$C$6,MATCH(B1069,'HARGA SATUAN'!$V$7:$V$9999,0),0)),"",OFFSET('HARGA SATUAN'!$C$6,MATCH(B1069,'HARGA SATUAN'!$V$7:$V$9999,0),0))</f>
        <v>Armour Rod # for 70 mm²</v>
      </c>
      <c r="D1069" s="135">
        <f ca="1">SUMIFS(RAB!$F$14:$F$166,RAB!$C$14:$C$166,C1069)</f>
        <v>1</v>
      </c>
      <c r="E1069" s="25">
        <f t="shared" ca="1" si="38"/>
        <v>1</v>
      </c>
      <c r="F1069" s="25">
        <f ca="1">IF(D1069=0,0,SUM($E$713:E1069))</f>
        <v>22</v>
      </c>
    </row>
    <row r="1070" spans="2:6">
      <c r="B1070" s="109">
        <v>357</v>
      </c>
      <c r="C1070" s="135" t="str">
        <f ca="1">IF(ISERROR(OFFSET('HARGA SATUAN'!$C$6,MATCH(B1070,'HARGA SATUAN'!$V$7:$V$9999,0),0)),"",OFFSET('HARGA SATUAN'!$C$6,MATCH(B1070,'HARGA SATUAN'!$V$7:$V$9999,0),0))</f>
        <v>Armour Rod # for 150 mm²</v>
      </c>
      <c r="D1070" s="135">
        <f ca="1">SUMIFS(RAB!$F$14:$F$166,RAB!$C$14:$C$166,C1070)</f>
        <v>0</v>
      </c>
      <c r="E1070" s="25">
        <f t="shared" ca="1" si="38"/>
        <v>0</v>
      </c>
      <c r="F1070" s="25">
        <f ca="1">IF(D1070=0,0,SUM($E$713:E1070))</f>
        <v>0</v>
      </c>
    </row>
    <row r="1071" spans="2:6">
      <c r="B1071" s="109">
        <v>358</v>
      </c>
      <c r="C1071" s="135" t="str">
        <f ca="1">IF(ISERROR(OFFSET('HARGA SATUAN'!$C$6,MATCH(B1071,'HARGA SATUAN'!$V$7:$V$9999,0),0)),"",OFFSET('HARGA SATUAN'!$C$6,MATCH(B1071,'HARGA SATUAN'!$V$7:$V$9999,0),0))</f>
        <v>Armour Rod # for 240 mm²</v>
      </c>
      <c r="D1071" s="135">
        <f ca="1">SUMIFS(RAB!$F$14:$F$166,RAB!$C$14:$C$166,C1071)</f>
        <v>0</v>
      </c>
      <c r="E1071" s="25">
        <f t="shared" ca="1" si="38"/>
        <v>0</v>
      </c>
      <c r="F1071" s="25">
        <f ca="1">IF(D1071=0,0,SUM($E$713:E1071))</f>
        <v>0</v>
      </c>
    </row>
    <row r="1072" spans="2:6">
      <c r="B1072" s="109">
        <v>359</v>
      </c>
      <c r="C1072" s="135" t="str">
        <f ca="1">IF(ISERROR(OFFSET('HARGA SATUAN'!$C$6,MATCH(B1072,'HARGA SATUAN'!$V$7:$V$9999,0),0)),"",OFFSET('HARGA SATUAN'!$C$6,MATCH(B1072,'HARGA SATUAN'!$V$7:$V$9999,0),0))</f>
        <v>Armour Tape ¼" wide</v>
      </c>
      <c r="D1072" s="135">
        <f ca="1">SUMIFS(RAB!$F$14:$F$166,RAB!$C$14:$C$166,C1072)</f>
        <v>2</v>
      </c>
      <c r="E1072" s="25">
        <f t="shared" ca="1" si="38"/>
        <v>1</v>
      </c>
      <c r="F1072" s="25">
        <f ca="1">IF(D1072=0,0,SUM($E$713:E1072))</f>
        <v>23</v>
      </c>
    </row>
    <row r="1073" spans="2:6">
      <c r="B1073" s="109">
        <v>360</v>
      </c>
      <c r="C1073" s="135" t="str">
        <f ca="1">IF(ISERROR(OFFSET('HARGA SATUAN'!$C$6,MATCH(B1073,'HARGA SATUAN'!$V$7:$V$9999,0),0)),"",OFFSET('HARGA SATUAN'!$C$6,MATCH(B1073,'HARGA SATUAN'!$V$7:$V$9999,0),0))</f>
        <v>Bimetalic Connector 35 - 240 mm²</v>
      </c>
      <c r="D1073" s="135">
        <f ca="1">SUMIFS(RAB!$F$14:$F$166,RAB!$C$14:$C$166,C1073)</f>
        <v>15</v>
      </c>
      <c r="E1073" s="25">
        <f t="shared" ca="1" si="38"/>
        <v>1</v>
      </c>
      <c r="F1073" s="25">
        <f ca="1">IF(D1073=0,0,SUM($E$713:E1073))</f>
        <v>24</v>
      </c>
    </row>
    <row r="1074" spans="2:6">
      <c r="B1074" s="109">
        <v>361</v>
      </c>
      <c r="C1074" s="135" t="str">
        <f ca="1">IF(ISERROR(OFFSET('HARGA SATUAN'!$C$6,MATCH(B1074,'HARGA SATUAN'!$V$7:$V$9999,0),0)),"",OFFSET('HARGA SATUAN'!$C$6,MATCH(B1074,'HARGA SATUAN'!$V$7:$V$9999,0),0))</f>
        <v>Ball Clevis Socket Eyes</v>
      </c>
      <c r="D1074" s="135">
        <f ca="1">SUMIFS(RAB!$F$14:$F$166,RAB!$C$14:$C$166,C1074)</f>
        <v>0</v>
      </c>
      <c r="E1074" s="25">
        <f t="shared" ca="1" si="38"/>
        <v>0</v>
      </c>
      <c r="F1074" s="25">
        <f ca="1">IF(D1074=0,0,SUM($E$713:E1074))</f>
        <v>0</v>
      </c>
    </row>
    <row r="1075" spans="2:6">
      <c r="B1075" s="109">
        <v>362</v>
      </c>
      <c r="C1075" s="135" t="str">
        <f ca="1">IF(ISERROR(OFFSET('HARGA SATUAN'!$C$6,MATCH(B1075,'HARGA SATUAN'!$V$7:$V$9999,0),0)),"",OFFSET('HARGA SATUAN'!$C$6,MATCH(B1075,'HARGA SATUAN'!$V$7:$V$9999,0),0))</f>
        <v>Bolt Double Arming ⅝" x 10"</v>
      </c>
      <c r="D1075" s="135">
        <f ca="1">SUMIFS(RAB!$F$14:$F$166,RAB!$C$14:$C$166,C1075)</f>
        <v>0</v>
      </c>
      <c r="E1075" s="25">
        <f t="shared" ca="1" si="38"/>
        <v>0</v>
      </c>
      <c r="F1075" s="25">
        <f ca="1">IF(D1075=0,0,SUM($E$713:E1075))</f>
        <v>0</v>
      </c>
    </row>
    <row r="1076" spans="2:6">
      <c r="B1076" s="109">
        <v>363</v>
      </c>
      <c r="C1076" s="135" t="str">
        <f ca="1">IF(ISERROR(OFFSET('HARGA SATUAN'!$C$6,MATCH(B1076,'HARGA SATUAN'!$V$7:$V$9999,0),0)),"",OFFSET('HARGA SATUAN'!$C$6,MATCH(B1076,'HARGA SATUAN'!$V$7:$V$9999,0),0))</f>
        <v>Bolt Double Arming ⅝" x 12"</v>
      </c>
      <c r="D1076" s="135">
        <f ca="1">SUMIFS(RAB!$F$14:$F$166,RAB!$C$14:$C$166,C1076)</f>
        <v>0</v>
      </c>
      <c r="E1076" s="25">
        <f t="shared" ca="1" si="38"/>
        <v>0</v>
      </c>
      <c r="F1076" s="25">
        <f ca="1">IF(D1076=0,0,SUM($E$713:E1076))</f>
        <v>0</v>
      </c>
    </row>
    <row r="1077" spans="2:6">
      <c r="B1077" s="109">
        <v>364</v>
      </c>
      <c r="C1077" s="135" t="str">
        <f ca="1">IF(ISERROR(OFFSET('HARGA SATUAN'!$C$6,MATCH(B1077,'HARGA SATUAN'!$V$7:$V$9999,0),0)),"",OFFSET('HARGA SATUAN'!$C$6,MATCH(B1077,'HARGA SATUAN'!$V$7:$V$9999,0),0))</f>
        <v>Bolt Double Arming ⅝" x 14"</v>
      </c>
      <c r="D1077" s="135">
        <f ca="1">SUMIFS(RAB!$F$14:$F$166,RAB!$C$14:$C$166,C1077)</f>
        <v>0</v>
      </c>
      <c r="E1077" s="25">
        <f t="shared" ca="1" si="38"/>
        <v>0</v>
      </c>
      <c r="F1077" s="25">
        <f ca="1">IF(D1077=0,0,SUM($E$713:E1077))</f>
        <v>0</v>
      </c>
    </row>
    <row r="1078" spans="2:6">
      <c r="B1078" s="109">
        <v>365</v>
      </c>
      <c r="C1078" s="135" t="str">
        <f ca="1">IF(ISERROR(OFFSET('HARGA SATUAN'!$C$6,MATCH(B1078,'HARGA SATUAN'!$V$7:$V$9999,0),0)),"",OFFSET('HARGA SATUAN'!$C$6,MATCH(B1078,'HARGA SATUAN'!$V$7:$V$9999,0),0))</f>
        <v>Bolt Double Arming ⅝ " x 16 - 24"</v>
      </c>
      <c r="D1078" s="135">
        <f ca="1">SUMIFS(RAB!$F$14:$F$166,RAB!$C$14:$C$166,C1078)</f>
        <v>0</v>
      </c>
      <c r="E1078" s="25">
        <f t="shared" ca="1" si="38"/>
        <v>0</v>
      </c>
      <c r="F1078" s="25">
        <f ca="1">IF(D1078=0,0,SUM($E$713:E1078))</f>
        <v>0</v>
      </c>
    </row>
    <row r="1079" spans="2:6">
      <c r="B1079" s="109">
        <v>366</v>
      </c>
      <c r="C1079" s="135" t="str">
        <f ca="1">IF(ISERROR(OFFSET('HARGA SATUAN'!$C$6,MATCH(B1079,'HARGA SATUAN'!$V$7:$V$9999,0),0)),"",OFFSET('HARGA SATUAN'!$C$6,MATCH(B1079,'HARGA SATUAN'!$V$7:$V$9999,0),0))</f>
        <v>Bolt Double Up Side ⅝" x 8"</v>
      </c>
      <c r="D1079" s="135">
        <f ca="1">SUMIFS(RAB!$F$14:$F$166,RAB!$C$14:$C$166,C1079)</f>
        <v>0</v>
      </c>
      <c r="E1079" s="25">
        <f t="shared" ca="1" si="38"/>
        <v>0</v>
      </c>
      <c r="F1079" s="25">
        <f ca="1">IF(D1079=0,0,SUM($E$713:E1079))</f>
        <v>0</v>
      </c>
    </row>
    <row r="1080" spans="2:6">
      <c r="B1080" s="109">
        <v>367</v>
      </c>
      <c r="C1080" s="135" t="str">
        <f ca="1">IF(ISERROR(OFFSET('HARGA SATUAN'!$C$6,MATCH(B1080,'HARGA SATUAN'!$V$7:$V$9999,0),0)),"",OFFSET('HARGA SATUAN'!$C$6,MATCH(B1080,'HARGA SATUAN'!$V$7:$V$9999,0),0))</f>
        <v>Bolt Double Up Side ⅝" x 9"</v>
      </c>
      <c r="D1080" s="135">
        <f ca="1">SUMIFS(RAB!$F$14:$F$166,RAB!$C$14:$C$166,C1080)</f>
        <v>0</v>
      </c>
      <c r="E1080" s="25">
        <f t="shared" ca="1" si="38"/>
        <v>0</v>
      </c>
      <c r="F1080" s="25">
        <f ca="1">IF(D1080=0,0,SUM($E$713:E1080))</f>
        <v>0</v>
      </c>
    </row>
    <row r="1081" spans="2:6">
      <c r="B1081" s="109">
        <v>368</v>
      </c>
      <c r="C1081" s="135" t="str">
        <f ca="1">IF(ISERROR(OFFSET('HARGA SATUAN'!$C$6,MATCH(B1081,'HARGA SATUAN'!$V$7:$V$9999,0),0)),"",OFFSET('HARGA SATUAN'!$C$6,MATCH(B1081,'HARGA SATUAN'!$V$7:$V$9999,0),0))</f>
        <v>Bolt Double Up Side ⅝" x 10"</v>
      </c>
      <c r="D1081" s="135">
        <f ca="1">SUMIFS(RAB!$F$14:$F$166,RAB!$C$14:$C$166,C1081)</f>
        <v>0</v>
      </c>
      <c r="E1081" s="25">
        <f t="shared" ca="1" si="38"/>
        <v>0</v>
      </c>
      <c r="F1081" s="25">
        <f ca="1">IF(D1081=0,0,SUM($E$713:E1081))</f>
        <v>0</v>
      </c>
    </row>
    <row r="1082" spans="2:6">
      <c r="B1082" s="109">
        <v>369</v>
      </c>
      <c r="C1082" s="135" t="str">
        <f ca="1">IF(ISERROR(OFFSET('HARGA SATUAN'!$C$6,MATCH(B1082,'HARGA SATUAN'!$V$7:$V$9999,0),0)),"",OFFSET('HARGA SATUAN'!$C$6,MATCH(B1082,'HARGA SATUAN'!$V$7:$V$9999,0),0))</f>
        <v>Bolt Double Up Side ⅝" x 12"</v>
      </c>
      <c r="D1082" s="135">
        <f ca="1">SUMIFS(RAB!$F$14:$F$166,RAB!$C$14:$C$166,C1082)</f>
        <v>0</v>
      </c>
      <c r="E1082" s="25">
        <f t="shared" ca="1" si="38"/>
        <v>0</v>
      </c>
      <c r="F1082" s="25">
        <f ca="1">IF(D1082=0,0,SUM($E$713:E1082))</f>
        <v>0</v>
      </c>
    </row>
    <row r="1083" spans="2:6">
      <c r="B1083" s="109">
        <v>370</v>
      </c>
      <c r="C1083" s="135" t="str">
        <f ca="1">IF(ISERROR(OFFSET('HARGA SATUAN'!$C$6,MATCH(B1083,'HARGA SATUAN'!$V$7:$V$9999,0),0)),"",OFFSET('HARGA SATUAN'!$C$6,MATCH(B1083,'HARGA SATUAN'!$V$7:$V$9999,0),0))</f>
        <v>Bolt Double Up Side ⅝" x (14 - 22")</v>
      </c>
      <c r="D1083" s="135">
        <f ca="1">SUMIFS(RAB!$F$14:$F$166,RAB!$C$14:$C$166,C1083)</f>
        <v>0</v>
      </c>
      <c r="E1083" s="25">
        <f t="shared" ca="1" si="38"/>
        <v>0</v>
      </c>
      <c r="F1083" s="25">
        <f ca="1">IF(D1083=0,0,SUM($E$713:E1083))</f>
        <v>0</v>
      </c>
    </row>
    <row r="1084" spans="2:6">
      <c r="B1084" s="109">
        <v>371</v>
      </c>
      <c r="C1084" s="135" t="str">
        <f ca="1">IF(ISERROR(OFFSET('HARGA SATUAN'!$C$6,MATCH(B1084,'HARGA SATUAN'!$V$7:$V$9999,0),0)),"",OFFSET('HARGA SATUAN'!$C$6,MATCH(B1084,'HARGA SATUAN'!$V$7:$V$9999,0),0))</f>
        <v>Bolt Machine / Bolt cariage ½" x ¾"</v>
      </c>
      <c r="D1084" s="135">
        <f ca="1">SUMIFS(RAB!$F$14:$F$166,RAB!$C$14:$C$166,C1084)</f>
        <v>0</v>
      </c>
      <c r="E1084" s="25">
        <f t="shared" ca="1" si="38"/>
        <v>0</v>
      </c>
      <c r="F1084" s="25">
        <f ca="1">IF(D1084=0,0,SUM($E$713:E1084))</f>
        <v>0</v>
      </c>
    </row>
    <row r="1085" spans="2:6">
      <c r="B1085" s="109">
        <v>372</v>
      </c>
      <c r="C1085" s="135" t="str">
        <f ca="1">IF(ISERROR(OFFSET('HARGA SATUAN'!$C$6,MATCH(B1085,'HARGA SATUAN'!$V$7:$V$9999,0),0)),"",OFFSET('HARGA SATUAN'!$C$6,MATCH(B1085,'HARGA SATUAN'!$V$7:$V$9999,0),0))</f>
        <v>Bolt cariage ⅝" x 3"</v>
      </c>
      <c r="D1085" s="135">
        <f ca="1">SUMIFS(RAB!$F$14:$F$166,RAB!$C$14:$C$166,C1085)</f>
        <v>0</v>
      </c>
      <c r="E1085" s="25">
        <f t="shared" ca="1" si="38"/>
        <v>0</v>
      </c>
      <c r="F1085" s="25">
        <f ca="1">IF(D1085=0,0,SUM($E$713:E1085))</f>
        <v>0</v>
      </c>
    </row>
    <row r="1086" spans="2:6">
      <c r="B1086" s="109">
        <v>373</v>
      </c>
      <c r="C1086" s="135" t="str">
        <f ca="1">IF(ISERROR(OFFSET('HARGA SATUAN'!$C$6,MATCH(B1086,'HARGA SATUAN'!$V$7:$V$9999,0),0)),"",OFFSET('HARGA SATUAN'!$C$6,MATCH(B1086,'HARGA SATUAN'!$V$7:$V$9999,0),0))</f>
        <v>Bolt Machine ⅝" x 8"</v>
      </c>
      <c r="D1086" s="135">
        <f ca="1">SUMIFS(RAB!$F$14:$F$166,RAB!$C$14:$C$166,C1086)</f>
        <v>0</v>
      </c>
      <c r="E1086" s="25">
        <f t="shared" ca="1" si="38"/>
        <v>0</v>
      </c>
      <c r="F1086" s="25">
        <f ca="1">IF(D1086=0,0,SUM($E$713:E1086))</f>
        <v>0</v>
      </c>
    </row>
    <row r="1087" spans="2:6">
      <c r="B1087" s="109">
        <v>374</v>
      </c>
      <c r="C1087" s="135" t="str">
        <f ca="1">IF(ISERROR(OFFSET('HARGA SATUAN'!$C$6,MATCH(B1087,'HARGA SATUAN'!$V$7:$V$9999,0),0)),"",OFFSET('HARGA SATUAN'!$C$6,MATCH(B1087,'HARGA SATUAN'!$V$7:$V$9999,0),0))</f>
        <v>Bolt Machine ⅝" x 9"</v>
      </c>
      <c r="D1087" s="135">
        <f ca="1">SUMIFS(RAB!$F$14:$F$166,RAB!$C$14:$C$166,C1087)</f>
        <v>0</v>
      </c>
      <c r="E1087" s="25">
        <f t="shared" ca="1" si="38"/>
        <v>0</v>
      </c>
      <c r="F1087" s="25">
        <f ca="1">IF(D1087=0,0,SUM($E$713:E1087))</f>
        <v>0</v>
      </c>
    </row>
    <row r="1088" spans="2:6">
      <c r="B1088" s="109">
        <v>375</v>
      </c>
      <c r="C1088" s="135" t="str">
        <f ca="1">IF(ISERROR(OFFSET('HARGA SATUAN'!$C$6,MATCH(B1088,'HARGA SATUAN'!$V$7:$V$9999,0),0)),"",OFFSET('HARGA SATUAN'!$C$6,MATCH(B1088,'HARGA SATUAN'!$V$7:$V$9999,0),0))</f>
        <v>Bolt Machine ⅝" x 10"</v>
      </c>
      <c r="D1088" s="135">
        <f ca="1">SUMIFS(RAB!$F$14:$F$166,RAB!$C$14:$C$166,C1088)</f>
        <v>13</v>
      </c>
      <c r="E1088" s="25">
        <f t="shared" ca="1" si="38"/>
        <v>1</v>
      </c>
      <c r="F1088" s="25">
        <f ca="1">IF(D1088=0,0,SUM($E$713:E1088))</f>
        <v>25</v>
      </c>
    </row>
    <row r="1089" spans="2:6">
      <c r="B1089" s="109">
        <v>376</v>
      </c>
      <c r="C1089" s="135" t="str">
        <f ca="1">IF(ISERROR(OFFSET('HARGA SATUAN'!$C$6,MATCH(B1089,'HARGA SATUAN'!$V$7:$V$9999,0),0)),"",OFFSET('HARGA SATUAN'!$C$6,MATCH(B1089,'HARGA SATUAN'!$V$7:$V$9999,0),0))</f>
        <v>Bolt Machine ⅝" x 12"</v>
      </c>
      <c r="D1089" s="135">
        <f ca="1">SUMIFS(RAB!$F$14:$F$166,RAB!$C$14:$C$166,C1089)</f>
        <v>0</v>
      </c>
      <c r="E1089" s="25">
        <f t="shared" ca="1" si="38"/>
        <v>0</v>
      </c>
      <c r="F1089" s="25">
        <f ca="1">IF(D1089=0,0,SUM($E$713:E1089))</f>
        <v>0</v>
      </c>
    </row>
    <row r="1090" spans="2:6">
      <c r="B1090" s="109">
        <v>377</v>
      </c>
      <c r="C1090" s="135" t="str">
        <f ca="1">IF(ISERROR(OFFSET('HARGA SATUAN'!$C$6,MATCH(B1090,'HARGA SATUAN'!$V$7:$V$9999,0),0)),"",OFFSET('HARGA SATUAN'!$C$6,MATCH(B1090,'HARGA SATUAN'!$V$7:$V$9999,0),0))</f>
        <v>Bolt Machine ⅝" x (14 - 22")</v>
      </c>
      <c r="D1090" s="135">
        <f ca="1">SUMIFS(RAB!$F$14:$F$166,RAB!$C$14:$C$166,C1090)</f>
        <v>0</v>
      </c>
      <c r="E1090" s="25">
        <f t="shared" ca="1" si="38"/>
        <v>0</v>
      </c>
      <c r="F1090" s="25">
        <f ca="1">IF(D1090=0,0,SUM($E$713:E1090))</f>
        <v>0</v>
      </c>
    </row>
    <row r="1091" spans="2:6">
      <c r="B1091" s="109">
        <v>378</v>
      </c>
      <c r="C1091" s="135" t="str">
        <f ca="1">IF(ISERROR(OFFSET('HARGA SATUAN'!$C$6,MATCH(B1091,'HARGA SATUAN'!$V$7:$V$9999,0),0)),"",OFFSET('HARGA SATUAN'!$C$6,MATCH(B1091,'HARGA SATUAN'!$V$7:$V$9999,0),0))</f>
        <v>Bolt Single Up Side ⅝" x 8"</v>
      </c>
      <c r="D1091" s="135">
        <f ca="1">SUMIFS(RAB!$F$14:$F$166,RAB!$C$14:$C$166,C1091)</f>
        <v>0</v>
      </c>
      <c r="E1091" s="25">
        <f t="shared" ca="1" si="38"/>
        <v>0</v>
      </c>
      <c r="F1091" s="25">
        <f ca="1">IF(D1091=0,0,SUM($E$713:E1091))</f>
        <v>0</v>
      </c>
    </row>
    <row r="1092" spans="2:6">
      <c r="B1092" s="109">
        <v>379</v>
      </c>
      <c r="C1092" s="135" t="str">
        <f ca="1">IF(ISERROR(OFFSET('HARGA SATUAN'!$C$6,MATCH(B1092,'HARGA SATUAN'!$V$7:$V$9999,0),0)),"",OFFSET('HARGA SATUAN'!$C$6,MATCH(B1092,'HARGA SATUAN'!$V$7:$V$9999,0),0))</f>
        <v>Bolt Single Up Side ⅝" x 9"</v>
      </c>
      <c r="D1092" s="135">
        <f ca="1">SUMIFS(RAB!$F$14:$F$166,RAB!$C$14:$C$166,C1092)</f>
        <v>0</v>
      </c>
      <c r="E1092" s="25">
        <f t="shared" ca="1" si="38"/>
        <v>0</v>
      </c>
      <c r="F1092" s="25">
        <f ca="1">IF(D1092=0,0,SUM($E$713:E1092))</f>
        <v>0</v>
      </c>
    </row>
    <row r="1093" spans="2:6">
      <c r="B1093" s="109">
        <v>380</v>
      </c>
      <c r="C1093" s="135" t="str">
        <f ca="1">IF(ISERROR(OFFSET('HARGA SATUAN'!$C$6,MATCH(B1093,'HARGA SATUAN'!$V$7:$V$9999,0),0)),"",OFFSET('HARGA SATUAN'!$C$6,MATCH(B1093,'HARGA SATUAN'!$V$7:$V$9999,0),0))</f>
        <v>Bolt Single Up Side ⅝" x 10"</v>
      </c>
      <c r="D1093" s="135">
        <f ca="1">SUMIFS(RAB!$F$14:$F$166,RAB!$C$14:$C$166,C1093)</f>
        <v>0</v>
      </c>
      <c r="E1093" s="25">
        <f t="shared" ca="1" si="38"/>
        <v>0</v>
      </c>
      <c r="F1093" s="25">
        <f ca="1">IF(D1093=0,0,SUM($E$713:E1093))</f>
        <v>0</v>
      </c>
    </row>
    <row r="1094" spans="2:6">
      <c r="B1094" s="109">
        <v>381</v>
      </c>
      <c r="C1094" s="135" t="str">
        <f ca="1">IF(ISERROR(OFFSET('HARGA SATUAN'!$C$6,MATCH(B1094,'HARGA SATUAN'!$V$7:$V$9999,0),0)),"",OFFSET('HARGA SATUAN'!$C$6,MATCH(B1094,'HARGA SATUAN'!$V$7:$V$9999,0),0))</f>
        <v>Bolt Single Up Side ⅝" x 12"</v>
      </c>
      <c r="D1094" s="135">
        <f ca="1">SUMIFS(RAB!$F$14:$F$166,RAB!$C$14:$C$166,C1094)</f>
        <v>0</v>
      </c>
      <c r="E1094" s="25">
        <f t="shared" ca="1" si="38"/>
        <v>0</v>
      </c>
      <c r="F1094" s="25">
        <f ca="1">IF(D1094=0,0,SUM($E$713:E1094))</f>
        <v>0</v>
      </c>
    </row>
    <row r="1095" spans="2:6">
      <c r="B1095" s="109">
        <v>382</v>
      </c>
      <c r="C1095" s="135" t="str">
        <f ca="1">IF(ISERROR(OFFSET('HARGA SATUAN'!$C$6,MATCH(B1095,'HARGA SATUAN'!$V$7:$V$9999,0),0)),"",OFFSET('HARGA SATUAN'!$C$6,MATCH(B1095,'HARGA SATUAN'!$V$7:$V$9999,0),0))</f>
        <v>Brace Steel 550 mm</v>
      </c>
      <c r="D1095" s="135">
        <f ca="1">SUMIFS(RAB!$F$14:$F$166,RAB!$C$14:$C$166,C1095)</f>
        <v>0</v>
      </c>
      <c r="E1095" s="25">
        <f t="shared" ca="1" si="38"/>
        <v>0</v>
      </c>
      <c r="F1095" s="25">
        <f ca="1">IF(D1095=0,0,SUM($E$713:E1095))</f>
        <v>0</v>
      </c>
    </row>
    <row r="1096" spans="2:6">
      <c r="B1096" s="109">
        <v>383</v>
      </c>
      <c r="C1096" s="135" t="str">
        <f ca="1">IF(ISERROR(OFFSET('HARGA SATUAN'!$C$6,MATCH(B1096,'HARGA SATUAN'!$V$7:$V$9999,0),0)),"",OFFSET('HARGA SATUAN'!$C$6,MATCH(B1096,'HARGA SATUAN'!$V$7:$V$9999,0),0))</f>
        <v>Brace Steel 770 mm</v>
      </c>
      <c r="D1096" s="135">
        <f ca="1">SUMIFS(RAB!$F$14:$F$166,RAB!$C$14:$C$166,C1096)</f>
        <v>0</v>
      </c>
      <c r="E1096" s="25">
        <f t="shared" ca="1" si="38"/>
        <v>0</v>
      </c>
      <c r="F1096" s="25">
        <f ca="1">IF(D1096=0,0,SUM($E$713:E1096))</f>
        <v>0</v>
      </c>
    </row>
    <row r="1097" spans="2:6">
      <c r="B1097" s="109">
        <v>384</v>
      </c>
      <c r="C1097" s="135" t="str">
        <f ca="1">IF(ISERROR(OFFSET('HARGA SATUAN'!$C$6,MATCH(B1097,'HARGA SATUAN'!$V$7:$V$9999,0),0)),"",OFFSET('HARGA SATUAN'!$C$6,MATCH(B1097,'HARGA SATUAN'!$V$7:$V$9999,0),0))</f>
        <v>Brace Steel 1.262 mm</v>
      </c>
      <c r="D1097" s="135">
        <f ca="1">SUMIFS(RAB!$F$14:$F$166,RAB!$C$14:$C$166,C1097)</f>
        <v>0</v>
      </c>
      <c r="E1097" s="25">
        <f t="shared" ca="1" si="38"/>
        <v>0</v>
      </c>
      <c r="F1097" s="25">
        <f ca="1">IF(D1097=0,0,SUM($E$713:E1097))</f>
        <v>0</v>
      </c>
    </row>
    <row r="1098" spans="2:6">
      <c r="B1098" s="109">
        <v>385</v>
      </c>
      <c r="C1098" s="135" t="str">
        <f ca="1">IF(ISERROR(OFFSET('HARGA SATUAN'!$C$6,MATCH(B1098,'HARGA SATUAN'!$V$7:$V$9999,0),0)),"",OFFSET('HARGA SATUAN'!$C$6,MATCH(B1098,'HARGA SATUAN'!$V$7:$V$9999,0),0))</f>
        <v>Bracket Extension for cut out</v>
      </c>
      <c r="D1098" s="135">
        <f ca="1">SUMIFS(RAB!$F$14:$F$166,RAB!$C$14:$C$166,C1098)</f>
        <v>0</v>
      </c>
      <c r="E1098" s="25">
        <f t="shared" ca="1" si="38"/>
        <v>0</v>
      </c>
      <c r="F1098" s="25">
        <f ca="1">IF(D1098=0,0,SUM($E$713:E1098))</f>
        <v>0</v>
      </c>
    </row>
    <row r="1099" spans="2:6">
      <c r="B1099" s="109">
        <v>386</v>
      </c>
      <c r="C1099" s="135" t="str">
        <f ca="1">IF(ISERROR(OFFSET('HARGA SATUAN'!$C$6,MATCH(B1099,'HARGA SATUAN'!$V$7:$V$9999,0),0)),"",OFFSET('HARGA SATUAN'!$C$6,MATCH(B1099,'HARGA SATUAN'!$V$7:$V$9999,0),0))</f>
        <v>Bracket Secondary / Bracket insulated</v>
      </c>
      <c r="D1099" s="135">
        <f ca="1">SUMIFS(RAB!$F$14:$F$166,RAB!$C$14:$C$166,C1099)</f>
        <v>0</v>
      </c>
      <c r="E1099" s="25">
        <f t="shared" ref="E1099:E1162" ca="1" si="39">IF(D1099=0,0,1)</f>
        <v>0</v>
      </c>
      <c r="F1099" s="25">
        <f ca="1">IF(D1099=0,0,SUM($E$713:E1099))</f>
        <v>0</v>
      </c>
    </row>
    <row r="1100" spans="2:6">
      <c r="B1100" s="109">
        <v>387</v>
      </c>
      <c r="C1100" s="135" t="str">
        <f ca="1">IF(ISERROR(OFFSET('HARGA SATUAN'!$C$6,MATCH(B1100,'HARGA SATUAN'!$V$7:$V$9999,0),0)),"",OFFSET('HARGA SATUAN'!$C$6,MATCH(B1100,'HARGA SATUAN'!$V$7:$V$9999,0),0))</f>
        <v>Bracket band segment,vertikal plat ( Hot dip galvanis )</v>
      </c>
      <c r="D1100" s="135">
        <f ca="1">SUMIFS(RAB!$F$14:$F$166,RAB!$C$14:$C$166,C1100)</f>
        <v>2</v>
      </c>
      <c r="E1100" s="25">
        <f t="shared" ca="1" si="39"/>
        <v>1</v>
      </c>
      <c r="F1100" s="25">
        <f ca="1">IF(D1100=0,0,SUM($E$713:E1100))</f>
        <v>26</v>
      </c>
    </row>
    <row r="1101" spans="2:6">
      <c r="B1101" s="109">
        <v>388</v>
      </c>
      <c r="C1101" s="135" t="str">
        <f ca="1">IF(ISERROR(OFFSET('HARGA SATUAN'!$C$6,MATCH(B1101,'HARGA SATUAN'!$V$7:$V$9999,0),0)),"",OFFSET('HARGA SATUAN'!$C$6,MATCH(B1101,'HARGA SATUAN'!$V$7:$V$9999,0),0))</f>
        <v>Bracket Transformer cluster and adapter</v>
      </c>
      <c r="D1101" s="135">
        <f ca="1">SUMIFS(RAB!$F$14:$F$166,RAB!$C$14:$C$166,C1101)</f>
        <v>0</v>
      </c>
      <c r="E1101" s="25">
        <f t="shared" ca="1" si="39"/>
        <v>0</v>
      </c>
      <c r="F1101" s="25">
        <f ca="1">IF(D1101=0,0,SUM($E$713:E1101))</f>
        <v>0</v>
      </c>
    </row>
    <row r="1102" spans="2:6">
      <c r="B1102" s="109">
        <v>389</v>
      </c>
      <c r="C1102" s="135" t="str">
        <f ca="1">IF(ISERROR(OFFSET('HARGA SATUAN'!$C$6,MATCH(B1102,'HARGA SATUAN'!$V$7:$V$9999,0),0)),"",OFFSET('HARGA SATUAN'!$C$6,MATCH(B1102,'HARGA SATUAN'!$V$7:$V$9999,0),0))</f>
        <v>Center Bracket 6 KN</v>
      </c>
      <c r="D1102" s="135">
        <f ca="1">SUMIFS(RAB!$F$14:$F$166,RAB!$C$14:$C$166,C1102)</f>
        <v>0</v>
      </c>
      <c r="E1102" s="25">
        <f t="shared" ca="1" si="39"/>
        <v>0</v>
      </c>
      <c r="F1102" s="25">
        <f ca="1">IF(D1102=0,0,SUM($E$713:E1102))</f>
        <v>0</v>
      </c>
    </row>
    <row r="1103" spans="2:6">
      <c r="B1103" s="109">
        <v>390</v>
      </c>
      <c r="C1103" s="135" t="str">
        <f ca="1">IF(ISERROR(OFFSET('HARGA SATUAN'!$C$6,MATCH(B1103,'HARGA SATUAN'!$V$7:$V$9999,0),0)),"",OFFSET('HARGA SATUAN'!$C$6,MATCH(B1103,'HARGA SATUAN'!$V$7:$V$9999,0),0))</f>
        <v>Center Bracket 12.5 KN</v>
      </c>
      <c r="D1103" s="135">
        <f ca="1">SUMIFS(RAB!$F$14:$F$166,RAB!$C$14:$C$166,C1103)</f>
        <v>6</v>
      </c>
      <c r="E1103" s="25">
        <f t="shared" ca="1" si="39"/>
        <v>1</v>
      </c>
      <c r="F1103" s="25">
        <f ca="1">IF(D1103=0,0,SUM($E$713:E1103))</f>
        <v>27</v>
      </c>
    </row>
    <row r="1104" spans="2:6">
      <c r="B1104" s="109">
        <v>391</v>
      </c>
      <c r="C1104" s="135" t="str">
        <f ca="1">IF(ISERROR(OFFSET('HARGA SATUAN'!$C$6,MATCH(B1104,'HARGA SATUAN'!$V$7:$V$9999,0),0)),"",OFFSET('HARGA SATUAN'!$C$6,MATCH(B1104,'HARGA SATUAN'!$V$7:$V$9999,0),0))</f>
        <v>Clevis Swinging Secondary</v>
      </c>
      <c r="D1104" s="135">
        <f ca="1">SUMIFS(RAB!$F$14:$F$166,RAB!$C$14:$C$166,C1104)</f>
        <v>2</v>
      </c>
      <c r="E1104" s="25">
        <f t="shared" ca="1" si="39"/>
        <v>1</v>
      </c>
      <c r="F1104" s="25">
        <f ca="1">IF(D1104=0,0,SUM($E$713:E1104))</f>
        <v>28</v>
      </c>
    </row>
    <row r="1105" spans="2:6">
      <c r="B1105" s="109">
        <v>392</v>
      </c>
      <c r="C1105" s="135" t="str">
        <f ca="1">IF(ISERROR(OFFSET('HARGA SATUAN'!$C$6,MATCH(B1105,'HARGA SATUAN'!$V$7:$V$9999,0),0)),"",OFFSET('HARGA SATUAN'!$C$6,MATCH(B1105,'HARGA SATUAN'!$V$7:$V$9999,0),0))</f>
        <v>Compresion Conector G type 50 mm² / 70 mm²</v>
      </c>
      <c r="D1105" s="135">
        <f ca="1">SUMIFS(RAB!$F$14:$F$166,RAB!$C$14:$C$166,C1105)</f>
        <v>0</v>
      </c>
      <c r="E1105" s="25">
        <f t="shared" ca="1" si="39"/>
        <v>0</v>
      </c>
      <c r="F1105" s="25">
        <f ca="1">IF(D1105=0,0,SUM($E$713:E1105))</f>
        <v>0</v>
      </c>
    </row>
    <row r="1106" spans="2:6">
      <c r="B1106" s="109">
        <v>393</v>
      </c>
      <c r="C1106" s="135" t="str">
        <f ca="1">IF(ISERROR(OFFSET('HARGA SATUAN'!$C$6,MATCH(B1106,'HARGA SATUAN'!$V$7:$V$9999,0),0)),"",OFFSET('HARGA SATUAN'!$C$6,MATCH(B1106,'HARGA SATUAN'!$V$7:$V$9999,0),0))</f>
        <v>Compresion Conector G type 70 mm² / 70 mm²</v>
      </c>
      <c r="D1106" s="135">
        <f ca="1">SUMIFS(RAB!$F$14:$F$166,RAB!$C$14:$C$166,C1106)</f>
        <v>0</v>
      </c>
      <c r="E1106" s="25">
        <f t="shared" ca="1" si="39"/>
        <v>0</v>
      </c>
      <c r="F1106" s="25">
        <f ca="1">IF(D1106=0,0,SUM($E$713:E1106))</f>
        <v>0</v>
      </c>
    </row>
    <row r="1107" spans="2:6">
      <c r="B1107" s="109">
        <v>394</v>
      </c>
      <c r="C1107" s="135" t="str">
        <f ca="1">IF(ISERROR(OFFSET('HARGA SATUAN'!$C$6,MATCH(B1107,'HARGA SATUAN'!$V$7:$V$9999,0),0)),"",OFFSET('HARGA SATUAN'!$C$6,MATCH(B1107,'HARGA SATUAN'!$V$7:$V$9999,0),0))</f>
        <v>Compresion Conector G type 70 mm² / 150 mm²</v>
      </c>
      <c r="D1107" s="135">
        <f ca="1">SUMIFS(RAB!$F$14:$F$166,RAB!$C$14:$C$166,C1107)</f>
        <v>0</v>
      </c>
      <c r="E1107" s="25">
        <f t="shared" ca="1" si="39"/>
        <v>0</v>
      </c>
      <c r="F1107" s="25">
        <f ca="1">IF(D1107=0,0,SUM($E$713:E1107))</f>
        <v>0</v>
      </c>
    </row>
    <row r="1108" spans="2:6">
      <c r="B1108" s="109">
        <v>395</v>
      </c>
      <c r="C1108" s="135" t="str">
        <f ca="1">IF(ISERROR(OFFSET('HARGA SATUAN'!$C$6,MATCH(B1108,'HARGA SATUAN'!$V$7:$V$9999,0),0)),"",OFFSET('HARGA SATUAN'!$C$6,MATCH(B1108,'HARGA SATUAN'!$V$7:$V$9999,0),0))</f>
        <v>Compresion Conector G type 150 mm² / 240 mm²</v>
      </c>
      <c r="D1108" s="135">
        <f ca="1">SUMIFS(RAB!$F$14:$F$166,RAB!$C$14:$C$166,C1108)</f>
        <v>0</v>
      </c>
      <c r="E1108" s="25">
        <f t="shared" ca="1" si="39"/>
        <v>0</v>
      </c>
      <c r="F1108" s="25">
        <f ca="1">IF(D1108=0,0,SUM($E$713:E1108))</f>
        <v>0</v>
      </c>
    </row>
    <row r="1109" spans="2:6">
      <c r="B1109" s="109">
        <v>396</v>
      </c>
      <c r="C1109" s="135" t="str">
        <f ca="1">IF(ISERROR(OFFSET('HARGA SATUAN'!$C$6,MATCH(B1109,'HARGA SATUAN'!$V$7:$V$9999,0),0)),"",OFFSET('HARGA SATUAN'!$C$6,MATCH(B1109,'HARGA SATUAN'!$V$7:$V$9999,0),0))</f>
        <v>Compresion Conector G type 240 mm² / 240 mm²</v>
      </c>
      <c r="D1109" s="135">
        <f ca="1">SUMIFS(RAB!$F$14:$F$166,RAB!$C$14:$C$166,C1109)</f>
        <v>0</v>
      </c>
      <c r="E1109" s="25">
        <f t="shared" ca="1" si="39"/>
        <v>0</v>
      </c>
      <c r="F1109" s="25">
        <f ca="1">IF(D1109=0,0,SUM($E$713:E1109))</f>
        <v>0</v>
      </c>
    </row>
    <row r="1110" spans="2:6">
      <c r="B1110" s="109">
        <v>397</v>
      </c>
      <c r="C1110" s="135" t="str">
        <f ca="1">IF(ISERROR(OFFSET('HARGA SATUAN'!$C$6,MATCH(B1110,'HARGA SATUAN'!$V$7:$V$9999,0),0)),"",OFFSET('HARGA SATUAN'!$C$6,MATCH(B1110,'HARGA SATUAN'!$V$7:$V$9999,0),0))</f>
        <v>Compresion Conector H type 50 mm² / 70 mm²</v>
      </c>
      <c r="D1110" s="135">
        <f ca="1">SUMIFS(RAB!$F$14:$F$166,RAB!$C$14:$C$166,C1110)</f>
        <v>0</v>
      </c>
      <c r="E1110" s="25">
        <f t="shared" ca="1" si="39"/>
        <v>0</v>
      </c>
      <c r="F1110" s="25">
        <f ca="1">IF(D1110=0,0,SUM($E$713:E1110))</f>
        <v>0</v>
      </c>
    </row>
    <row r="1111" spans="2:6">
      <c r="B1111" s="109">
        <v>398</v>
      </c>
      <c r="C1111" s="135" t="str">
        <f ca="1">IF(ISERROR(OFFSET('HARGA SATUAN'!$C$6,MATCH(B1111,'HARGA SATUAN'!$V$7:$V$9999,0),0)),"",OFFSET('HARGA SATUAN'!$C$6,MATCH(B1111,'HARGA SATUAN'!$V$7:$V$9999,0),0))</f>
        <v>Compresion Conector H type 70 mm² / 70 mm²</v>
      </c>
      <c r="D1111" s="135">
        <f ca="1">SUMIFS(RAB!$F$14:$F$166,RAB!$C$14:$C$166,C1111)</f>
        <v>3</v>
      </c>
      <c r="E1111" s="25">
        <f t="shared" ca="1" si="39"/>
        <v>1</v>
      </c>
      <c r="F1111" s="25">
        <f ca="1">IF(D1111=0,0,SUM($E$713:E1111))</f>
        <v>29</v>
      </c>
    </row>
    <row r="1112" spans="2:6">
      <c r="B1112" s="109">
        <v>399</v>
      </c>
      <c r="C1112" s="135" t="str">
        <f ca="1">IF(ISERROR(OFFSET('HARGA SATUAN'!$C$6,MATCH(B1112,'HARGA SATUAN'!$V$7:$V$9999,0),0)),"",OFFSET('HARGA SATUAN'!$C$6,MATCH(B1112,'HARGA SATUAN'!$V$7:$V$9999,0),0))</f>
        <v>Compresion Conector H type 70 mm² / 150 mm²</v>
      </c>
      <c r="D1112" s="135">
        <f ca="1">SUMIFS(RAB!$F$14:$F$166,RAB!$C$14:$C$166,C1112)</f>
        <v>0</v>
      </c>
      <c r="E1112" s="25">
        <f t="shared" ca="1" si="39"/>
        <v>0</v>
      </c>
      <c r="F1112" s="25">
        <f ca="1">IF(D1112=0,0,SUM($E$713:E1112))</f>
        <v>0</v>
      </c>
    </row>
    <row r="1113" spans="2:6">
      <c r="B1113" s="109">
        <v>400</v>
      </c>
      <c r="C1113" s="135" t="str">
        <f ca="1">IF(ISERROR(OFFSET('HARGA SATUAN'!$C$6,MATCH(B1113,'HARGA SATUAN'!$V$7:$V$9999,0),0)),"",OFFSET('HARGA SATUAN'!$C$6,MATCH(B1113,'HARGA SATUAN'!$V$7:$V$9999,0),0))</f>
        <v>Compresion Conector H type 70 mm² / 240 mm²</v>
      </c>
      <c r="D1113" s="135">
        <f ca="1">SUMIFS(RAB!$F$14:$F$166,RAB!$C$14:$C$166,C1113)</f>
        <v>0</v>
      </c>
      <c r="E1113" s="25">
        <f t="shared" ca="1" si="39"/>
        <v>0</v>
      </c>
      <c r="F1113" s="25">
        <f ca="1">IF(D1113=0,0,SUM($E$713:E1113))</f>
        <v>0</v>
      </c>
    </row>
    <row r="1114" spans="2:6">
      <c r="B1114" s="109">
        <v>401</v>
      </c>
      <c r="C1114" s="135" t="str">
        <f ca="1">IF(ISERROR(OFFSET('HARGA SATUAN'!$C$6,MATCH(B1114,'HARGA SATUAN'!$V$7:$V$9999,0),0)),"",OFFSET('HARGA SATUAN'!$C$6,MATCH(B1114,'HARGA SATUAN'!$V$7:$V$9999,0),0))</f>
        <v>Compresion Conector H type 150 mm² / 240 mm²</v>
      </c>
      <c r="D1114" s="135">
        <f ca="1">SUMIFS(RAB!$F$14:$F$166,RAB!$C$14:$C$166,C1114)</f>
        <v>0</v>
      </c>
      <c r="E1114" s="25">
        <f t="shared" ca="1" si="39"/>
        <v>0</v>
      </c>
      <c r="F1114" s="25">
        <f ca="1">IF(D1114=0,0,SUM($E$713:E1114))</f>
        <v>0</v>
      </c>
    </row>
    <row r="1115" spans="2:6">
      <c r="B1115" s="109">
        <v>402</v>
      </c>
      <c r="C1115" s="135" t="str">
        <f ca="1">IF(ISERROR(OFFSET('HARGA SATUAN'!$C$6,MATCH(B1115,'HARGA SATUAN'!$V$7:$V$9999,0),0)),"",OFFSET('HARGA SATUAN'!$C$6,MATCH(B1115,'HARGA SATUAN'!$V$7:$V$9999,0),0))</f>
        <v>Compresion Conector H type 240 mm² / 240 mm²</v>
      </c>
      <c r="D1115" s="135">
        <f ca="1">SUMIFS(RAB!$F$14:$F$166,RAB!$C$14:$C$166,C1115)</f>
        <v>0</v>
      </c>
      <c r="E1115" s="25">
        <f t="shared" ca="1" si="39"/>
        <v>0</v>
      </c>
      <c r="F1115" s="25">
        <f ca="1">IF(D1115=0,0,SUM($E$713:E1115))</f>
        <v>0</v>
      </c>
    </row>
    <row r="1116" spans="2:6">
      <c r="B1116" s="109">
        <v>403</v>
      </c>
      <c r="C1116" s="135" t="str">
        <f ca="1">IF(ISERROR(OFFSET('HARGA SATUAN'!$C$6,MATCH(B1116,'HARGA SATUAN'!$V$7:$V$9999,0),0)),"",OFFSET('HARGA SATUAN'!$C$6,MATCH(B1116,'HARGA SATUAN'!$V$7:$V$9999,0),0))</f>
        <v>Compresion Terminal Lug 35 mm²</v>
      </c>
      <c r="D1116" s="135">
        <f ca="1">SUMIFS(RAB!$F$14:$F$166,RAB!$C$14:$C$166,C1116)</f>
        <v>0</v>
      </c>
      <c r="E1116" s="25">
        <f t="shared" ca="1" si="39"/>
        <v>0</v>
      </c>
      <c r="F1116" s="25">
        <f ca="1">IF(D1116=0,0,SUM($E$713:E1116))</f>
        <v>0</v>
      </c>
    </row>
    <row r="1117" spans="2:6">
      <c r="B1117" s="109">
        <v>404</v>
      </c>
      <c r="C1117" s="135" t="str">
        <f ca="1">IF(ISERROR(OFFSET('HARGA SATUAN'!$C$6,MATCH(B1117,'HARGA SATUAN'!$V$7:$V$9999,0),0)),"",OFFSET('HARGA SATUAN'!$C$6,MATCH(B1117,'HARGA SATUAN'!$V$7:$V$9999,0),0))</f>
        <v>Compresion Terminal Lug 50 mm²</v>
      </c>
      <c r="D1117" s="135">
        <f ca="1">SUMIFS(RAB!$F$14:$F$166,RAB!$C$14:$C$166,C1117)</f>
        <v>0</v>
      </c>
      <c r="E1117" s="25">
        <f t="shared" ca="1" si="39"/>
        <v>0</v>
      </c>
      <c r="F1117" s="25">
        <f ca="1">IF(D1117=0,0,SUM($E$713:E1117))</f>
        <v>0</v>
      </c>
    </row>
    <row r="1118" spans="2:6">
      <c r="B1118" s="109">
        <v>405</v>
      </c>
      <c r="C1118" s="135" t="str">
        <f ca="1">IF(ISERROR(OFFSET('HARGA SATUAN'!$C$6,MATCH(B1118,'HARGA SATUAN'!$V$7:$V$9999,0),0)),"",OFFSET('HARGA SATUAN'!$C$6,MATCH(B1118,'HARGA SATUAN'!$V$7:$V$9999,0),0))</f>
        <v>Compresion Terminal Lug 70 mm²</v>
      </c>
      <c r="D1118" s="135">
        <f ca="1">SUMIFS(RAB!$F$14:$F$166,RAB!$C$14:$C$166,C1118)</f>
        <v>2</v>
      </c>
      <c r="E1118" s="25">
        <f t="shared" ca="1" si="39"/>
        <v>1</v>
      </c>
      <c r="F1118" s="25">
        <f ca="1">IF(D1118=0,0,SUM($E$713:E1118))</f>
        <v>30</v>
      </c>
    </row>
    <row r="1119" spans="2:6">
      <c r="B1119" s="109">
        <v>406</v>
      </c>
      <c r="C1119" s="135" t="str">
        <f ca="1">IF(ISERROR(OFFSET('HARGA SATUAN'!$C$6,MATCH(B1119,'HARGA SATUAN'!$V$7:$V$9999,0),0)),"",OFFSET('HARGA SATUAN'!$C$6,MATCH(B1119,'HARGA SATUAN'!$V$7:$V$9999,0),0))</f>
        <v>Compresion Terminal Lug 150 mm²</v>
      </c>
      <c r="D1119" s="135">
        <f ca="1">SUMIFS(RAB!$F$14:$F$166,RAB!$C$14:$C$166,C1119)</f>
        <v>0</v>
      </c>
      <c r="E1119" s="25">
        <f t="shared" ca="1" si="39"/>
        <v>0</v>
      </c>
      <c r="F1119" s="25">
        <f ca="1">IF(D1119=0,0,SUM($E$713:E1119))</f>
        <v>0</v>
      </c>
    </row>
    <row r="1120" spans="2:6">
      <c r="B1120" s="109">
        <v>407</v>
      </c>
      <c r="C1120" s="135" t="str">
        <f ca="1">IF(ISERROR(OFFSET('HARGA SATUAN'!$C$6,MATCH(B1120,'HARGA SATUAN'!$V$7:$V$9999,0),0)),"",OFFSET('HARGA SATUAN'!$C$6,MATCH(B1120,'HARGA SATUAN'!$V$7:$V$9999,0),0))</f>
        <v>Compresion Terminal Lug 240 mm²</v>
      </c>
      <c r="D1120" s="135">
        <f ca="1">SUMIFS(RAB!$F$14:$F$166,RAB!$C$14:$C$166,C1120)</f>
        <v>0</v>
      </c>
      <c r="E1120" s="25">
        <f t="shared" ca="1" si="39"/>
        <v>0</v>
      </c>
      <c r="F1120" s="25">
        <f ca="1">IF(D1120=0,0,SUM($E$713:E1120))</f>
        <v>0</v>
      </c>
    </row>
    <row r="1121" spans="2:6">
      <c r="B1121" s="109">
        <v>408</v>
      </c>
      <c r="C1121" s="135" t="str">
        <f ca="1">IF(ISERROR(OFFSET('HARGA SATUAN'!$C$6,MATCH(B1121,'HARGA SATUAN'!$V$7:$V$9999,0),0)),"",OFFSET('HARGA SATUAN'!$C$6,MATCH(B1121,'HARGA SATUAN'!$V$7:$V$9999,0),0))</f>
        <v>Cross Arm Steel 1.500 mm ( UNSP 10 ) galvanis</v>
      </c>
      <c r="D1121" s="135">
        <f ca="1">SUMIFS(RAB!$F$14:$F$166,RAB!$C$14:$C$166,C1121)</f>
        <v>0</v>
      </c>
      <c r="E1121" s="25">
        <f t="shared" ca="1" si="39"/>
        <v>0</v>
      </c>
      <c r="F1121" s="25">
        <f ca="1">IF(D1121=0,0,SUM($E$713:E1121))</f>
        <v>0</v>
      </c>
    </row>
    <row r="1122" spans="2:6">
      <c r="B1122" s="109">
        <v>409</v>
      </c>
      <c r="C1122" s="135" t="str">
        <f ca="1">IF(ISERROR(OFFSET('HARGA SATUAN'!$C$6,MATCH(B1122,'HARGA SATUAN'!$V$7:$V$9999,0),0)),"",OFFSET('HARGA SATUAN'!$C$6,MATCH(B1122,'HARGA SATUAN'!$V$7:$V$9999,0),0))</f>
        <v>Cross Arm Steel 2.000 mm ( UNSP 10 ) galvanis</v>
      </c>
      <c r="D1122" s="135">
        <f ca="1">SUMIFS(RAB!$F$14:$F$166,RAB!$C$14:$C$166,C1122)</f>
        <v>0</v>
      </c>
      <c r="E1122" s="25">
        <f t="shared" ca="1" si="39"/>
        <v>0</v>
      </c>
      <c r="F1122" s="25">
        <f ca="1">IF(D1122=0,0,SUM($E$713:E1122))</f>
        <v>0</v>
      </c>
    </row>
    <row r="1123" spans="2:6">
      <c r="B1123" s="109">
        <v>410</v>
      </c>
      <c r="C1123" s="135" t="str">
        <f ca="1">IF(ISERROR(OFFSET('HARGA SATUAN'!$C$6,MATCH(B1123,'HARGA SATUAN'!$V$7:$V$9999,0),0)),"",OFFSET('HARGA SATUAN'!$C$6,MATCH(B1123,'HARGA SATUAN'!$V$7:$V$9999,0),0))</f>
        <v>Cross Arm Steel 3.000 mm ( UNSP 10 ) galvanis</v>
      </c>
      <c r="D1123" s="135">
        <f ca="1">SUMIFS(RAB!$F$14:$F$166,RAB!$C$14:$C$166,C1123)</f>
        <v>0</v>
      </c>
      <c r="E1123" s="25">
        <f t="shared" ca="1" si="39"/>
        <v>0</v>
      </c>
      <c r="F1123" s="25">
        <f ca="1">IF(D1123=0,0,SUM($E$713:E1123))</f>
        <v>0</v>
      </c>
    </row>
    <row r="1124" spans="2:6">
      <c r="B1124" s="109">
        <v>411</v>
      </c>
      <c r="C1124" s="135" t="str">
        <f ca="1">IF(ISERROR(OFFSET('HARGA SATUAN'!$C$6,MATCH(B1124,'HARGA SATUAN'!$V$7:$V$9999,0),0)),"",OFFSET('HARGA SATUAN'!$C$6,MATCH(B1124,'HARGA SATUAN'!$V$7:$V$9999,0),0))</f>
        <v>Cross Arm Clevis</v>
      </c>
      <c r="D1124" s="135">
        <f ca="1">SUMIFS(RAB!$F$14:$F$166,RAB!$C$14:$C$166,C1124)</f>
        <v>0</v>
      </c>
      <c r="E1124" s="25">
        <f t="shared" ca="1" si="39"/>
        <v>0</v>
      </c>
      <c r="F1124" s="25">
        <f ca="1">IF(D1124=0,0,SUM($E$713:E1124))</f>
        <v>0</v>
      </c>
    </row>
    <row r="1125" spans="2:6">
      <c r="B1125" s="109">
        <v>412</v>
      </c>
      <c r="C1125" s="135" t="str">
        <f ca="1">IF(ISERROR(OFFSET('HARGA SATUAN'!$C$6,MATCH(B1125,'HARGA SATUAN'!$V$7:$V$9999,0),0)),"",OFFSET('HARGA SATUAN'!$C$6,MATCH(B1125,'HARGA SATUAN'!$V$7:$V$9999,0),0))</f>
        <v>Dead End Assembly</v>
      </c>
      <c r="D1125" s="135">
        <f ca="1">SUMIFS(RAB!$F$14:$F$166,RAB!$C$14:$C$166,C1125)</f>
        <v>2</v>
      </c>
      <c r="E1125" s="25">
        <f t="shared" ca="1" si="39"/>
        <v>1</v>
      </c>
      <c r="F1125" s="25">
        <f ca="1">IF(D1125=0,0,SUM($E$713:E1125))</f>
        <v>31</v>
      </c>
    </row>
    <row r="1126" spans="2:6">
      <c r="B1126" s="109">
        <v>413</v>
      </c>
      <c r="C1126" s="135" t="str">
        <f ca="1">IF(ISERROR(OFFSET('HARGA SATUAN'!$C$6,MATCH(B1126,'HARGA SATUAN'!$V$7:$V$9999,0),0)),"",OFFSET('HARGA SATUAN'!$C$6,MATCH(B1126,'HARGA SATUAN'!$V$7:$V$9999,0),0))</f>
        <v>Expanding Anchor 8.000 lbs</v>
      </c>
      <c r="D1126" s="135">
        <f ca="1">SUMIFS(RAB!$F$14:$F$166,RAB!$C$14:$C$166,C1126)</f>
        <v>1</v>
      </c>
      <c r="E1126" s="25">
        <f t="shared" ca="1" si="39"/>
        <v>1</v>
      </c>
      <c r="F1126" s="25">
        <f ca="1">IF(D1126=0,0,SUM($E$713:E1126))</f>
        <v>32</v>
      </c>
    </row>
    <row r="1127" spans="2:6">
      <c r="B1127" s="109">
        <v>414</v>
      </c>
      <c r="C1127" s="135" t="str">
        <f ca="1">IF(ISERROR(OFFSET('HARGA SATUAN'!$C$6,MATCH(B1127,'HARGA SATUAN'!$V$7:$V$9999,0),0)),"",OFFSET('HARGA SATUAN'!$C$6,MATCH(B1127,'HARGA SATUAN'!$V$7:$V$9999,0),0))</f>
        <v>Expanding Anchor 10.000 lbs</v>
      </c>
      <c r="D1127" s="135">
        <f ca="1">SUMIFS(RAB!$F$14:$F$166,RAB!$C$14:$C$166,C1127)</f>
        <v>2</v>
      </c>
      <c r="E1127" s="25">
        <f t="shared" ca="1" si="39"/>
        <v>1</v>
      </c>
      <c r="F1127" s="25">
        <f ca="1">IF(D1127=0,0,SUM($E$713:E1127))</f>
        <v>33</v>
      </c>
    </row>
    <row r="1128" spans="2:6">
      <c r="B1128" s="109">
        <v>415</v>
      </c>
      <c r="C1128" s="135" t="str">
        <f ca="1">IF(ISERROR(OFFSET('HARGA SATUAN'!$C$6,MATCH(B1128,'HARGA SATUAN'!$V$7:$V$9999,0),0)),"",OFFSET('HARGA SATUAN'!$C$6,MATCH(B1128,'HARGA SATUAN'!$V$7:$V$9999,0),0))</f>
        <v>Fixed Dead Assembly 25-35 mm²</v>
      </c>
      <c r="D1128" s="135">
        <f ca="1">SUMIFS(RAB!$F$14:$F$166,RAB!$C$14:$C$166,C1128)</f>
        <v>0</v>
      </c>
      <c r="E1128" s="25">
        <f t="shared" ca="1" si="39"/>
        <v>0</v>
      </c>
      <c r="F1128" s="25">
        <f ca="1">IF(D1128=0,0,SUM($E$713:E1128))</f>
        <v>0</v>
      </c>
    </row>
    <row r="1129" spans="2:6">
      <c r="B1129" s="109">
        <v>416</v>
      </c>
      <c r="C1129" s="135" t="str">
        <f ca="1">IF(ISERROR(OFFSET('HARGA SATUAN'!$C$6,MATCH(B1129,'HARGA SATUAN'!$V$7:$V$9999,0),0)),"",OFFSET('HARGA SATUAN'!$C$6,MATCH(B1129,'HARGA SATUAN'!$V$7:$V$9999,0),0))</f>
        <v>Fixed Dead Assembly 50-70 mm²</v>
      </c>
      <c r="D1129" s="135">
        <f ca="1">SUMIFS(RAB!$F$14:$F$166,RAB!$C$14:$C$166,C1129)</f>
        <v>0</v>
      </c>
      <c r="E1129" s="25">
        <f t="shared" ca="1" si="39"/>
        <v>0</v>
      </c>
      <c r="F1129" s="25">
        <f ca="1">IF(D1129=0,0,SUM($E$713:E1129))</f>
        <v>0</v>
      </c>
    </row>
    <row r="1130" spans="2:6">
      <c r="B1130" s="109">
        <v>417</v>
      </c>
      <c r="C1130" s="135" t="str">
        <f ca="1">IF(ISERROR(OFFSET('HARGA SATUAN'!$C$6,MATCH(B1130,'HARGA SATUAN'!$V$7:$V$9999,0),0)),"",OFFSET('HARGA SATUAN'!$C$6,MATCH(B1130,'HARGA SATUAN'!$V$7:$V$9999,0),0))</f>
        <v>Adjustable Dead End Assembly 25-35 mm²</v>
      </c>
      <c r="D1130" s="135">
        <f ca="1">SUMIFS(RAB!$F$14:$F$166,RAB!$C$14:$C$166,C1130)</f>
        <v>0</v>
      </c>
      <c r="E1130" s="25">
        <f t="shared" ca="1" si="39"/>
        <v>0</v>
      </c>
      <c r="F1130" s="25">
        <f ca="1">IF(D1130=0,0,SUM($E$713:E1130))</f>
        <v>0</v>
      </c>
    </row>
    <row r="1131" spans="2:6">
      <c r="B1131" s="109">
        <v>418</v>
      </c>
      <c r="C1131" s="135" t="str">
        <f ca="1">IF(ISERROR(OFFSET('HARGA SATUAN'!$C$6,MATCH(B1131,'HARGA SATUAN'!$V$7:$V$9999,0),0)),"",OFFSET('HARGA SATUAN'!$C$6,MATCH(B1131,'HARGA SATUAN'!$V$7:$V$9999,0),0))</f>
        <v>Adjustable Dead End Assembly 50-70 mm²</v>
      </c>
      <c r="D1131" s="135">
        <f ca="1">SUMIFS(RAB!$F$14:$F$166,RAB!$C$14:$C$166,C1131)</f>
        <v>0</v>
      </c>
      <c r="E1131" s="25">
        <f t="shared" ca="1" si="39"/>
        <v>0</v>
      </c>
      <c r="F1131" s="25">
        <f ca="1">IF(D1131=0,0,SUM($E$713:E1131))</f>
        <v>0</v>
      </c>
    </row>
    <row r="1132" spans="2:6">
      <c r="B1132" s="109">
        <v>419</v>
      </c>
      <c r="C1132" s="135" t="str">
        <f ca="1">IF(ISERROR(OFFSET('HARGA SATUAN'!$C$6,MATCH(B1132,'HARGA SATUAN'!$V$7:$V$9999,0),0)),"",OFFSET('HARGA SATUAN'!$C$6,MATCH(B1132,'HARGA SATUAN'!$V$7:$V$9999,0),0))</f>
        <v>Blundle protection Set 35-70 mm²</v>
      </c>
      <c r="D1132" s="135">
        <f ca="1">SUMIFS(RAB!$F$14:$F$166,RAB!$C$14:$C$166,C1132)</f>
        <v>0</v>
      </c>
      <c r="E1132" s="25">
        <f t="shared" ca="1" si="39"/>
        <v>0</v>
      </c>
      <c r="F1132" s="25">
        <f ca="1">IF(D1132=0,0,SUM($E$713:E1132))</f>
        <v>0</v>
      </c>
    </row>
    <row r="1133" spans="2:6">
      <c r="B1133" s="109">
        <v>420</v>
      </c>
      <c r="C1133" s="135" t="str">
        <f ca="1">IF(ISERROR(OFFSET('HARGA SATUAN'!$C$6,MATCH(B1133,'HARGA SATUAN'!$V$7:$V$9999,0),0)),"",OFFSET('HARGA SATUAN'!$C$6,MATCH(B1133,'HARGA SATUAN'!$V$7:$V$9999,0),0))</f>
        <v>Compression Joint LVTC+ Heat Shrink 35</v>
      </c>
      <c r="D1133" s="135">
        <f ca="1">SUMIFS(RAB!$F$14:$F$166,RAB!$C$14:$C$166,C1133)</f>
        <v>0</v>
      </c>
      <c r="E1133" s="25">
        <f t="shared" ca="1" si="39"/>
        <v>0</v>
      </c>
      <c r="F1133" s="25">
        <f ca="1">IF(D1133=0,0,SUM($E$713:E1133))</f>
        <v>0</v>
      </c>
    </row>
    <row r="1134" spans="2:6">
      <c r="B1134" s="109">
        <v>421</v>
      </c>
      <c r="C1134" s="135" t="str">
        <f ca="1">IF(ISERROR(OFFSET('HARGA SATUAN'!$C$6,MATCH(B1134,'HARGA SATUAN'!$V$7:$V$9999,0),0)),"",OFFSET('HARGA SATUAN'!$C$6,MATCH(B1134,'HARGA SATUAN'!$V$7:$V$9999,0),0))</f>
        <v>Compression Joint LVTC+ Heat Shrink 50</v>
      </c>
      <c r="D1134" s="135">
        <f ca="1">SUMIFS(RAB!$F$14:$F$166,RAB!$C$14:$C$166,C1134)</f>
        <v>0</v>
      </c>
      <c r="E1134" s="25">
        <f t="shared" ca="1" si="39"/>
        <v>0</v>
      </c>
      <c r="F1134" s="25">
        <f ca="1">IF(D1134=0,0,SUM($E$713:E1134))</f>
        <v>0</v>
      </c>
    </row>
    <row r="1135" spans="2:6">
      <c r="B1135" s="109">
        <v>422</v>
      </c>
      <c r="C1135" s="135" t="str">
        <f ca="1">IF(ISERROR(OFFSET('HARGA SATUAN'!$C$6,MATCH(B1135,'HARGA SATUAN'!$V$7:$V$9999,0),0)),"",OFFSET('HARGA SATUAN'!$C$6,MATCH(B1135,'HARGA SATUAN'!$V$7:$V$9999,0),0))</f>
        <v>Compression Joint LVTC+ Heat Shrink 70</v>
      </c>
      <c r="D1135" s="135">
        <f ca="1">SUMIFS(RAB!$F$14:$F$166,RAB!$C$14:$C$166,C1135)</f>
        <v>0</v>
      </c>
      <c r="E1135" s="25">
        <f t="shared" ca="1" si="39"/>
        <v>0</v>
      </c>
      <c r="F1135" s="25">
        <f ca="1">IF(D1135=0,0,SUM($E$713:E1135))</f>
        <v>0</v>
      </c>
    </row>
    <row r="1136" spans="2:6">
      <c r="B1136" s="109">
        <v>423</v>
      </c>
      <c r="C1136" s="135" t="str">
        <f ca="1">IF(ISERROR(OFFSET('HARGA SATUAN'!$C$6,MATCH(B1136,'HARGA SATUAN'!$V$7:$V$9999,0),0)),"",OFFSET('HARGA SATUAN'!$C$6,MATCH(B1136,'HARGA SATUAN'!$V$7:$V$9999,0),0))</f>
        <v>Compression Joint LVTC+ Heat Shrink 150</v>
      </c>
      <c r="D1136" s="135">
        <f ca="1">SUMIFS(RAB!$F$14:$F$166,RAB!$C$14:$C$166,C1136)</f>
        <v>0</v>
      </c>
      <c r="E1136" s="25">
        <f t="shared" ca="1" si="39"/>
        <v>0</v>
      </c>
      <c r="F1136" s="25">
        <f ca="1">IF(D1136=0,0,SUM($E$713:E1136))</f>
        <v>0</v>
      </c>
    </row>
    <row r="1137" spans="2:6">
      <c r="B1137" s="109">
        <v>424</v>
      </c>
      <c r="C1137" s="135" t="str">
        <f ca="1">IF(ISERROR(OFFSET('HARGA SATUAN'!$C$6,MATCH(B1137,'HARGA SATUAN'!$V$7:$V$9999,0),0)),"",OFFSET('HARGA SATUAN'!$C$6,MATCH(B1137,'HARGA SATUAN'!$V$7:$V$9999,0),0))</f>
        <v>Compression Joint LVTC+ Heat Shrink 240</v>
      </c>
      <c r="D1137" s="135">
        <f ca="1">SUMIFS(RAB!$F$14:$F$166,RAB!$C$14:$C$166,C1137)</f>
        <v>0</v>
      </c>
      <c r="E1137" s="25">
        <f t="shared" ca="1" si="39"/>
        <v>0</v>
      </c>
      <c r="F1137" s="25">
        <f ca="1">IF(D1137=0,0,SUM($E$713:E1137))</f>
        <v>0</v>
      </c>
    </row>
    <row r="1138" spans="2:6">
      <c r="B1138" s="109">
        <v>425</v>
      </c>
      <c r="C1138" s="135" t="str">
        <f ca="1">IF(ISERROR(OFFSET('HARGA SATUAN'!$C$6,MATCH(B1138,'HARGA SATUAN'!$V$7:$V$9999,0),0)),"",OFFSET('HARGA SATUAN'!$C$6,MATCH(B1138,'HARGA SATUAN'!$V$7:$V$9999,0),0))</f>
        <v>Frefomed guy wire 22 mm²</v>
      </c>
      <c r="D1138" s="135">
        <f ca="1">SUMIFS(RAB!$F$14:$F$166,RAB!$C$14:$C$166,C1138)</f>
        <v>0</v>
      </c>
      <c r="E1138" s="25">
        <f t="shared" ca="1" si="39"/>
        <v>0</v>
      </c>
      <c r="F1138" s="25">
        <f ca="1">IF(D1138=0,0,SUM($E$713:E1138))</f>
        <v>0</v>
      </c>
    </row>
    <row r="1139" spans="2:6">
      <c r="B1139" s="109">
        <v>426</v>
      </c>
      <c r="C1139" s="135" t="str">
        <f ca="1">IF(ISERROR(OFFSET('HARGA SATUAN'!$C$6,MATCH(B1139,'HARGA SATUAN'!$V$7:$V$9999,0),0)),"",OFFSET('HARGA SATUAN'!$C$6,MATCH(B1139,'HARGA SATUAN'!$V$7:$V$9999,0),0))</f>
        <v>Frefomed guy wire 35 mm²</v>
      </c>
      <c r="D1139" s="135">
        <f ca="1">SUMIFS(RAB!$F$14:$F$166,RAB!$C$14:$C$166,C1139)</f>
        <v>0</v>
      </c>
      <c r="E1139" s="25">
        <f t="shared" ca="1" si="39"/>
        <v>0</v>
      </c>
      <c r="F1139" s="25">
        <f ca="1">IF(D1139=0,0,SUM($E$713:E1139))</f>
        <v>0</v>
      </c>
    </row>
    <row r="1140" spans="2:6">
      <c r="B1140" s="109">
        <v>427</v>
      </c>
      <c r="C1140" s="135" t="str">
        <f ca="1">IF(ISERROR(OFFSET('HARGA SATUAN'!$C$6,MATCH(B1140,'HARGA SATUAN'!$V$7:$V$9999,0),0)),"",OFFSET('HARGA SATUAN'!$C$6,MATCH(B1140,'HARGA SATUAN'!$V$7:$V$9999,0),0))</f>
        <v>Frefomed guy wire 70 mm²</v>
      </c>
      <c r="D1140" s="135">
        <f ca="1">SUMIFS(RAB!$F$14:$F$166,RAB!$C$14:$C$166,C1140)</f>
        <v>0</v>
      </c>
      <c r="E1140" s="25">
        <f t="shared" ca="1" si="39"/>
        <v>0</v>
      </c>
      <c r="F1140" s="25">
        <f ca="1">IF(D1140=0,0,SUM($E$713:E1140))</f>
        <v>0</v>
      </c>
    </row>
    <row r="1141" spans="2:6">
      <c r="B1141" s="109">
        <v>428</v>
      </c>
      <c r="C1141" s="135" t="str">
        <f ca="1">IF(ISERROR(OFFSET('HARGA SATUAN'!$C$6,MATCH(B1141,'HARGA SATUAN'!$V$7:$V$9999,0),0)),"",OFFSET('HARGA SATUAN'!$C$6,MATCH(B1141,'HARGA SATUAN'!$V$7:$V$9999,0),0))</f>
        <v>Ground rod &amp; Washer</v>
      </c>
      <c r="D1141" s="135">
        <f ca="1">SUMIFS(RAB!$F$14:$F$166,RAB!$C$14:$C$166,C1141)</f>
        <v>17</v>
      </c>
      <c r="E1141" s="25">
        <f t="shared" ca="1" si="39"/>
        <v>1</v>
      </c>
      <c r="F1141" s="25">
        <f ca="1">IF(D1141=0,0,SUM($E$713:E1141))</f>
        <v>34</v>
      </c>
    </row>
    <row r="1142" spans="2:6">
      <c r="B1142" s="109">
        <v>429</v>
      </c>
      <c r="C1142" s="135" t="str">
        <f ca="1">IF(ISERROR(OFFSET('HARGA SATUAN'!$C$6,MATCH(B1142,'HARGA SATUAN'!$V$7:$V$9999,0),0)),"",OFFSET('HARGA SATUAN'!$C$6,MATCH(B1142,'HARGA SATUAN'!$V$7:$V$9999,0),0))</f>
        <v>Ground rod ⅝" x 8" Copper Weld</v>
      </c>
      <c r="D1142" s="135">
        <f ca="1">SUMIFS(RAB!$F$14:$F$166,RAB!$C$14:$C$166,C1142)</f>
        <v>2</v>
      </c>
      <c r="E1142" s="25">
        <f t="shared" ca="1" si="39"/>
        <v>1</v>
      </c>
      <c r="F1142" s="25">
        <f ca="1">IF(D1142=0,0,SUM($E$713:E1142))</f>
        <v>35</v>
      </c>
    </row>
    <row r="1143" spans="2:6">
      <c r="B1143" s="109">
        <v>430</v>
      </c>
      <c r="C1143" s="135" t="str">
        <f ca="1">IF(ISERROR(OFFSET('HARGA SATUAN'!$C$6,MATCH(B1143,'HARGA SATUAN'!$V$7:$V$9999,0),0)),"",OFFSET('HARGA SATUAN'!$C$6,MATCH(B1143,'HARGA SATUAN'!$V$7:$V$9999,0),0))</f>
        <v>Ground rod ⅝" x 8" Galvanis</v>
      </c>
      <c r="D1143" s="135">
        <f ca="1">SUMIFS(RAB!$F$14:$F$166,RAB!$C$14:$C$166,C1143)</f>
        <v>0</v>
      </c>
      <c r="E1143" s="25">
        <f t="shared" ca="1" si="39"/>
        <v>0</v>
      </c>
      <c r="F1143" s="25">
        <f ca="1">IF(D1143=0,0,SUM($E$713:E1143))</f>
        <v>0</v>
      </c>
    </row>
    <row r="1144" spans="2:6">
      <c r="B1144" s="109">
        <v>431</v>
      </c>
      <c r="C1144" s="135" t="str">
        <f ca="1">IF(ISERROR(OFFSET('HARGA SATUAN'!$C$6,MATCH(B1144,'HARGA SATUAN'!$V$7:$V$9999,0),0)),"",OFFSET('HARGA SATUAN'!$C$6,MATCH(B1144,'HARGA SATUAN'!$V$7:$V$9999,0),0))</f>
        <v>Ground wire Cu 16 mm²</v>
      </c>
      <c r="D1144" s="135">
        <f ca="1">SUMIFS(RAB!$F$14:$F$166,RAB!$C$14:$C$166,C1144)</f>
        <v>33</v>
      </c>
      <c r="E1144" s="25">
        <f t="shared" ca="1" si="39"/>
        <v>1</v>
      </c>
      <c r="F1144" s="25">
        <f ca="1">IF(D1144=0,0,SUM($E$713:E1144))</f>
        <v>36</v>
      </c>
    </row>
    <row r="1145" spans="2:6">
      <c r="B1145" s="109">
        <v>432</v>
      </c>
      <c r="C1145" s="135" t="str">
        <f ca="1">IF(ISERROR(OFFSET('HARGA SATUAN'!$C$6,MATCH(B1145,'HARGA SATUAN'!$V$7:$V$9999,0),0)),"",OFFSET('HARGA SATUAN'!$C$6,MATCH(B1145,'HARGA SATUAN'!$V$7:$V$9999,0),0))</f>
        <v>Ground wire Cu 25 mm²</v>
      </c>
      <c r="D1145" s="135">
        <f ca="1">SUMIFS(RAB!$F$14:$F$166,RAB!$C$14:$C$166,C1145)</f>
        <v>0</v>
      </c>
      <c r="E1145" s="25">
        <f t="shared" ca="1" si="39"/>
        <v>0</v>
      </c>
      <c r="F1145" s="25">
        <f ca="1">IF(D1145=0,0,SUM($E$713:E1145))</f>
        <v>0</v>
      </c>
    </row>
    <row r="1146" spans="2:6">
      <c r="B1146" s="109">
        <v>433</v>
      </c>
      <c r="C1146" s="135" t="str">
        <f ca="1">IF(ISERROR(OFFSET('HARGA SATUAN'!$C$6,MATCH(B1146,'HARGA SATUAN'!$V$7:$V$9999,0),0)),"",OFFSET('HARGA SATUAN'!$C$6,MATCH(B1146,'HARGA SATUAN'!$V$7:$V$9999,0),0))</f>
        <v>Ground wire Cu 50 mm²</v>
      </c>
      <c r="D1146" s="135">
        <f ca="1">SUMIFS(RAB!$F$14:$F$166,RAB!$C$14:$C$166,C1146)</f>
        <v>0</v>
      </c>
      <c r="E1146" s="25">
        <f t="shared" ca="1" si="39"/>
        <v>0</v>
      </c>
      <c r="F1146" s="25">
        <f ca="1">IF(D1146=0,0,SUM($E$713:E1146))</f>
        <v>0</v>
      </c>
    </row>
    <row r="1147" spans="2:6">
      <c r="B1147" s="109">
        <v>434</v>
      </c>
      <c r="C1147" s="135" t="str">
        <f ca="1">IF(ISERROR(OFFSET('HARGA SATUAN'!$C$6,MATCH(B1147,'HARGA SATUAN'!$V$7:$V$9999,0),0)),"",OFFSET('HARGA SATUAN'!$C$6,MATCH(B1147,'HARGA SATUAN'!$V$7:$V$9999,0),0))</f>
        <v>Clamp Ground Rod ⅝"</v>
      </c>
      <c r="D1147" s="135">
        <f ca="1">SUMIFS(RAB!$F$14:$F$166,RAB!$C$14:$C$166,C1147)</f>
        <v>2</v>
      </c>
      <c r="E1147" s="25">
        <f t="shared" ca="1" si="39"/>
        <v>1</v>
      </c>
      <c r="F1147" s="25">
        <f ca="1">IF(D1147=0,0,SUM($E$713:E1147))</f>
        <v>37</v>
      </c>
    </row>
    <row r="1148" spans="2:6">
      <c r="B1148" s="109">
        <v>435</v>
      </c>
      <c r="C1148" s="135" t="str">
        <f ca="1">IF(ISERROR(OFFSET('HARGA SATUAN'!$C$6,MATCH(B1148,'HARGA SATUAN'!$V$7:$V$9999,0),0)),"",OFFSET('HARGA SATUAN'!$C$6,MATCH(B1148,'HARGA SATUAN'!$V$7:$V$9999,0),0))</f>
        <v>Grounding Iron Plate Form Plat / Eart safety mats</v>
      </c>
      <c r="D1148" s="135">
        <f ca="1">SUMIFS(RAB!$F$14:$F$166,RAB!$C$14:$C$166,C1148)</f>
        <v>0</v>
      </c>
      <c r="E1148" s="25">
        <f t="shared" ca="1" si="39"/>
        <v>0</v>
      </c>
      <c r="F1148" s="25">
        <f ca="1">IF(D1148=0,0,SUM($E$713:E1148))</f>
        <v>0</v>
      </c>
    </row>
    <row r="1149" spans="2:6">
      <c r="B1149" s="109">
        <v>436</v>
      </c>
      <c r="C1149" s="135" t="str">
        <f ca="1">IF(ISERROR(OFFSET('HARGA SATUAN'!$C$6,MATCH(B1149,'HARGA SATUAN'!$V$7:$V$9999,0),0)),"",OFFSET('HARGA SATUAN'!$C$6,MATCH(B1149,'HARGA SATUAN'!$V$7:$V$9999,0),0))</f>
        <v>Guy Attachment / Guy hok</v>
      </c>
      <c r="D1149" s="135">
        <f ca="1">SUMIFS(RAB!$F$14:$F$166,RAB!$C$14:$C$166,C1149)</f>
        <v>3</v>
      </c>
      <c r="E1149" s="25">
        <f t="shared" ca="1" si="39"/>
        <v>1</v>
      </c>
      <c r="F1149" s="25">
        <f ca="1">IF(D1149=0,0,SUM($E$713:E1149))</f>
        <v>38</v>
      </c>
    </row>
    <row r="1150" spans="2:6">
      <c r="B1150" s="109">
        <v>437</v>
      </c>
      <c r="C1150" s="135" t="str">
        <f ca="1">IF(ISERROR(OFFSET('HARGA SATUAN'!$C$6,MATCH(B1150,'HARGA SATUAN'!$V$7:$V$9999,0),0)),"",OFFSET('HARGA SATUAN'!$C$6,MATCH(B1150,'HARGA SATUAN'!$V$7:$V$9999,0),0))</f>
        <v>Guy Wire 22 mm²</v>
      </c>
      <c r="D1150" s="135">
        <f ca="1">SUMIFS(RAB!$F$14:$F$166,RAB!$C$14:$C$166,C1150)</f>
        <v>0</v>
      </c>
      <c r="E1150" s="25">
        <f t="shared" ca="1" si="39"/>
        <v>0</v>
      </c>
      <c r="F1150" s="25">
        <f ca="1">IF(D1150=0,0,SUM($E$713:E1150))</f>
        <v>0</v>
      </c>
    </row>
    <row r="1151" spans="2:6">
      <c r="B1151" s="109">
        <v>438</v>
      </c>
      <c r="C1151" s="135" t="str">
        <f ca="1">IF(ISERROR(OFFSET('HARGA SATUAN'!$C$6,MATCH(B1151,'HARGA SATUAN'!$V$7:$V$9999,0),0)),"",OFFSET('HARGA SATUAN'!$C$6,MATCH(B1151,'HARGA SATUAN'!$V$7:$V$9999,0),0))</f>
        <v>Guy Wire 35 mm²</v>
      </c>
      <c r="D1151" s="135">
        <f ca="1">SUMIFS(RAB!$F$14:$F$166,RAB!$C$14:$C$166,C1151)</f>
        <v>12</v>
      </c>
      <c r="E1151" s="25">
        <f t="shared" ca="1" si="39"/>
        <v>1</v>
      </c>
      <c r="F1151" s="25">
        <f ca="1">IF(D1151=0,0,SUM($E$713:E1151))</f>
        <v>39</v>
      </c>
    </row>
    <row r="1152" spans="2:6">
      <c r="B1152" s="109">
        <v>439</v>
      </c>
      <c r="C1152" s="135" t="str">
        <f ca="1">IF(ISERROR(OFFSET('HARGA SATUAN'!$C$6,MATCH(B1152,'HARGA SATUAN'!$V$7:$V$9999,0),0)),"",OFFSET('HARGA SATUAN'!$C$6,MATCH(B1152,'HARGA SATUAN'!$V$7:$V$9999,0),0))</f>
        <v>Guy Wire 70 mm²</v>
      </c>
      <c r="D1152" s="135">
        <f ca="1">SUMIFS(RAB!$F$14:$F$166,RAB!$C$14:$C$166,C1152)</f>
        <v>24</v>
      </c>
      <c r="E1152" s="25">
        <f t="shared" ca="1" si="39"/>
        <v>1</v>
      </c>
      <c r="F1152" s="25">
        <f ca="1">IF(D1152=0,0,SUM($E$713:E1152))</f>
        <v>40</v>
      </c>
    </row>
    <row r="1153" spans="2:6">
      <c r="B1153" s="109">
        <v>440</v>
      </c>
      <c r="C1153" s="135" t="str">
        <f ca="1">IF(ISERROR(OFFSET('HARGA SATUAN'!$C$6,MATCH(B1153,'HARGA SATUAN'!$V$7:$V$9999,0),0)),"",OFFSET('HARGA SATUAN'!$C$6,MATCH(B1153,'HARGA SATUAN'!$V$7:$V$9999,0),0))</f>
        <v>Hot Line Clamp ANSI C119 ( 70 s/d 240 mm2 )</v>
      </c>
      <c r="D1153" s="135">
        <f ca="1">SUMIFS(RAB!$F$14:$F$166,RAB!$C$14:$C$166,C1153)</f>
        <v>0</v>
      </c>
      <c r="E1153" s="25">
        <f t="shared" ca="1" si="39"/>
        <v>0</v>
      </c>
      <c r="F1153" s="25">
        <f ca="1">IF(D1153=0,0,SUM($E$713:E1153))</f>
        <v>0</v>
      </c>
    </row>
    <row r="1154" spans="2:6">
      <c r="B1154" s="109">
        <v>441</v>
      </c>
      <c r="C1154" s="135" t="str">
        <f ca="1">IF(ISERROR(OFFSET('HARGA SATUAN'!$C$6,MATCH(B1154,'HARGA SATUAN'!$V$7:$V$9999,0),0)),"",OFFSET('HARGA SATUAN'!$C$6,MATCH(B1154,'HARGA SATUAN'!$V$7:$V$9999,0),0))</f>
        <v>Hot Line Clamp ( 35mm² s/d 70 mm² )</v>
      </c>
      <c r="D1154" s="135">
        <f ca="1">SUMIFS(RAB!$F$14:$F$166,RAB!$C$14:$C$166,C1154)</f>
        <v>1</v>
      </c>
      <c r="E1154" s="25">
        <f t="shared" ca="1" si="39"/>
        <v>1</v>
      </c>
      <c r="F1154" s="25">
        <f ca="1">IF(D1154=0,0,SUM($E$713:E1154))</f>
        <v>41</v>
      </c>
    </row>
    <row r="1155" spans="2:6">
      <c r="B1155" s="109">
        <v>442</v>
      </c>
      <c r="C1155" s="135" t="str">
        <f ca="1">IF(ISERROR(OFFSET('HARGA SATUAN'!$C$6,MATCH(B1155,'HARGA SATUAN'!$V$7:$V$9999,0),0)),"",OFFSET('HARGA SATUAN'!$C$6,MATCH(B1155,'HARGA SATUAN'!$V$7:$V$9999,0),0))</f>
        <v>Hot Line Clamp ( 150mm² s/d 240 mm² )</v>
      </c>
      <c r="D1155" s="135">
        <f ca="1">SUMIFS(RAB!$F$14:$F$166,RAB!$C$14:$C$166,C1155)</f>
        <v>0</v>
      </c>
      <c r="E1155" s="25">
        <f t="shared" ca="1" si="39"/>
        <v>0</v>
      </c>
      <c r="F1155" s="25">
        <f ca="1">IF(D1155=0,0,SUM($E$713:E1155))</f>
        <v>0</v>
      </c>
    </row>
    <row r="1156" spans="2:6">
      <c r="B1156" s="109">
        <v>443</v>
      </c>
      <c r="C1156" s="135" t="str">
        <f ca="1">IF(ISERROR(OFFSET('HARGA SATUAN'!$C$6,MATCH(B1156,'HARGA SATUAN'!$V$7:$V$9999,0),0)),"",OFFSET('HARGA SATUAN'!$C$6,MATCH(B1156,'HARGA SATUAN'!$V$7:$V$9999,0),0))</f>
        <v>Insulating Tape</v>
      </c>
      <c r="D1156" s="135">
        <f ca="1">SUMIFS(RAB!$F$14:$F$166,RAB!$C$14:$C$166,C1156)</f>
        <v>1</v>
      </c>
      <c r="E1156" s="25">
        <f t="shared" ca="1" si="39"/>
        <v>1</v>
      </c>
      <c r="F1156" s="25">
        <f ca="1">IF(D1156=0,0,SUM($E$713:E1156))</f>
        <v>42</v>
      </c>
    </row>
    <row r="1157" spans="2:6">
      <c r="B1157" s="109">
        <v>444</v>
      </c>
      <c r="C1157" s="135" t="str">
        <f ca="1">IF(ISERROR(OFFSET('HARGA SATUAN'!$C$6,MATCH(B1157,'HARGA SATUAN'!$V$7:$V$9999,0),0)),"",OFFSET('HARGA SATUAN'!$C$6,MATCH(B1157,'HARGA SATUAN'!$V$7:$V$9999,0),0))</f>
        <v>Joint sleeve 35 mm²</v>
      </c>
      <c r="D1157" s="135">
        <f ca="1">SUMIFS(RAB!$F$14:$F$166,RAB!$C$14:$C$166,C1157)</f>
        <v>0</v>
      </c>
      <c r="E1157" s="25">
        <f t="shared" ca="1" si="39"/>
        <v>0</v>
      </c>
      <c r="F1157" s="25">
        <f ca="1">IF(D1157=0,0,SUM($E$713:E1157))</f>
        <v>0</v>
      </c>
    </row>
    <row r="1158" spans="2:6">
      <c r="B1158" s="109">
        <v>445</v>
      </c>
      <c r="C1158" s="135" t="str">
        <f ca="1">IF(ISERROR(OFFSET('HARGA SATUAN'!$C$6,MATCH(B1158,'HARGA SATUAN'!$V$7:$V$9999,0),0)),"",OFFSET('HARGA SATUAN'!$C$6,MATCH(B1158,'HARGA SATUAN'!$V$7:$V$9999,0),0))</f>
        <v>Joint sleeve 50 mm²</v>
      </c>
      <c r="D1158" s="135">
        <f ca="1">SUMIFS(RAB!$F$14:$F$166,RAB!$C$14:$C$166,C1158)</f>
        <v>0</v>
      </c>
      <c r="E1158" s="25">
        <f t="shared" ca="1" si="39"/>
        <v>0</v>
      </c>
      <c r="F1158" s="25">
        <f ca="1">IF(D1158=0,0,SUM($E$713:E1158))</f>
        <v>0</v>
      </c>
    </row>
    <row r="1159" spans="2:6">
      <c r="B1159" s="109">
        <v>446</v>
      </c>
      <c r="C1159" s="135" t="str">
        <f ca="1">IF(ISERROR(OFFSET('HARGA SATUAN'!$C$6,MATCH(B1159,'HARGA SATUAN'!$V$7:$V$9999,0),0)),"",OFFSET('HARGA SATUAN'!$C$6,MATCH(B1159,'HARGA SATUAN'!$V$7:$V$9999,0),0))</f>
        <v>Joint sleeve 70 mm²</v>
      </c>
      <c r="D1159" s="135">
        <f ca="1">SUMIFS(RAB!$F$14:$F$166,RAB!$C$14:$C$166,C1159)</f>
        <v>0</v>
      </c>
      <c r="E1159" s="25">
        <f t="shared" ca="1" si="39"/>
        <v>0</v>
      </c>
      <c r="F1159" s="25">
        <f ca="1">IF(D1159=0,0,SUM($E$713:E1159))</f>
        <v>0</v>
      </c>
    </row>
    <row r="1160" spans="2:6">
      <c r="B1160" s="109">
        <v>447</v>
      </c>
      <c r="C1160" s="135" t="str">
        <f ca="1">IF(ISERROR(OFFSET('HARGA SATUAN'!$C$6,MATCH(B1160,'HARGA SATUAN'!$V$7:$V$9999,0),0)),"",OFFSET('HARGA SATUAN'!$C$6,MATCH(B1160,'HARGA SATUAN'!$V$7:$V$9999,0),0))</f>
        <v>Joint sleeve 150 mm²</v>
      </c>
      <c r="D1160" s="135">
        <f ca="1">SUMIFS(RAB!$F$14:$F$166,RAB!$C$14:$C$166,C1160)</f>
        <v>0</v>
      </c>
      <c r="E1160" s="25">
        <f t="shared" ca="1" si="39"/>
        <v>0</v>
      </c>
      <c r="F1160" s="25">
        <f ca="1">IF(D1160=0,0,SUM($E$713:E1160))</f>
        <v>0</v>
      </c>
    </row>
    <row r="1161" spans="2:6">
      <c r="B1161" s="109">
        <v>448</v>
      </c>
      <c r="C1161" s="135" t="str">
        <f ca="1">IF(ISERROR(OFFSET('HARGA SATUAN'!$C$6,MATCH(B1161,'HARGA SATUAN'!$V$7:$V$9999,0),0)),"",OFFSET('HARGA SATUAN'!$C$6,MATCH(B1161,'HARGA SATUAN'!$V$7:$V$9999,0),0))</f>
        <v>Joint sleeve 240 mm²</v>
      </c>
      <c r="D1161" s="135">
        <f ca="1">SUMIFS(RAB!$F$14:$F$166,RAB!$C$14:$C$166,C1161)</f>
        <v>0</v>
      </c>
      <c r="E1161" s="25">
        <f t="shared" ca="1" si="39"/>
        <v>0</v>
      </c>
      <c r="F1161" s="25">
        <f ca="1">IF(D1161=0,0,SUM($E$713:E1161))</f>
        <v>0</v>
      </c>
    </row>
    <row r="1162" spans="2:6">
      <c r="B1162" s="109">
        <v>449</v>
      </c>
      <c r="C1162" s="135" t="str">
        <f ca="1">IF(ISERROR(OFFSET('HARGA SATUAN'!$C$6,MATCH(B1162,'HARGA SATUAN'!$V$7:$V$9999,0),0)),"",OFFSET('HARGA SATUAN'!$C$6,MATCH(B1162,'HARGA SATUAN'!$V$7:$V$9999,0),0))</f>
        <v>Kawat Bendrad 6 mm²</v>
      </c>
      <c r="D1162" s="135">
        <f ca="1">SUMIFS(RAB!$F$14:$F$166,RAB!$C$14:$C$166,C1162)</f>
        <v>0</v>
      </c>
      <c r="E1162" s="25">
        <f t="shared" ca="1" si="39"/>
        <v>0</v>
      </c>
      <c r="F1162" s="25">
        <f ca="1">IF(D1162=0,0,SUM($E$713:E1162))</f>
        <v>0</v>
      </c>
    </row>
    <row r="1163" spans="2:6">
      <c r="B1163" s="109">
        <v>450</v>
      </c>
      <c r="C1163" s="135" t="str">
        <f ca="1">IF(ISERROR(OFFSET('HARGA SATUAN'!$C$6,MATCH(B1163,'HARGA SATUAN'!$V$7:$V$9999,0),0)),"",OFFSET('HARGA SATUAN'!$C$6,MATCH(B1163,'HARGA SATUAN'!$V$7:$V$9999,0),0))</f>
        <v>Kawat Las</v>
      </c>
      <c r="D1163" s="135">
        <f ca="1">SUMIFS(RAB!$F$14:$F$166,RAB!$C$14:$C$166,C1163)</f>
        <v>0</v>
      </c>
      <c r="E1163" s="25">
        <f t="shared" ref="E1163:E1226" ca="1" si="40">IF(D1163=0,0,1)</f>
        <v>0</v>
      </c>
      <c r="F1163" s="25">
        <f ca="1">IF(D1163=0,0,SUM($E$713:E1163))</f>
        <v>0</v>
      </c>
    </row>
    <row r="1164" spans="2:6">
      <c r="B1164" s="109">
        <v>451</v>
      </c>
      <c r="C1164" s="135" t="str">
        <f ca="1">IF(ISERROR(OFFSET('HARGA SATUAN'!$C$6,MATCH(B1164,'HARGA SATUAN'!$V$7:$V$9999,0),0)),"",OFFSET('HARGA SATUAN'!$C$6,MATCH(B1164,'HARGA SATUAN'!$V$7:$V$9999,0),0))</f>
        <v>Kousen</v>
      </c>
      <c r="D1164" s="135">
        <f ca="1">SUMIFS(RAB!$F$14:$F$166,RAB!$C$14:$C$166,C1164)</f>
        <v>3</v>
      </c>
      <c r="E1164" s="25">
        <f t="shared" ca="1" si="40"/>
        <v>1</v>
      </c>
      <c r="F1164" s="25">
        <f ca="1">IF(D1164=0,0,SUM($E$713:E1164))</f>
        <v>43</v>
      </c>
    </row>
    <row r="1165" spans="2:6">
      <c r="B1165" s="109">
        <v>452</v>
      </c>
      <c r="C1165" s="135" t="str">
        <f ca="1">IF(ISERROR(OFFSET('HARGA SATUAN'!$C$6,MATCH(B1165,'HARGA SATUAN'!$V$7:$V$9999,0),0)),"",OFFSET('HARGA SATUAN'!$C$6,MATCH(B1165,'HARGA SATUAN'!$V$7:$V$9999,0),0))</f>
        <v>Large Angle Assembly 25-35 mm²</v>
      </c>
      <c r="D1165" s="135">
        <f ca="1">SUMIFS(RAB!$F$14:$F$166,RAB!$C$14:$C$166,C1165)</f>
        <v>0</v>
      </c>
      <c r="E1165" s="25">
        <f t="shared" ca="1" si="40"/>
        <v>0</v>
      </c>
      <c r="F1165" s="25">
        <f ca="1">IF(D1165=0,0,SUM($E$713:E1165))</f>
        <v>0</v>
      </c>
    </row>
    <row r="1166" spans="2:6">
      <c r="B1166" s="109">
        <v>453</v>
      </c>
      <c r="C1166" s="135" t="str">
        <f ca="1">IF(ISERROR(OFFSET('HARGA SATUAN'!$C$6,MATCH(B1166,'HARGA SATUAN'!$V$7:$V$9999,0),0)),"",OFFSET('HARGA SATUAN'!$C$6,MATCH(B1166,'HARGA SATUAN'!$V$7:$V$9999,0),0))</f>
        <v>Large Angle Assembly 50-70 mm²</v>
      </c>
      <c r="D1166" s="135">
        <f ca="1">SUMIFS(RAB!$F$14:$F$166,RAB!$C$14:$C$166,C1166)</f>
        <v>0</v>
      </c>
      <c r="E1166" s="25">
        <f t="shared" ca="1" si="40"/>
        <v>0</v>
      </c>
      <c r="F1166" s="25">
        <f ca="1">IF(D1166=0,0,SUM($E$713:E1166))</f>
        <v>0</v>
      </c>
    </row>
    <row r="1167" spans="2:6">
      <c r="B1167" s="109">
        <v>454</v>
      </c>
      <c r="C1167" s="135" t="str">
        <f ca="1">IF(ISERROR(OFFSET('HARGA SATUAN'!$C$6,MATCH(B1167,'HARGA SATUAN'!$V$7:$V$9999,0),0)),"",OFFSET('HARGA SATUAN'!$C$6,MATCH(B1167,'HARGA SATUAN'!$V$7:$V$9999,0),0))</f>
        <v>Lock Nut ⅝"</v>
      </c>
      <c r="D1167" s="135">
        <f ca="1">SUMIFS(RAB!$F$14:$F$166,RAB!$C$14:$C$166,C1167)</f>
        <v>14</v>
      </c>
      <c r="E1167" s="25">
        <f t="shared" ca="1" si="40"/>
        <v>1</v>
      </c>
      <c r="F1167" s="25">
        <f ca="1">IF(D1167=0,0,SUM($E$713:E1167))</f>
        <v>44</v>
      </c>
    </row>
    <row r="1168" spans="2:6">
      <c r="B1168" s="109">
        <v>455</v>
      </c>
      <c r="C1168" s="135" t="str">
        <f ca="1">IF(ISERROR(OFFSET('HARGA SATUAN'!$C$6,MATCH(B1168,'HARGA SATUAN'!$V$7:$V$9999,0),0)),"",OFFSET('HARGA SATUAN'!$C$6,MATCH(B1168,'HARGA SATUAN'!$V$7:$V$9999,0),0))</f>
        <v>Loop Dead End Clamp / LC ( 35 s/d 240 ) mm²</v>
      </c>
      <c r="D1168" s="135">
        <f ca="1">SUMIFS(RAB!$F$14:$F$166,RAB!$C$14:$C$166,C1168)</f>
        <v>4</v>
      </c>
      <c r="E1168" s="25">
        <f t="shared" ca="1" si="40"/>
        <v>1</v>
      </c>
      <c r="F1168" s="25">
        <f ca="1">IF(D1168=0,0,SUM($E$713:E1168))</f>
        <v>45</v>
      </c>
    </row>
    <row r="1169" spans="2:6">
      <c r="B1169" s="109">
        <v>456</v>
      </c>
      <c r="C1169" s="135" t="str">
        <f ca="1">IF(ISERROR(OFFSET('HARGA SATUAN'!$C$6,MATCH(B1169,'HARGA SATUAN'!$V$7:$V$9999,0),0)),"",OFFSET('HARGA SATUAN'!$C$6,MATCH(B1169,'HARGA SATUAN'!$V$7:$V$9999,0),0))</f>
        <v>Live Line Connector 240 mm²</v>
      </c>
      <c r="D1169" s="135">
        <f ca="1">SUMIFS(RAB!$F$14:$F$166,RAB!$C$14:$C$166,C1169)</f>
        <v>0</v>
      </c>
      <c r="E1169" s="25">
        <f t="shared" ca="1" si="40"/>
        <v>0</v>
      </c>
      <c r="F1169" s="25">
        <f ca="1">IF(D1169=0,0,SUM($E$713:E1169))</f>
        <v>0</v>
      </c>
    </row>
    <row r="1170" spans="2:6">
      <c r="B1170" s="109">
        <v>457</v>
      </c>
      <c r="C1170" s="135" t="str">
        <f ca="1">IF(ISERROR(OFFSET('HARGA SATUAN'!$C$6,MATCH(B1170,'HARGA SATUAN'!$V$7:$V$9999,0),0)),"",OFFSET('HARGA SATUAN'!$C$6,MATCH(B1170,'HARGA SATUAN'!$V$7:$V$9999,0),0))</f>
        <v>Live Line Connector 150 mm²</v>
      </c>
      <c r="D1170" s="135">
        <f ca="1">SUMIFS(RAB!$F$14:$F$166,RAB!$C$14:$C$166,C1170)</f>
        <v>0</v>
      </c>
      <c r="E1170" s="25">
        <f t="shared" ca="1" si="40"/>
        <v>0</v>
      </c>
      <c r="F1170" s="25">
        <f ca="1">IF(D1170=0,0,SUM($E$713:E1170))</f>
        <v>0</v>
      </c>
    </row>
    <row r="1171" spans="2:6">
      <c r="B1171" s="109">
        <v>458</v>
      </c>
      <c r="C1171" s="135" t="str">
        <f ca="1">IF(ISERROR(OFFSET('HARGA SATUAN'!$C$6,MATCH(B1171,'HARGA SATUAN'!$V$7:$V$9999,0),0)),"",OFFSET('HARGA SATUAN'!$C$6,MATCH(B1171,'HARGA SATUAN'!$V$7:$V$9999,0),0))</f>
        <v>Live Line Connector 70 mm²</v>
      </c>
      <c r="D1171" s="135">
        <f ca="1">SUMIFS(RAB!$F$14:$F$166,RAB!$C$14:$C$166,C1171)</f>
        <v>0</v>
      </c>
      <c r="E1171" s="25">
        <f t="shared" ca="1" si="40"/>
        <v>0</v>
      </c>
      <c r="F1171" s="25">
        <f ca="1">IF(D1171=0,0,SUM($E$713:E1171))</f>
        <v>0</v>
      </c>
    </row>
    <row r="1172" spans="2:6">
      <c r="B1172" s="109">
        <v>459</v>
      </c>
      <c r="C1172" s="135" t="str">
        <f ca="1">IF(ISERROR(OFFSET('HARGA SATUAN'!$C$6,MATCH(B1172,'HARGA SATUAN'!$V$7:$V$9999,0),0)),"",OFFSET('HARGA SATUAN'!$C$6,MATCH(B1172,'HARGA SATUAN'!$V$7:$V$9999,0),0))</f>
        <v>Mur Baut Dinabolt 10 mm x 65 mm</v>
      </c>
      <c r="D1172" s="135">
        <f ca="1">SUMIFS(RAB!$F$14:$F$166,RAB!$C$14:$C$166,C1172)</f>
        <v>0</v>
      </c>
      <c r="E1172" s="25">
        <f t="shared" ca="1" si="40"/>
        <v>0</v>
      </c>
      <c r="F1172" s="25">
        <f ca="1">IF(D1172=0,0,SUM($E$713:E1172))</f>
        <v>0</v>
      </c>
    </row>
    <row r="1173" spans="2:6">
      <c r="B1173" s="109">
        <v>460</v>
      </c>
      <c r="C1173" s="135" t="str">
        <f ca="1">IF(ISERROR(OFFSET('HARGA SATUAN'!$C$6,MATCH(B1173,'HARGA SATUAN'!$V$7:$V$9999,0),0)),"",OFFSET('HARGA SATUAN'!$C$6,MATCH(B1173,'HARGA SATUAN'!$V$7:$V$9999,0),0))</f>
        <v>Nut Timble eye ⅝"</v>
      </c>
      <c r="D1173" s="135">
        <f ca="1">SUMIFS(RAB!$F$14:$F$166,RAB!$C$14:$C$166,C1173)</f>
        <v>0</v>
      </c>
      <c r="E1173" s="25">
        <f t="shared" ca="1" si="40"/>
        <v>0</v>
      </c>
      <c r="F1173" s="25">
        <f ca="1">IF(D1173=0,0,SUM($E$713:E1173))</f>
        <v>0</v>
      </c>
    </row>
    <row r="1174" spans="2:6">
      <c r="B1174" s="109">
        <v>461</v>
      </c>
      <c r="C1174" s="135" t="str">
        <f ca="1">IF(ISERROR(OFFSET('HARGA SATUAN'!$C$6,MATCH(B1174,'HARGA SATUAN'!$V$7:$V$9999,0),0)),"",OFFSET('HARGA SATUAN'!$C$6,MATCH(B1174,'HARGA SATUAN'!$V$7:$V$9999,0),0))</f>
        <v>Oval Eye Bolt ⅝" x 8"</v>
      </c>
      <c r="D1174" s="135">
        <f ca="1">SUMIFS(RAB!$F$14:$F$166,RAB!$C$14:$C$166,C1174)</f>
        <v>0</v>
      </c>
      <c r="E1174" s="25">
        <f t="shared" ca="1" si="40"/>
        <v>0</v>
      </c>
      <c r="F1174" s="25">
        <f ca="1">IF(D1174=0,0,SUM($E$713:E1174))</f>
        <v>0</v>
      </c>
    </row>
    <row r="1175" spans="2:6">
      <c r="B1175" s="109">
        <v>462</v>
      </c>
      <c r="C1175" s="135" t="str">
        <f ca="1">IF(ISERROR(OFFSET('HARGA SATUAN'!$C$6,MATCH(B1175,'HARGA SATUAN'!$V$7:$V$9999,0),0)),"",OFFSET('HARGA SATUAN'!$C$6,MATCH(B1175,'HARGA SATUAN'!$V$7:$V$9999,0),0))</f>
        <v>Oval Eye Bolt ⅝" x 9"</v>
      </c>
      <c r="D1175" s="135">
        <f ca="1">SUMIFS(RAB!$F$14:$F$166,RAB!$C$14:$C$166,C1175)</f>
        <v>0</v>
      </c>
      <c r="E1175" s="25">
        <f t="shared" ca="1" si="40"/>
        <v>0</v>
      </c>
      <c r="F1175" s="25">
        <f ca="1">IF(D1175=0,0,SUM($E$713:E1175))</f>
        <v>0</v>
      </c>
    </row>
    <row r="1176" spans="2:6">
      <c r="B1176" s="109">
        <v>463</v>
      </c>
      <c r="C1176" s="135" t="str">
        <f ca="1">IF(ISERROR(OFFSET('HARGA SATUAN'!$C$6,MATCH(B1176,'HARGA SATUAN'!$V$7:$V$9999,0),0)),"",OFFSET('HARGA SATUAN'!$C$6,MATCH(B1176,'HARGA SATUAN'!$V$7:$V$9999,0),0))</f>
        <v>Oval Eye Bolt ⅝" x ( 14" s/d 22" )</v>
      </c>
      <c r="D1176" s="135">
        <f ca="1">SUMIFS(RAB!$F$14:$F$166,RAB!$C$14:$C$166,C1176)</f>
        <v>0</v>
      </c>
      <c r="E1176" s="25">
        <f t="shared" ca="1" si="40"/>
        <v>0</v>
      </c>
      <c r="F1176" s="25">
        <f ca="1">IF(D1176=0,0,SUM($E$713:E1176))</f>
        <v>0</v>
      </c>
    </row>
    <row r="1177" spans="2:6">
      <c r="B1177" s="109">
        <v>464</v>
      </c>
      <c r="C1177" s="135" t="str">
        <f ca="1">IF(ISERROR(OFFSET('HARGA SATUAN'!$C$6,MATCH(B1177,'HARGA SATUAN'!$V$7:$V$9999,0),0)),"",OFFSET('HARGA SATUAN'!$C$6,MATCH(B1177,'HARGA SATUAN'!$V$7:$V$9999,0),0))</f>
        <v>Oval Eye Bolt ⅝" x 10"</v>
      </c>
      <c r="D1177" s="135">
        <f ca="1">SUMIFS(RAB!$F$14:$F$166,RAB!$C$14:$C$166,C1177)</f>
        <v>4</v>
      </c>
      <c r="E1177" s="25">
        <f t="shared" ca="1" si="40"/>
        <v>1</v>
      </c>
      <c r="F1177" s="25">
        <f ca="1">IF(D1177=0,0,SUM($E$713:E1177))</f>
        <v>46</v>
      </c>
    </row>
    <row r="1178" spans="2:6">
      <c r="B1178" s="109">
        <v>465</v>
      </c>
      <c r="C1178" s="135" t="str">
        <f ca="1">IF(ISERROR(OFFSET('HARGA SATUAN'!$C$6,MATCH(B1178,'HARGA SATUAN'!$V$7:$V$9999,0),0)),"",OFFSET('HARGA SATUAN'!$C$6,MATCH(B1178,'HARGA SATUAN'!$V$7:$V$9999,0),0))</f>
        <v>Oval Eye Bolt ⅝" x 12"</v>
      </c>
      <c r="D1178" s="135">
        <f ca="1">SUMIFS(RAB!$F$14:$F$166,RAB!$C$14:$C$166,C1178)</f>
        <v>0</v>
      </c>
      <c r="E1178" s="25">
        <f t="shared" ca="1" si="40"/>
        <v>0</v>
      </c>
      <c r="F1178" s="25">
        <f ca="1">IF(D1178=0,0,SUM($E$713:E1178))</f>
        <v>0</v>
      </c>
    </row>
    <row r="1179" spans="2:6">
      <c r="B1179" s="109">
        <v>466</v>
      </c>
      <c r="C1179" s="135" t="str">
        <f ca="1">IF(ISERROR(OFFSET('HARGA SATUAN'!$C$6,MATCH(B1179,'HARGA SATUAN'!$V$7:$V$9999,0),0)),"",OFFSET('HARGA SATUAN'!$C$6,MATCH(B1179,'HARGA SATUAN'!$V$7:$V$9999,0),0))</f>
        <v>Oval Eye Nut ⅝"</v>
      </c>
      <c r="D1179" s="135">
        <f ca="1">SUMIFS(RAB!$F$14:$F$166,RAB!$C$14:$C$166,C1179)</f>
        <v>0</v>
      </c>
      <c r="E1179" s="25">
        <f t="shared" ca="1" si="40"/>
        <v>0</v>
      </c>
      <c r="F1179" s="25">
        <f ca="1">IF(D1179=0,0,SUM($E$713:E1179))</f>
        <v>0</v>
      </c>
    </row>
    <row r="1180" spans="2:6">
      <c r="B1180" s="109">
        <v>467</v>
      </c>
      <c r="C1180" s="135" t="str">
        <f ca="1">IF(ISERROR(OFFSET('HARGA SATUAN'!$C$6,MATCH(B1180,'HARGA SATUAN'!$V$7:$V$9999,0),0)),"",OFFSET('HARGA SATUAN'!$C$6,MATCH(B1180,'HARGA SATUAN'!$V$7:$V$9999,0),0))</f>
        <v>Parallel group clamp AL/AL 25-70 mm²</v>
      </c>
      <c r="D1180" s="135">
        <f ca="1">SUMIFS(RAB!$F$14:$F$166,RAB!$C$14:$C$166,C1180)</f>
        <v>0</v>
      </c>
      <c r="E1180" s="25">
        <f t="shared" ca="1" si="40"/>
        <v>0</v>
      </c>
      <c r="F1180" s="25">
        <f ca="1">IF(D1180=0,0,SUM($E$713:E1180))</f>
        <v>0</v>
      </c>
    </row>
    <row r="1181" spans="2:6">
      <c r="B1181" s="109">
        <v>468</v>
      </c>
      <c r="C1181" s="135" t="str">
        <f ca="1">IF(ISERROR(OFFSET('HARGA SATUAN'!$C$6,MATCH(B1181,'HARGA SATUAN'!$V$7:$V$9999,0),0)),"",OFFSET('HARGA SATUAN'!$C$6,MATCH(B1181,'HARGA SATUAN'!$V$7:$V$9999,0),0))</f>
        <v>Parallel group clamp AL/AL 70-150 mm²</v>
      </c>
      <c r="D1181" s="135">
        <f ca="1">SUMIFS(RAB!$F$14:$F$166,RAB!$C$14:$C$166,C1181)</f>
        <v>0</v>
      </c>
      <c r="E1181" s="25">
        <f t="shared" ca="1" si="40"/>
        <v>0</v>
      </c>
      <c r="F1181" s="25">
        <f ca="1">IF(D1181=0,0,SUM($E$713:E1181))</f>
        <v>0</v>
      </c>
    </row>
    <row r="1182" spans="2:6">
      <c r="B1182" s="109">
        <v>469</v>
      </c>
      <c r="C1182" s="135" t="str">
        <f ca="1">IF(ISERROR(OFFSET('HARGA SATUAN'!$C$6,MATCH(B1182,'HARGA SATUAN'!$V$7:$V$9999,0),0)),"",OFFSET('HARGA SATUAN'!$C$6,MATCH(B1182,'HARGA SATUAN'!$V$7:$V$9999,0),0))</f>
        <v>Parallel group clamp AL/AL 150-240 mm²</v>
      </c>
      <c r="D1182" s="135">
        <f ca="1">SUMIFS(RAB!$F$14:$F$166,RAB!$C$14:$C$166,C1182)</f>
        <v>0</v>
      </c>
      <c r="E1182" s="25">
        <f t="shared" ca="1" si="40"/>
        <v>0</v>
      </c>
      <c r="F1182" s="25">
        <f ca="1">IF(D1182=0,0,SUM($E$713:E1182))</f>
        <v>0</v>
      </c>
    </row>
    <row r="1183" spans="2:6">
      <c r="B1183" s="109">
        <v>470</v>
      </c>
      <c r="C1183" s="135" t="str">
        <f ca="1">IF(ISERROR(OFFSET('HARGA SATUAN'!$C$6,MATCH(B1183,'HARGA SATUAN'!$V$7:$V$9999,0),0)),"",OFFSET('HARGA SATUAN'!$C$6,MATCH(B1183,'HARGA SATUAN'!$V$7:$V$9999,0),0))</f>
        <v>Pin adapter Insulator</v>
      </c>
      <c r="D1183" s="135">
        <f ca="1">SUMIFS(RAB!$F$14:$F$166,RAB!$C$14:$C$166,C1183)</f>
        <v>0</v>
      </c>
      <c r="E1183" s="25">
        <f t="shared" ca="1" si="40"/>
        <v>0</v>
      </c>
      <c r="F1183" s="25">
        <f ca="1">IF(D1183=0,0,SUM($E$713:E1183))</f>
        <v>0</v>
      </c>
    </row>
    <row r="1184" spans="2:6">
      <c r="B1184" s="109">
        <v>471</v>
      </c>
      <c r="C1184" s="135" t="str">
        <f ca="1">IF(ISERROR(OFFSET('HARGA SATUAN'!$C$6,MATCH(B1184,'HARGA SATUAN'!$V$7:$V$9999,0),0)),"",OFFSET('HARGA SATUAN'!$C$6,MATCH(B1184,'HARGA SATUAN'!$V$7:$V$9999,0),0))</f>
        <v>Pipa PVC Putih Ukuran ¾"</v>
      </c>
      <c r="D1184" s="135">
        <f ca="1">SUMIFS(RAB!$F$14:$F$166,RAB!$C$14:$C$166,C1184)</f>
        <v>2.75</v>
      </c>
      <c r="E1184" s="25">
        <f t="shared" ca="1" si="40"/>
        <v>1</v>
      </c>
      <c r="F1184" s="25">
        <f ca="1">IF(D1184=0,0,SUM($E$713:E1184))</f>
        <v>47</v>
      </c>
    </row>
    <row r="1185" spans="2:6">
      <c r="B1185" s="109">
        <v>472</v>
      </c>
      <c r="C1185" s="135" t="str">
        <f ca="1">IF(ISERROR(OFFSET('HARGA SATUAN'!$C$6,MATCH(B1185,'HARGA SATUAN'!$V$7:$V$9999,0),0)),"",OFFSET('HARGA SATUAN'!$C$6,MATCH(B1185,'HARGA SATUAN'!$V$7:$V$9999,0),0))</f>
        <v>Pipa PVC Putih Ukuran 2½"</v>
      </c>
      <c r="D1185" s="135">
        <f ca="1">SUMIFS(RAB!$F$14:$F$166,RAB!$C$14:$C$166,C1185)</f>
        <v>0</v>
      </c>
      <c r="E1185" s="25">
        <f t="shared" ca="1" si="40"/>
        <v>0</v>
      </c>
      <c r="F1185" s="25">
        <f ca="1">IF(D1185=0,0,SUM($E$713:E1185))</f>
        <v>0</v>
      </c>
    </row>
    <row r="1186" spans="2:6">
      <c r="B1186" s="109">
        <v>473</v>
      </c>
      <c r="C1186" s="135" t="str">
        <f ca="1">IF(ISERROR(OFFSET('HARGA SATUAN'!$C$6,MATCH(B1186,'HARGA SATUAN'!$V$7:$V$9999,0),0)),"",OFFSET('HARGA SATUAN'!$C$6,MATCH(B1186,'HARGA SATUAN'!$V$7:$V$9999,0),0))</f>
        <v>Pipa PVC Putih Ukuran 3"</v>
      </c>
      <c r="D1186" s="135">
        <f ca="1">SUMIFS(RAB!$F$14:$F$166,RAB!$C$14:$C$166,C1186)</f>
        <v>0</v>
      </c>
      <c r="E1186" s="25">
        <f t="shared" ca="1" si="40"/>
        <v>0</v>
      </c>
      <c r="F1186" s="25">
        <f ca="1">IF(D1186=0,0,SUM($E$713:E1186))</f>
        <v>0</v>
      </c>
    </row>
    <row r="1187" spans="2:6">
      <c r="B1187" s="109">
        <v>474</v>
      </c>
      <c r="C1187" s="135" t="str">
        <f ca="1">IF(ISERROR(OFFSET('HARGA SATUAN'!$C$6,MATCH(B1187,'HARGA SATUAN'!$V$7:$V$9999,0),0)),"",OFFSET('HARGA SATUAN'!$C$6,MATCH(B1187,'HARGA SATUAN'!$V$7:$V$9999,0),0))</f>
        <v>Pipa PVC Putih Ukuran 6"</v>
      </c>
      <c r="D1187" s="135">
        <f ca="1">SUMIFS(RAB!$F$14:$F$166,RAB!$C$14:$C$166,C1187)</f>
        <v>0</v>
      </c>
      <c r="E1187" s="25">
        <f t="shared" ca="1" si="40"/>
        <v>0</v>
      </c>
      <c r="F1187" s="25">
        <f ca="1">IF(D1187=0,0,SUM($E$713:E1187))</f>
        <v>0</v>
      </c>
    </row>
    <row r="1188" spans="2:6">
      <c r="B1188" s="109">
        <v>475</v>
      </c>
      <c r="C1188" s="135" t="str">
        <f ca="1">IF(ISERROR(OFFSET('HARGA SATUAN'!$C$6,MATCH(B1188,'HARGA SATUAN'!$V$7:$V$9999,0),0)),"",OFFSET('HARGA SATUAN'!$C$6,MATCH(B1188,'HARGA SATUAN'!$V$7:$V$9999,0),0))</f>
        <v>Pipa Pralon 2 ½"</v>
      </c>
      <c r="D1188" s="135">
        <f ca="1">SUMIFS(RAB!$F$14:$F$166,RAB!$C$14:$C$166,C1188)</f>
        <v>0</v>
      </c>
      <c r="E1188" s="25">
        <f t="shared" ca="1" si="40"/>
        <v>0</v>
      </c>
      <c r="F1188" s="25">
        <f ca="1">IF(D1188=0,0,SUM($E$713:E1188))</f>
        <v>0</v>
      </c>
    </row>
    <row r="1189" spans="2:6">
      <c r="B1189" s="109">
        <v>476</v>
      </c>
      <c r="C1189" s="135" t="str">
        <f ca="1">IF(ISERROR(OFFSET('HARGA SATUAN'!$C$6,MATCH(B1189,'HARGA SATUAN'!$V$7:$V$9999,0),0)),"",OFFSET('HARGA SATUAN'!$C$6,MATCH(B1189,'HARGA SATUAN'!$V$7:$V$9999,0),0))</f>
        <v>Pipa Pralon 3"</v>
      </c>
      <c r="D1189" s="135">
        <f ca="1">SUMIFS(RAB!$F$14:$F$166,RAB!$C$14:$C$166,C1189)</f>
        <v>0</v>
      </c>
      <c r="E1189" s="25">
        <f t="shared" ca="1" si="40"/>
        <v>0</v>
      </c>
      <c r="F1189" s="25">
        <f ca="1">IF(D1189=0,0,SUM($E$713:E1189))</f>
        <v>0</v>
      </c>
    </row>
    <row r="1190" spans="2:6">
      <c r="B1190" s="109">
        <v>477</v>
      </c>
      <c r="C1190" s="135" t="str">
        <f ca="1">IF(ISERROR(OFFSET('HARGA SATUAN'!$C$6,MATCH(B1190,'HARGA SATUAN'!$V$7:$V$9999,0),0)),"",OFFSET('HARGA SATUAN'!$C$6,MATCH(B1190,'HARGA SATUAN'!$V$7:$V$9999,0),0))</f>
        <v>Knee Pipe 2 ½"</v>
      </c>
      <c r="D1190" s="135">
        <f ca="1">SUMIFS(RAB!$F$14:$F$166,RAB!$C$14:$C$166,C1190)</f>
        <v>0</v>
      </c>
      <c r="E1190" s="25">
        <f t="shared" ca="1" si="40"/>
        <v>0</v>
      </c>
      <c r="F1190" s="25">
        <f ca="1">IF(D1190=0,0,SUM($E$713:E1190))</f>
        <v>0</v>
      </c>
    </row>
    <row r="1191" spans="2:6">
      <c r="B1191" s="109">
        <v>478</v>
      </c>
      <c r="C1191" s="135" t="str">
        <f ca="1">IF(ISERROR(OFFSET('HARGA SATUAN'!$C$6,MATCH(B1191,'HARGA SATUAN'!$V$7:$V$9999,0),0)),"",OFFSET('HARGA SATUAN'!$C$6,MATCH(B1191,'HARGA SATUAN'!$V$7:$V$9999,0),0))</f>
        <v>Knee Pipe 3"</v>
      </c>
      <c r="D1191" s="135">
        <f ca="1">SUMIFS(RAB!$F$14:$F$166,RAB!$C$14:$C$166,C1191)</f>
        <v>0</v>
      </c>
      <c r="E1191" s="25">
        <f t="shared" ca="1" si="40"/>
        <v>0</v>
      </c>
      <c r="F1191" s="25">
        <f ca="1">IF(D1191=0,0,SUM($E$713:E1191))</f>
        <v>0</v>
      </c>
    </row>
    <row r="1192" spans="2:6">
      <c r="B1192" s="109">
        <v>479</v>
      </c>
      <c r="C1192" s="135" t="str">
        <f ca="1">IF(ISERROR(OFFSET('HARGA SATUAN'!$C$6,MATCH(B1192,'HARGA SATUAN'!$V$7:$V$9999,0),0)),"",OFFSET('HARGA SATUAN'!$C$6,MATCH(B1192,'HARGA SATUAN'!$V$7:$V$9999,0),0))</f>
        <v>Spiral Pralon 2 ½"</v>
      </c>
      <c r="D1192" s="135">
        <f ca="1">SUMIFS(RAB!$F$14:$F$166,RAB!$C$14:$C$166,C1192)</f>
        <v>0</v>
      </c>
      <c r="E1192" s="25">
        <f t="shared" ca="1" si="40"/>
        <v>0</v>
      </c>
      <c r="F1192" s="25">
        <f ca="1">IF(D1192=0,0,SUM($E$713:E1192))</f>
        <v>0</v>
      </c>
    </row>
    <row r="1193" spans="2:6">
      <c r="B1193" s="109">
        <v>480</v>
      </c>
      <c r="C1193" s="135" t="str">
        <f ca="1">IF(ISERROR(OFFSET('HARGA SATUAN'!$C$6,MATCH(B1193,'HARGA SATUAN'!$V$7:$V$9999,0),0)),"",OFFSET('HARGA SATUAN'!$C$6,MATCH(B1193,'HARGA SATUAN'!$V$7:$V$9999,0),0))</f>
        <v>Spiral Pralon 3"</v>
      </c>
      <c r="D1193" s="135">
        <f ca="1">SUMIFS(RAB!$F$14:$F$166,RAB!$C$14:$C$166,C1193)</f>
        <v>0</v>
      </c>
      <c r="E1193" s="25">
        <f t="shared" ca="1" si="40"/>
        <v>0</v>
      </c>
      <c r="F1193" s="25">
        <f ca="1">IF(D1193=0,0,SUM($E$713:E1193))</f>
        <v>0</v>
      </c>
    </row>
    <row r="1194" spans="2:6">
      <c r="B1194" s="109">
        <v>481</v>
      </c>
      <c r="C1194" s="135" t="str">
        <f ca="1">IF(ISERROR(OFFSET('HARGA SATUAN'!$C$6,MATCH(B1194,'HARGA SATUAN'!$V$7:$V$9999,0),0)),"",OFFSET('HARGA SATUAN'!$C$6,MATCH(B1194,'HARGA SATUAN'!$V$7:$V$9999,0),0))</f>
        <v>Pipe Cap Galvanis 2 ½"</v>
      </c>
      <c r="D1194" s="135">
        <f ca="1">SUMIFS(RAB!$F$14:$F$166,RAB!$C$14:$C$166,C1194)</f>
        <v>0</v>
      </c>
      <c r="E1194" s="25">
        <f t="shared" ca="1" si="40"/>
        <v>0</v>
      </c>
      <c r="F1194" s="25">
        <f ca="1">IF(D1194=0,0,SUM($E$713:E1194))</f>
        <v>0</v>
      </c>
    </row>
    <row r="1195" spans="2:6">
      <c r="B1195" s="109">
        <v>482</v>
      </c>
      <c r="C1195" s="135" t="str">
        <f ca="1">IF(ISERROR(OFFSET('HARGA SATUAN'!$C$6,MATCH(B1195,'HARGA SATUAN'!$V$7:$V$9999,0),0)),"",OFFSET('HARGA SATUAN'!$C$6,MATCH(B1195,'HARGA SATUAN'!$V$7:$V$9999,0),0))</f>
        <v>Pipe Galvanis 2" 6'</v>
      </c>
      <c r="D1195" s="135">
        <f ca="1">SUMIFS(RAB!$F$14:$F$166,RAB!$C$14:$C$166,C1195)</f>
        <v>0</v>
      </c>
      <c r="E1195" s="25">
        <f t="shared" ca="1" si="40"/>
        <v>0</v>
      </c>
      <c r="F1195" s="25">
        <f ca="1">IF(D1195=0,0,SUM($E$713:E1195))</f>
        <v>0</v>
      </c>
    </row>
    <row r="1196" spans="2:6">
      <c r="B1196" s="109">
        <v>483</v>
      </c>
      <c r="C1196" s="135" t="str">
        <f ca="1">IF(ISERROR(OFFSET('HARGA SATUAN'!$C$6,MATCH(B1196,'HARGA SATUAN'!$V$7:$V$9999,0),0)),"",OFFSET('HARGA SATUAN'!$C$6,MATCH(B1196,'HARGA SATUAN'!$V$7:$V$9999,0),0))</f>
        <v>Plastic Strap for Clamping</v>
      </c>
      <c r="D1196" s="135">
        <f ca="1">SUMIFS(RAB!$F$14:$F$166,RAB!$C$14:$C$166,C1196)</f>
        <v>5</v>
      </c>
      <c r="E1196" s="25">
        <f t="shared" ca="1" si="40"/>
        <v>1</v>
      </c>
      <c r="F1196" s="25">
        <f ca="1">IF(D1196=0,0,SUM($E$713:E1196))</f>
        <v>48</v>
      </c>
    </row>
    <row r="1197" spans="2:6">
      <c r="B1197" s="109">
        <v>484</v>
      </c>
      <c r="C1197" s="135" t="str">
        <f ca="1">IF(ISERROR(OFFSET('HARGA SATUAN'!$C$6,MATCH(B1197,'HARGA SATUAN'!$V$7:$V$9999,0),0)),"",OFFSET('HARGA SATUAN'!$C$6,MATCH(B1197,'HARGA SATUAN'!$V$7:$V$9999,0),0))</f>
        <v>Plat Besi 4 mm x 4 cm x 8 cm</v>
      </c>
      <c r="D1197" s="135">
        <f ca="1">SUMIFS(RAB!$F$14:$F$166,RAB!$C$14:$C$166,C1197)</f>
        <v>0</v>
      </c>
      <c r="E1197" s="25">
        <f t="shared" ca="1" si="40"/>
        <v>0</v>
      </c>
      <c r="F1197" s="25">
        <f ca="1">IF(D1197=0,0,SUM($E$713:E1197))</f>
        <v>0</v>
      </c>
    </row>
    <row r="1198" spans="2:6">
      <c r="B1198" s="109">
        <v>485</v>
      </c>
      <c r="C1198" s="135" t="str">
        <f ca="1">IF(ISERROR(OFFSET('HARGA SATUAN'!$C$6,MATCH(B1198,'HARGA SATUAN'!$V$7:$V$9999,0),0)),"",OFFSET('HARGA SATUAN'!$C$6,MATCH(B1198,'HARGA SATUAN'!$V$7:$V$9999,0),0))</f>
        <v>Pole Band Double Rack 3" atau 3 ½"</v>
      </c>
      <c r="D1198" s="135">
        <f ca="1">SUMIFS(RAB!$F$14:$F$166,RAB!$C$14:$C$166,C1198)</f>
        <v>0</v>
      </c>
      <c r="E1198" s="25">
        <f t="shared" ca="1" si="40"/>
        <v>0</v>
      </c>
      <c r="F1198" s="25">
        <f ca="1">IF(D1198=0,0,SUM($E$713:E1198))</f>
        <v>0</v>
      </c>
    </row>
    <row r="1199" spans="2:6">
      <c r="B1199" s="109">
        <v>486</v>
      </c>
      <c r="C1199" s="135" t="str">
        <f ca="1">IF(ISERROR(OFFSET('HARGA SATUAN'!$C$6,MATCH(B1199,'HARGA SATUAN'!$V$7:$V$9999,0),0)),"",OFFSET('HARGA SATUAN'!$C$6,MATCH(B1199,'HARGA SATUAN'!$V$7:$V$9999,0),0))</f>
        <v>Pole Band Double Rack 4" atau 4 ½"</v>
      </c>
      <c r="D1199" s="135">
        <f ca="1">SUMIFS(RAB!$F$14:$F$166,RAB!$C$14:$C$166,C1199)</f>
        <v>0</v>
      </c>
      <c r="E1199" s="25">
        <f t="shared" ca="1" si="40"/>
        <v>0</v>
      </c>
      <c r="F1199" s="25">
        <f ca="1">IF(D1199=0,0,SUM($E$713:E1199))</f>
        <v>0</v>
      </c>
    </row>
    <row r="1200" spans="2:6">
      <c r="B1200" s="109">
        <v>487</v>
      </c>
      <c r="C1200" s="135" t="str">
        <f ca="1">IF(ISERROR(OFFSET('HARGA SATUAN'!$C$6,MATCH(B1200,'HARGA SATUAN'!$V$7:$V$9999,0),0)),"",OFFSET('HARGA SATUAN'!$C$6,MATCH(B1200,'HARGA SATUAN'!$V$7:$V$9999,0),0))</f>
        <v>Pole Band Double Rack 5" atau 5 ½"</v>
      </c>
      <c r="D1200" s="135">
        <f ca="1">SUMIFS(RAB!$F$14:$F$166,RAB!$C$14:$C$166,C1200)</f>
        <v>0</v>
      </c>
      <c r="E1200" s="25">
        <f t="shared" ca="1" si="40"/>
        <v>0</v>
      </c>
      <c r="F1200" s="25">
        <f ca="1">IF(D1200=0,0,SUM($E$713:E1200))</f>
        <v>0</v>
      </c>
    </row>
    <row r="1201" spans="2:6">
      <c r="B1201" s="109">
        <v>488</v>
      </c>
      <c r="C1201" s="135" t="str">
        <f ca="1">IF(ISERROR(OFFSET('HARGA SATUAN'!$C$6,MATCH(B1201,'HARGA SATUAN'!$V$7:$V$9999,0),0)),"",OFFSET('HARGA SATUAN'!$C$6,MATCH(B1201,'HARGA SATUAN'!$V$7:$V$9999,0),0))</f>
        <v>Pole Band Double Rack 6" atau 6 ½"</v>
      </c>
      <c r="D1201" s="135">
        <f ca="1">SUMIFS(RAB!$F$14:$F$166,RAB!$C$14:$C$166,C1201)</f>
        <v>0</v>
      </c>
      <c r="E1201" s="25">
        <f t="shared" ca="1" si="40"/>
        <v>0</v>
      </c>
      <c r="F1201" s="25">
        <f ca="1">IF(D1201=0,0,SUM($E$713:E1201))</f>
        <v>0</v>
      </c>
    </row>
    <row r="1202" spans="2:6">
      <c r="B1202" s="109">
        <v>489</v>
      </c>
      <c r="C1202" s="135" t="str">
        <f ca="1">IF(ISERROR(OFFSET('HARGA SATUAN'!$C$6,MATCH(B1202,'HARGA SATUAN'!$V$7:$V$9999,0),0)),"",OFFSET('HARGA SATUAN'!$C$6,MATCH(B1202,'HARGA SATUAN'!$V$7:$V$9999,0),0))</f>
        <v>Pole Band Double Rack 7" atau 7 ½"</v>
      </c>
      <c r="D1202" s="135">
        <f ca="1">SUMIFS(RAB!$F$14:$F$166,RAB!$C$14:$C$166,C1202)</f>
        <v>0</v>
      </c>
      <c r="E1202" s="25">
        <f t="shared" ca="1" si="40"/>
        <v>0</v>
      </c>
      <c r="F1202" s="25">
        <f ca="1">IF(D1202=0,0,SUM($E$713:E1202))</f>
        <v>0</v>
      </c>
    </row>
    <row r="1203" spans="2:6">
      <c r="B1203" s="109">
        <v>490</v>
      </c>
      <c r="C1203" s="135" t="str">
        <f ca="1">IF(ISERROR(OFFSET('HARGA SATUAN'!$C$6,MATCH(B1203,'HARGA SATUAN'!$V$7:$V$9999,0),0)),"",OFFSET('HARGA SATUAN'!$C$6,MATCH(B1203,'HARGA SATUAN'!$V$7:$V$9999,0),0))</f>
        <v>Pole Band Double Rack 8" atau 8 ½"</v>
      </c>
      <c r="D1203" s="135">
        <f ca="1">SUMIFS(RAB!$F$14:$F$166,RAB!$C$14:$C$166,C1203)</f>
        <v>0</v>
      </c>
      <c r="E1203" s="25">
        <f t="shared" ca="1" si="40"/>
        <v>0</v>
      </c>
      <c r="F1203" s="25">
        <f ca="1">IF(D1203=0,0,SUM($E$713:E1203))</f>
        <v>0</v>
      </c>
    </row>
    <row r="1204" spans="2:6">
      <c r="B1204" s="109">
        <v>491</v>
      </c>
      <c r="C1204" s="135" t="str">
        <f ca="1">IF(ISERROR(OFFSET('HARGA SATUAN'!$C$6,MATCH(B1204,'HARGA SATUAN'!$V$7:$V$9999,0),0)),"",OFFSET('HARGA SATUAN'!$C$6,MATCH(B1204,'HARGA SATUAN'!$V$7:$V$9999,0),0))</f>
        <v>Pole Band Double Rack 9" atau 12"</v>
      </c>
      <c r="D1204" s="135">
        <f ca="1">SUMIFS(RAB!$F$14:$F$166,RAB!$C$14:$C$166,C1204)</f>
        <v>0</v>
      </c>
      <c r="E1204" s="25">
        <f t="shared" ca="1" si="40"/>
        <v>0</v>
      </c>
      <c r="F1204" s="25">
        <f ca="1">IF(D1204=0,0,SUM($E$713:E1204))</f>
        <v>0</v>
      </c>
    </row>
    <row r="1205" spans="2:6">
      <c r="B1205" s="109">
        <v>492</v>
      </c>
      <c r="C1205" s="135" t="str">
        <f ca="1">IF(ISERROR(OFFSET('HARGA SATUAN'!$C$6,MATCH(B1205,'HARGA SATUAN'!$V$7:$V$9999,0),0)),"",OFFSET('HARGA SATUAN'!$C$6,MATCH(B1205,'HARGA SATUAN'!$V$7:$V$9999,0),0))</f>
        <v>Pole Band Double Up Side 3" atau 3 ½"</v>
      </c>
      <c r="D1205" s="135">
        <f ca="1">SUMIFS(RAB!$F$14:$F$166,RAB!$C$14:$C$166,C1205)</f>
        <v>0</v>
      </c>
      <c r="E1205" s="25">
        <f t="shared" ca="1" si="40"/>
        <v>0</v>
      </c>
      <c r="F1205" s="25">
        <f ca="1">IF(D1205=0,0,SUM($E$713:E1205))</f>
        <v>0</v>
      </c>
    </row>
    <row r="1206" spans="2:6">
      <c r="B1206" s="109">
        <v>493</v>
      </c>
      <c r="C1206" s="135" t="str">
        <f ca="1">IF(ISERROR(OFFSET('HARGA SATUAN'!$C$6,MATCH(B1206,'HARGA SATUAN'!$V$7:$V$9999,0),0)),"",OFFSET('HARGA SATUAN'!$C$6,MATCH(B1206,'HARGA SATUAN'!$V$7:$V$9999,0),0))</f>
        <v>Pole Band Double Up Side 4" atau 4 ½"</v>
      </c>
      <c r="D1206" s="135">
        <f ca="1">SUMIFS(RAB!$F$14:$F$166,RAB!$C$14:$C$166,C1206)</f>
        <v>0</v>
      </c>
      <c r="E1206" s="25">
        <f t="shared" ca="1" si="40"/>
        <v>0</v>
      </c>
      <c r="F1206" s="25">
        <f ca="1">IF(D1206=0,0,SUM($E$713:E1206))</f>
        <v>0</v>
      </c>
    </row>
    <row r="1207" spans="2:6">
      <c r="B1207" s="109">
        <v>494</v>
      </c>
      <c r="C1207" s="135" t="str">
        <f ca="1">IF(ISERROR(OFFSET('HARGA SATUAN'!$C$6,MATCH(B1207,'HARGA SATUAN'!$V$7:$V$9999,0),0)),"",OFFSET('HARGA SATUAN'!$C$6,MATCH(B1207,'HARGA SATUAN'!$V$7:$V$9999,0),0))</f>
        <v>Pole Band Double Up Side 5" atau 5 ½"</v>
      </c>
      <c r="D1207" s="135">
        <f ca="1">SUMIFS(RAB!$F$14:$F$166,RAB!$C$14:$C$166,C1207)</f>
        <v>0</v>
      </c>
      <c r="E1207" s="25">
        <f t="shared" ca="1" si="40"/>
        <v>0</v>
      </c>
      <c r="F1207" s="25">
        <f ca="1">IF(D1207=0,0,SUM($E$713:E1207))</f>
        <v>0</v>
      </c>
    </row>
    <row r="1208" spans="2:6">
      <c r="B1208" s="109">
        <v>495</v>
      </c>
      <c r="C1208" s="135" t="str">
        <f ca="1">IF(ISERROR(OFFSET('HARGA SATUAN'!$C$6,MATCH(B1208,'HARGA SATUAN'!$V$7:$V$9999,0),0)),"",OFFSET('HARGA SATUAN'!$C$6,MATCH(B1208,'HARGA SATUAN'!$V$7:$V$9999,0),0))</f>
        <v>Pole Band Double Up Side 6" atau 6 ½"</v>
      </c>
      <c r="D1208" s="135">
        <f ca="1">SUMIFS(RAB!$F$14:$F$166,RAB!$C$14:$C$166,C1208)</f>
        <v>0</v>
      </c>
      <c r="E1208" s="25">
        <f t="shared" ca="1" si="40"/>
        <v>0</v>
      </c>
      <c r="F1208" s="25">
        <f ca="1">IF(D1208=0,0,SUM($E$713:E1208))</f>
        <v>0</v>
      </c>
    </row>
    <row r="1209" spans="2:6">
      <c r="B1209" s="109">
        <v>496</v>
      </c>
      <c r="C1209" s="135" t="str">
        <f ca="1">IF(ISERROR(OFFSET('HARGA SATUAN'!$C$6,MATCH(B1209,'HARGA SATUAN'!$V$7:$V$9999,0),0)),"",OFFSET('HARGA SATUAN'!$C$6,MATCH(B1209,'HARGA SATUAN'!$V$7:$V$9999,0),0))</f>
        <v>Pole Band Double Up Side 7" atau 7 ½"</v>
      </c>
      <c r="D1209" s="135">
        <f ca="1">SUMIFS(RAB!$F$14:$F$166,RAB!$C$14:$C$166,C1209)</f>
        <v>0</v>
      </c>
      <c r="E1209" s="25">
        <f t="shared" ca="1" si="40"/>
        <v>0</v>
      </c>
      <c r="F1209" s="25">
        <f ca="1">IF(D1209=0,0,SUM($E$713:E1209))</f>
        <v>0</v>
      </c>
    </row>
    <row r="1210" spans="2:6">
      <c r="B1210" s="109">
        <v>497</v>
      </c>
      <c r="C1210" s="135" t="str">
        <f ca="1">IF(ISERROR(OFFSET('HARGA SATUAN'!$C$6,MATCH(B1210,'HARGA SATUAN'!$V$7:$V$9999,0),0)),"",OFFSET('HARGA SATUAN'!$C$6,MATCH(B1210,'HARGA SATUAN'!$V$7:$V$9999,0),0))</f>
        <v>Pole Band Double Up Side 8" atau 8 ½"</v>
      </c>
      <c r="D1210" s="135">
        <f ca="1">SUMIFS(RAB!$F$14:$F$166,RAB!$C$14:$C$166,C1210)</f>
        <v>0</v>
      </c>
      <c r="E1210" s="25">
        <f t="shared" ca="1" si="40"/>
        <v>0</v>
      </c>
      <c r="F1210" s="25">
        <f ca="1">IF(D1210=0,0,SUM($E$713:E1210))</f>
        <v>0</v>
      </c>
    </row>
    <row r="1211" spans="2:6">
      <c r="B1211" s="109">
        <v>498</v>
      </c>
      <c r="C1211" s="135" t="str">
        <f ca="1">IF(ISERROR(OFFSET('HARGA SATUAN'!$C$6,MATCH(B1211,'HARGA SATUAN'!$V$7:$V$9999,0),0)),"",OFFSET('HARGA SATUAN'!$C$6,MATCH(B1211,'HARGA SATUAN'!$V$7:$V$9999,0),0))</f>
        <v>Pole Band Double Up Side 9" atau 12"</v>
      </c>
      <c r="D1211" s="135">
        <f ca="1">SUMIFS(RAB!$F$14:$F$166,RAB!$C$14:$C$166,C1211)</f>
        <v>0</v>
      </c>
      <c r="E1211" s="25">
        <f t="shared" ca="1" si="40"/>
        <v>0</v>
      </c>
      <c r="F1211" s="25">
        <f ca="1">IF(D1211=0,0,SUM($E$713:E1211))</f>
        <v>0</v>
      </c>
    </row>
    <row r="1212" spans="2:6">
      <c r="B1212" s="109">
        <v>499</v>
      </c>
      <c r="C1212" s="135" t="str">
        <f ca="1">IF(ISERROR(OFFSET('HARGA SATUAN'!$C$6,MATCH(B1212,'HARGA SATUAN'!$V$7:$V$9999,0),0)),"",OFFSET('HARGA SATUAN'!$C$6,MATCH(B1212,'HARGA SATUAN'!$V$7:$V$9999,0),0))</f>
        <v>Pole Band Single Rack 3" atau 3 ½"</v>
      </c>
      <c r="D1212" s="135">
        <f ca="1">SUMIFS(RAB!$F$14:$F$166,RAB!$C$14:$C$166,C1212)</f>
        <v>0</v>
      </c>
      <c r="E1212" s="25">
        <f t="shared" ca="1" si="40"/>
        <v>0</v>
      </c>
      <c r="F1212" s="25">
        <f ca="1">IF(D1212=0,0,SUM($E$713:E1212))</f>
        <v>0</v>
      </c>
    </row>
    <row r="1213" spans="2:6">
      <c r="B1213" s="109">
        <v>500</v>
      </c>
      <c r="C1213" s="135" t="str">
        <f ca="1">IF(ISERROR(OFFSET('HARGA SATUAN'!$C$6,MATCH(B1213,'HARGA SATUAN'!$V$7:$V$9999,0),0)),"",OFFSET('HARGA SATUAN'!$C$6,MATCH(B1213,'HARGA SATUAN'!$V$7:$V$9999,0),0))</f>
        <v>Pole Band Single Rack 4" atau 4 ½"</v>
      </c>
      <c r="D1213" s="135">
        <f ca="1">SUMIFS(RAB!$F$14:$F$166,RAB!$C$14:$C$166,C1213)</f>
        <v>0</v>
      </c>
      <c r="E1213" s="25">
        <f t="shared" ca="1" si="40"/>
        <v>0</v>
      </c>
      <c r="F1213" s="25">
        <f ca="1">IF(D1213=0,0,SUM($E$713:E1213))</f>
        <v>0</v>
      </c>
    </row>
    <row r="1214" spans="2:6">
      <c r="B1214" s="109">
        <v>501</v>
      </c>
      <c r="C1214" s="135" t="str">
        <f ca="1">IF(ISERROR(OFFSET('HARGA SATUAN'!$C$6,MATCH(B1214,'HARGA SATUAN'!$V$7:$V$9999,0),0)),"",OFFSET('HARGA SATUAN'!$C$6,MATCH(B1214,'HARGA SATUAN'!$V$7:$V$9999,0),0))</f>
        <v>Pole Band Single Rack 5" atau 5 ½"</v>
      </c>
      <c r="D1214" s="135">
        <f ca="1">SUMIFS(RAB!$F$14:$F$166,RAB!$C$14:$C$166,C1214)</f>
        <v>0</v>
      </c>
      <c r="E1214" s="25">
        <f t="shared" ca="1" si="40"/>
        <v>0</v>
      </c>
      <c r="F1214" s="25">
        <f ca="1">IF(D1214=0,0,SUM($E$713:E1214))</f>
        <v>0</v>
      </c>
    </row>
    <row r="1215" spans="2:6">
      <c r="B1215" s="109">
        <v>502</v>
      </c>
      <c r="C1215" s="135" t="str">
        <f ca="1">IF(ISERROR(OFFSET('HARGA SATUAN'!$C$6,MATCH(B1215,'HARGA SATUAN'!$V$7:$V$9999,0),0)),"",OFFSET('HARGA SATUAN'!$C$6,MATCH(B1215,'HARGA SATUAN'!$V$7:$V$9999,0),0))</f>
        <v>Pole Band Single Rack 6" atau 6 ½"</v>
      </c>
      <c r="D1215" s="135">
        <f ca="1">SUMIFS(RAB!$F$14:$F$166,RAB!$C$14:$C$166,C1215)</f>
        <v>0</v>
      </c>
      <c r="E1215" s="25">
        <f t="shared" ca="1" si="40"/>
        <v>0</v>
      </c>
      <c r="F1215" s="25">
        <f ca="1">IF(D1215=0,0,SUM($E$713:E1215))</f>
        <v>0</v>
      </c>
    </row>
    <row r="1216" spans="2:6">
      <c r="B1216" s="109">
        <v>503</v>
      </c>
      <c r="C1216" s="135" t="str">
        <f ca="1">IF(ISERROR(OFFSET('HARGA SATUAN'!$C$6,MATCH(B1216,'HARGA SATUAN'!$V$7:$V$9999,0),0)),"",OFFSET('HARGA SATUAN'!$C$6,MATCH(B1216,'HARGA SATUAN'!$V$7:$V$9999,0),0))</f>
        <v>Pole Band Single Rack 7" atau 7 ½"</v>
      </c>
      <c r="D1216" s="135">
        <f ca="1">SUMIFS(RAB!$F$14:$F$166,RAB!$C$14:$C$166,C1216)</f>
        <v>0</v>
      </c>
      <c r="E1216" s="25">
        <f t="shared" ca="1" si="40"/>
        <v>0</v>
      </c>
      <c r="F1216" s="25">
        <f ca="1">IF(D1216=0,0,SUM($E$713:E1216))</f>
        <v>0</v>
      </c>
    </row>
    <row r="1217" spans="2:6">
      <c r="B1217" s="109">
        <v>504</v>
      </c>
      <c r="C1217" s="135" t="str">
        <f ca="1">IF(ISERROR(OFFSET('HARGA SATUAN'!$C$6,MATCH(B1217,'HARGA SATUAN'!$V$7:$V$9999,0),0)),"",OFFSET('HARGA SATUAN'!$C$6,MATCH(B1217,'HARGA SATUAN'!$V$7:$V$9999,0),0))</f>
        <v>Pole Band Single Rack 8" atau 8 ½"</v>
      </c>
      <c r="D1217" s="135">
        <f ca="1">SUMIFS(RAB!$F$14:$F$166,RAB!$C$14:$C$166,C1217)</f>
        <v>0</v>
      </c>
      <c r="E1217" s="25">
        <f t="shared" ca="1" si="40"/>
        <v>0</v>
      </c>
      <c r="F1217" s="25">
        <f ca="1">IF(D1217=0,0,SUM($E$713:E1217))</f>
        <v>0</v>
      </c>
    </row>
    <row r="1218" spans="2:6">
      <c r="B1218" s="109">
        <v>505</v>
      </c>
      <c r="C1218" s="135" t="str">
        <f ca="1">IF(ISERROR(OFFSET('HARGA SATUAN'!$C$6,MATCH(B1218,'HARGA SATUAN'!$V$7:$V$9999,0),0)),"",OFFSET('HARGA SATUAN'!$C$6,MATCH(B1218,'HARGA SATUAN'!$V$7:$V$9999,0),0))</f>
        <v>Pole Band Single Rack 9" atau 12"</v>
      </c>
      <c r="D1218" s="135">
        <f ca="1">SUMIFS(RAB!$F$14:$F$166,RAB!$C$14:$C$166,C1218)</f>
        <v>0</v>
      </c>
      <c r="E1218" s="25">
        <f t="shared" ca="1" si="40"/>
        <v>0</v>
      </c>
      <c r="F1218" s="25">
        <f ca="1">IF(D1218=0,0,SUM($E$713:E1218))</f>
        <v>0</v>
      </c>
    </row>
    <row r="1219" spans="2:6">
      <c r="B1219" s="109">
        <v>506</v>
      </c>
      <c r="C1219" s="135" t="str">
        <f ca="1">IF(ISERROR(OFFSET('HARGA SATUAN'!$C$6,MATCH(B1219,'HARGA SATUAN'!$V$7:$V$9999,0),0)),"",OFFSET('HARGA SATUAN'!$C$6,MATCH(B1219,'HARGA SATUAN'!$V$7:$V$9999,0),0))</f>
        <v>Pole Band Single Up Side 3" atau 3 ½"</v>
      </c>
      <c r="D1219" s="135">
        <f ca="1">SUMIFS(RAB!$F$14:$F$166,RAB!$C$14:$C$166,C1219)</f>
        <v>0</v>
      </c>
      <c r="E1219" s="25">
        <f t="shared" ca="1" si="40"/>
        <v>0</v>
      </c>
      <c r="F1219" s="25">
        <f ca="1">IF(D1219=0,0,SUM($E$713:E1219))</f>
        <v>0</v>
      </c>
    </row>
    <row r="1220" spans="2:6">
      <c r="B1220" s="109">
        <v>507</v>
      </c>
      <c r="C1220" s="135" t="str">
        <f ca="1">IF(ISERROR(OFFSET('HARGA SATUAN'!$C$6,MATCH(B1220,'HARGA SATUAN'!$V$7:$V$9999,0),0)),"",OFFSET('HARGA SATUAN'!$C$6,MATCH(B1220,'HARGA SATUAN'!$V$7:$V$9999,0),0))</f>
        <v>Pole Band Single Up Side 4" atau 4 ½"</v>
      </c>
      <c r="D1220" s="135">
        <f ca="1">SUMIFS(RAB!$F$14:$F$166,RAB!$C$14:$C$166,C1220)</f>
        <v>0</v>
      </c>
      <c r="E1220" s="25">
        <f t="shared" ca="1" si="40"/>
        <v>0</v>
      </c>
      <c r="F1220" s="25">
        <f ca="1">IF(D1220=0,0,SUM($E$713:E1220))</f>
        <v>0</v>
      </c>
    </row>
    <row r="1221" spans="2:6">
      <c r="B1221" s="109">
        <v>508</v>
      </c>
      <c r="C1221" s="135" t="str">
        <f ca="1">IF(ISERROR(OFFSET('HARGA SATUAN'!$C$6,MATCH(B1221,'HARGA SATUAN'!$V$7:$V$9999,0),0)),"",OFFSET('HARGA SATUAN'!$C$6,MATCH(B1221,'HARGA SATUAN'!$V$7:$V$9999,0),0))</f>
        <v>Pole Band Single Up Side 5" atau 5 ½"</v>
      </c>
      <c r="D1221" s="135">
        <f ca="1">SUMIFS(RAB!$F$14:$F$166,RAB!$C$14:$C$166,C1221)</f>
        <v>0</v>
      </c>
      <c r="E1221" s="25">
        <f t="shared" ca="1" si="40"/>
        <v>0</v>
      </c>
      <c r="F1221" s="25">
        <f ca="1">IF(D1221=0,0,SUM($E$713:E1221))</f>
        <v>0</v>
      </c>
    </row>
    <row r="1222" spans="2:6">
      <c r="B1222" s="109">
        <v>509</v>
      </c>
      <c r="C1222" s="135" t="str">
        <f ca="1">IF(ISERROR(OFFSET('HARGA SATUAN'!$C$6,MATCH(B1222,'HARGA SATUAN'!$V$7:$V$9999,0),0)),"",OFFSET('HARGA SATUAN'!$C$6,MATCH(B1222,'HARGA SATUAN'!$V$7:$V$9999,0),0))</f>
        <v>Pole Band Single Up Side 6" atau 6 ½"</v>
      </c>
      <c r="D1222" s="135">
        <f ca="1">SUMIFS(RAB!$F$14:$F$166,RAB!$C$14:$C$166,C1222)</f>
        <v>0</v>
      </c>
      <c r="E1222" s="25">
        <f t="shared" ca="1" si="40"/>
        <v>0</v>
      </c>
      <c r="F1222" s="25">
        <f ca="1">IF(D1222=0,0,SUM($E$713:E1222))</f>
        <v>0</v>
      </c>
    </row>
    <row r="1223" spans="2:6">
      <c r="B1223" s="109">
        <v>510</v>
      </c>
      <c r="C1223" s="135" t="str">
        <f ca="1">IF(ISERROR(OFFSET('HARGA SATUAN'!$C$6,MATCH(B1223,'HARGA SATUAN'!$V$7:$V$9999,0),0)),"",OFFSET('HARGA SATUAN'!$C$6,MATCH(B1223,'HARGA SATUAN'!$V$7:$V$9999,0),0))</f>
        <v>Pole Band Single Up Side 7" atau 7 ½"</v>
      </c>
      <c r="D1223" s="135">
        <f ca="1">SUMIFS(RAB!$F$14:$F$166,RAB!$C$14:$C$166,C1223)</f>
        <v>4</v>
      </c>
      <c r="E1223" s="25">
        <f t="shared" ca="1" si="40"/>
        <v>1</v>
      </c>
      <c r="F1223" s="25">
        <f ca="1">IF(D1223=0,0,SUM($E$713:E1223))</f>
        <v>49</v>
      </c>
    </row>
    <row r="1224" spans="2:6">
      <c r="B1224" s="109">
        <v>511</v>
      </c>
      <c r="C1224" s="135" t="str">
        <f ca="1">IF(ISERROR(OFFSET('HARGA SATUAN'!$C$6,MATCH(B1224,'HARGA SATUAN'!$V$7:$V$9999,0),0)),"",OFFSET('HARGA SATUAN'!$C$6,MATCH(B1224,'HARGA SATUAN'!$V$7:$V$9999,0),0))</f>
        <v>Pole Band Single Up Side 8" atau 8 ½"</v>
      </c>
      <c r="D1224" s="135">
        <f ca="1">SUMIFS(RAB!$F$14:$F$166,RAB!$C$14:$C$166,C1224)</f>
        <v>0</v>
      </c>
      <c r="E1224" s="25">
        <f t="shared" ca="1" si="40"/>
        <v>0</v>
      </c>
      <c r="F1224" s="25">
        <f ca="1">IF(D1224=0,0,SUM($E$713:E1224))</f>
        <v>0</v>
      </c>
    </row>
    <row r="1225" spans="2:6">
      <c r="B1225" s="109">
        <v>512</v>
      </c>
      <c r="C1225" s="135" t="str">
        <f ca="1">IF(ISERROR(OFFSET('HARGA SATUAN'!$C$6,MATCH(B1225,'HARGA SATUAN'!$V$7:$V$9999,0),0)),"",OFFSET('HARGA SATUAN'!$C$6,MATCH(B1225,'HARGA SATUAN'!$V$7:$V$9999,0),0))</f>
        <v>Pole Band Single Up Side 9" atau 12"</v>
      </c>
      <c r="D1225" s="135">
        <f ca="1">SUMIFS(RAB!$F$14:$F$166,RAB!$C$14:$C$166,C1225)</f>
        <v>0</v>
      </c>
      <c r="E1225" s="25">
        <f t="shared" ca="1" si="40"/>
        <v>0</v>
      </c>
      <c r="F1225" s="25">
        <f ca="1">IF(D1225=0,0,SUM($E$713:E1225))</f>
        <v>0</v>
      </c>
    </row>
    <row r="1226" spans="2:6">
      <c r="B1226" s="109">
        <v>513</v>
      </c>
      <c r="C1226" s="135" t="str">
        <f ca="1">IF(ISERROR(OFFSET('HARGA SATUAN'!$C$6,MATCH(B1226,'HARGA SATUAN'!$V$7:$V$9999,0),0)),"",OFFSET('HARGA SATUAN'!$C$6,MATCH(B1226,'HARGA SATUAN'!$V$7:$V$9999,0),0))</f>
        <v>Primary Angle Clamp ( 35 s/d 70 ) mm²</v>
      </c>
      <c r="D1226" s="135">
        <f ca="1">SUMIFS(RAB!$F$14:$F$166,RAB!$C$14:$C$166,C1226)</f>
        <v>0</v>
      </c>
      <c r="E1226" s="25">
        <f t="shared" ca="1" si="40"/>
        <v>0</v>
      </c>
      <c r="F1226" s="25">
        <f ca="1">IF(D1226=0,0,SUM($E$713:E1226))</f>
        <v>0</v>
      </c>
    </row>
    <row r="1227" spans="2:6">
      <c r="B1227" s="109">
        <v>514</v>
      </c>
      <c r="C1227" s="135" t="str">
        <f ca="1">IF(ISERROR(OFFSET('HARGA SATUAN'!$C$6,MATCH(B1227,'HARGA SATUAN'!$V$7:$V$9999,0),0)),"",OFFSET('HARGA SATUAN'!$C$6,MATCH(B1227,'HARGA SATUAN'!$V$7:$V$9999,0),0))</f>
        <v>Primary Angle Clamp ( 150 s/d 240 ) mm²</v>
      </c>
      <c r="D1227" s="135">
        <f ca="1">SUMIFS(RAB!$F$14:$F$166,RAB!$C$14:$C$166,C1227)</f>
        <v>0</v>
      </c>
      <c r="E1227" s="25">
        <f t="shared" ref="E1227:E1290" ca="1" si="41">IF(D1227=0,0,1)</f>
        <v>0</v>
      </c>
      <c r="F1227" s="25">
        <f ca="1">IF(D1227=0,0,SUM($E$713:E1227))</f>
        <v>0</v>
      </c>
    </row>
    <row r="1228" spans="2:6">
      <c r="B1228" s="109">
        <v>515</v>
      </c>
      <c r="C1228" s="135" t="str">
        <f ca="1">IF(ISERROR(OFFSET('HARGA SATUAN'!$C$6,MATCH(B1228,'HARGA SATUAN'!$V$7:$V$9999,0),0)),"",OFFSET('HARGA SATUAN'!$C$6,MATCH(B1228,'HARGA SATUAN'!$V$7:$V$9999,0),0))</f>
        <v>Primary Dead End Clamp ( 35 s/d 70 ) mm²</v>
      </c>
      <c r="D1228" s="135">
        <f ca="1">SUMIFS(RAB!$F$14:$F$166,RAB!$C$14:$C$166,C1228)</f>
        <v>0</v>
      </c>
      <c r="E1228" s="25">
        <f t="shared" ca="1" si="41"/>
        <v>0</v>
      </c>
      <c r="F1228" s="25">
        <f ca="1">IF(D1228=0,0,SUM($E$713:E1228))</f>
        <v>0</v>
      </c>
    </row>
    <row r="1229" spans="2:6">
      <c r="B1229" s="109">
        <v>516</v>
      </c>
      <c r="C1229" s="135" t="str">
        <f ca="1">IF(ISERROR(OFFSET('HARGA SATUAN'!$C$6,MATCH(B1229,'HARGA SATUAN'!$V$7:$V$9999,0),0)),"",OFFSET('HARGA SATUAN'!$C$6,MATCH(B1229,'HARGA SATUAN'!$V$7:$V$9999,0),0))</f>
        <v>Primary Dead End Clamp ( 70 s/d 150 ) mm²</v>
      </c>
      <c r="D1229" s="135">
        <f ca="1">SUMIFS(RAB!$F$14:$F$166,RAB!$C$14:$C$166,C1229)</f>
        <v>0</v>
      </c>
      <c r="E1229" s="25">
        <f t="shared" ca="1" si="41"/>
        <v>0</v>
      </c>
      <c r="F1229" s="25">
        <f ca="1">IF(D1229=0,0,SUM($E$713:E1229))</f>
        <v>0</v>
      </c>
    </row>
    <row r="1230" spans="2:6">
      <c r="B1230" s="109">
        <v>517</v>
      </c>
      <c r="C1230" s="135" t="str">
        <f ca="1">IF(ISERROR(OFFSET('HARGA SATUAN'!$C$6,MATCH(B1230,'HARGA SATUAN'!$V$7:$V$9999,0),0)),"",OFFSET('HARGA SATUAN'!$C$6,MATCH(B1230,'HARGA SATUAN'!$V$7:$V$9999,0),0))</f>
        <v>Primary Dead End Clamp ( 150 s/d 240 ) mm²</v>
      </c>
      <c r="D1230" s="135">
        <f ca="1">SUMIFS(RAB!$F$14:$F$166,RAB!$C$14:$C$166,C1230)</f>
        <v>0</v>
      </c>
      <c r="E1230" s="25">
        <f t="shared" ca="1" si="41"/>
        <v>0</v>
      </c>
      <c r="F1230" s="25">
        <f ca="1">IF(D1230=0,0,SUM($E$713:E1230))</f>
        <v>0</v>
      </c>
    </row>
    <row r="1231" spans="2:6">
      <c r="B1231" s="109">
        <v>518</v>
      </c>
      <c r="C1231" s="135" t="str">
        <f ca="1">IF(ISERROR(OFFSET('HARGA SATUAN'!$C$6,MATCH(B1231,'HARGA SATUAN'!$V$7:$V$9999,0),0)),"",OFFSET('HARGA SATUAN'!$C$6,MATCH(B1231,'HARGA SATUAN'!$V$7:$V$9999,0),0))</f>
        <v>Rod Anchor ¾" x 8'</v>
      </c>
      <c r="D1231" s="135">
        <f ca="1">SUMIFS(RAB!$F$14:$F$166,RAB!$C$14:$C$166,C1231)</f>
        <v>2</v>
      </c>
      <c r="E1231" s="25">
        <f t="shared" ca="1" si="41"/>
        <v>1</v>
      </c>
      <c r="F1231" s="25">
        <f ca="1">IF(D1231=0,0,SUM($E$713:E1231))</f>
        <v>50</v>
      </c>
    </row>
    <row r="1232" spans="2:6">
      <c r="B1232" s="109">
        <v>519</v>
      </c>
      <c r="C1232" s="135" t="str">
        <f ca="1">IF(ISERROR(OFFSET('HARGA SATUAN'!$C$6,MATCH(B1232,'HARGA SATUAN'!$V$7:$V$9999,0),0)),"",OFFSET('HARGA SATUAN'!$C$6,MATCH(B1232,'HARGA SATUAN'!$V$7:$V$9999,0),0))</f>
        <v>Rod Anchor ⅝" x 7'</v>
      </c>
      <c r="D1232" s="135">
        <f ca="1">SUMIFS(RAB!$F$14:$F$166,RAB!$C$14:$C$166,C1232)</f>
        <v>1</v>
      </c>
      <c r="E1232" s="25">
        <f t="shared" ca="1" si="41"/>
        <v>1</v>
      </c>
      <c r="F1232" s="25">
        <f ca="1">IF(D1232=0,0,SUM($E$713:E1232))</f>
        <v>51</v>
      </c>
    </row>
    <row r="1233" spans="2:6">
      <c r="B1233" s="109">
        <v>520</v>
      </c>
      <c r="C1233" s="135" t="str">
        <f ca="1">IF(ISERROR(OFFSET('HARGA SATUAN'!$C$6,MATCH(B1233,'HARGA SATUAN'!$V$7:$V$9999,0),0)),"",OFFSET('HARGA SATUAN'!$C$6,MATCH(B1233,'HARGA SATUAN'!$V$7:$V$9999,0),0))</f>
        <v>Schackle Anchor ⅝"</v>
      </c>
      <c r="D1233" s="135">
        <f ca="1">SUMIFS(RAB!$F$14:$F$166,RAB!$C$14:$C$166,C1233)</f>
        <v>2</v>
      </c>
      <c r="E1233" s="25">
        <f t="shared" ca="1" si="41"/>
        <v>1</v>
      </c>
      <c r="F1233" s="25">
        <f ca="1">IF(D1233=0,0,SUM($E$713:E1233))</f>
        <v>52</v>
      </c>
    </row>
    <row r="1234" spans="2:6">
      <c r="B1234" s="109">
        <v>521</v>
      </c>
      <c r="C1234" s="135" t="str">
        <f ca="1">IF(ISERROR(OFFSET('HARGA SATUAN'!$C$6,MATCH(B1234,'HARGA SATUAN'!$V$7:$V$9999,0),0)),"",OFFSET('HARGA SATUAN'!$C$6,MATCH(B1234,'HARGA SATUAN'!$V$7:$V$9999,0),0))</f>
        <v>Side Bracket</v>
      </c>
      <c r="D1234" s="135">
        <f ca="1">SUMIFS(RAB!$F$14:$F$166,RAB!$C$14:$C$166,C1234)</f>
        <v>0</v>
      </c>
      <c r="E1234" s="25">
        <f t="shared" ca="1" si="41"/>
        <v>0</v>
      </c>
      <c r="F1234" s="25">
        <f ca="1">IF(D1234=0,0,SUM($E$713:E1234))</f>
        <v>0</v>
      </c>
    </row>
    <row r="1235" spans="2:6">
      <c r="B1235" s="109">
        <v>522</v>
      </c>
      <c r="C1235" s="135" t="str">
        <f ca="1">IF(ISERROR(OFFSET('HARGA SATUAN'!$C$6,MATCH(B1235,'HARGA SATUAN'!$V$7:$V$9999,0),0)),"",OFFSET('HARGA SATUAN'!$C$6,MATCH(B1235,'HARGA SATUAN'!$V$7:$V$9999,0),0))</f>
        <v>Split Plastic Sleve ( Tutup Kabel )</v>
      </c>
      <c r="D1235" s="135">
        <f ca="1">SUMIFS(RAB!$F$14:$F$166,RAB!$C$14:$C$166,C1235)</f>
        <v>1</v>
      </c>
      <c r="E1235" s="25">
        <f t="shared" ca="1" si="41"/>
        <v>1</v>
      </c>
      <c r="F1235" s="25">
        <f ca="1">IF(D1235=0,0,SUM($E$713:E1235))</f>
        <v>53</v>
      </c>
    </row>
    <row r="1236" spans="2:6">
      <c r="B1236" s="109">
        <v>523</v>
      </c>
      <c r="C1236" s="135" t="str">
        <f ca="1">IF(ISERROR(OFFSET('HARGA SATUAN'!$C$6,MATCH(B1236,'HARGA SATUAN'!$V$7:$V$9999,0),0)),"",OFFSET('HARGA SATUAN'!$C$6,MATCH(B1236,'HARGA SATUAN'!$V$7:$V$9999,0),0))</f>
        <v>Spool Insulator ANSI 53 - 2</v>
      </c>
      <c r="D1236" s="135">
        <f ca="1">SUMIFS(RAB!$F$14:$F$166,RAB!$C$14:$C$166,C1236)</f>
        <v>4</v>
      </c>
      <c r="E1236" s="25">
        <f t="shared" ca="1" si="41"/>
        <v>1</v>
      </c>
      <c r="F1236" s="25">
        <f ca="1">IF(D1236=0,0,SUM($E$713:E1236))</f>
        <v>54</v>
      </c>
    </row>
    <row r="1237" spans="2:6">
      <c r="B1237" s="109">
        <v>524</v>
      </c>
      <c r="C1237" s="135" t="str">
        <f ca="1">IF(ISERROR(OFFSET('HARGA SATUAN'!$C$6,MATCH(B1237,'HARGA SATUAN'!$V$7:$V$9999,0),0)),"",OFFSET('HARGA SATUAN'!$C$6,MATCH(B1237,'HARGA SATUAN'!$V$7:$V$9999,0),0))</f>
        <v>Spool Insulator ANSI 53 - 4</v>
      </c>
      <c r="D1237" s="135">
        <f ca="1">SUMIFS(RAB!$F$14:$F$166,RAB!$C$14:$C$166,C1237)</f>
        <v>2</v>
      </c>
      <c r="E1237" s="25">
        <f t="shared" ca="1" si="41"/>
        <v>1</v>
      </c>
      <c r="F1237" s="25">
        <f ca="1">IF(D1237=0,0,SUM($E$713:E1237))</f>
        <v>55</v>
      </c>
    </row>
    <row r="1238" spans="2:6">
      <c r="B1238" s="109">
        <v>525</v>
      </c>
      <c r="C1238" s="135" t="str">
        <f ca="1">IF(ISERROR(OFFSET('HARGA SATUAN'!$C$6,MATCH(B1238,'HARGA SATUAN'!$V$7:$V$9999,0),0)),"",OFFSET('HARGA SATUAN'!$C$6,MATCH(B1238,'HARGA SATUAN'!$V$7:$V$9999,0),0))</f>
        <v>Stainless Steel Strap 20 x 0.7 mm</v>
      </c>
      <c r="D1238" s="135">
        <f ca="1">SUMIFS(RAB!$F$14:$F$166,RAB!$C$14:$C$166,C1238)</f>
        <v>15.6</v>
      </c>
      <c r="E1238" s="25">
        <f t="shared" ca="1" si="41"/>
        <v>1</v>
      </c>
      <c r="F1238" s="25">
        <f ca="1">IF(D1238=0,0,SUM($E$713:E1238))</f>
        <v>56</v>
      </c>
    </row>
    <row r="1239" spans="2:6">
      <c r="B1239" s="109">
        <v>526</v>
      </c>
      <c r="C1239" s="135" t="str">
        <f ca="1">IF(ISERROR(OFFSET('HARGA SATUAN'!$C$6,MATCH(B1239,'HARGA SATUAN'!$V$7:$V$9999,0),0)),"",OFFSET('HARGA SATUAN'!$C$6,MATCH(B1239,'HARGA SATUAN'!$V$7:$V$9999,0),0))</f>
        <v>Steel L 70 x 70 x 7 x 780 mm galvanis</v>
      </c>
      <c r="D1239" s="135">
        <f ca="1">SUMIFS(RAB!$F$14:$F$166,RAB!$C$14:$C$166,C1239)</f>
        <v>0</v>
      </c>
      <c r="E1239" s="25">
        <f t="shared" ca="1" si="41"/>
        <v>0</v>
      </c>
      <c r="F1239" s="25">
        <f ca="1">IF(D1239=0,0,SUM($E$713:E1239))</f>
        <v>0</v>
      </c>
    </row>
    <row r="1240" spans="2:6">
      <c r="B1240" s="109">
        <v>527</v>
      </c>
      <c r="C1240" s="135" t="str">
        <f ca="1">IF(ISERROR(OFFSET('HARGA SATUAN'!$C$6,MATCH(B1240,'HARGA SATUAN'!$V$7:$V$9999,0),0)),"",OFFSET('HARGA SATUAN'!$C$6,MATCH(B1240,'HARGA SATUAN'!$V$7:$V$9999,0),0))</f>
        <v>Steel L 70 x 70 x 7 x 1.000 mm galvanis</v>
      </c>
      <c r="D1240" s="135">
        <f ca="1">SUMIFS(RAB!$F$14:$F$166,RAB!$C$14:$C$166,C1240)</f>
        <v>0</v>
      </c>
      <c r="E1240" s="25">
        <f t="shared" ca="1" si="41"/>
        <v>0</v>
      </c>
      <c r="F1240" s="25">
        <f ca="1">IF(D1240=0,0,SUM($E$713:E1240))</f>
        <v>0</v>
      </c>
    </row>
    <row r="1241" spans="2:6">
      <c r="B1241" s="109">
        <v>528</v>
      </c>
      <c r="C1241" s="135" t="str">
        <f ca="1">IF(ISERROR(OFFSET('HARGA SATUAN'!$C$6,MATCH(B1241,'HARGA SATUAN'!$V$7:$V$9999,0),0)),"",OFFSET('HARGA SATUAN'!$C$6,MATCH(B1241,'HARGA SATUAN'!$V$7:$V$9999,0),0))</f>
        <v>Steel L 70 x 70 x 7 x 1.250 mm galvanis</v>
      </c>
      <c r="D1241" s="135">
        <f ca="1">SUMIFS(RAB!$F$14:$F$166,RAB!$C$14:$C$166,C1241)</f>
        <v>0</v>
      </c>
      <c r="E1241" s="25">
        <f t="shared" ca="1" si="41"/>
        <v>0</v>
      </c>
      <c r="F1241" s="25">
        <f ca="1">IF(D1241=0,0,SUM($E$713:E1241))</f>
        <v>0</v>
      </c>
    </row>
    <row r="1242" spans="2:6">
      <c r="B1242" s="109">
        <v>529</v>
      </c>
      <c r="C1242" s="135" t="str">
        <f ca="1">IF(ISERROR(OFFSET('HARGA SATUAN'!$C$6,MATCH(B1242,'HARGA SATUAN'!$V$7:$V$9999,0),0)),"",OFFSET('HARGA SATUAN'!$C$6,MATCH(B1242,'HARGA SATUAN'!$V$7:$V$9999,0),0))</f>
        <v>Steel L 70 x 70 x 7 x 1.682 mm galvanis</v>
      </c>
      <c r="D1242" s="135">
        <f ca="1">SUMIFS(RAB!$F$14:$F$166,RAB!$C$14:$C$166,C1242)</f>
        <v>0</v>
      </c>
      <c r="E1242" s="25">
        <f t="shared" ca="1" si="41"/>
        <v>0</v>
      </c>
      <c r="F1242" s="25">
        <f ca="1">IF(D1242=0,0,SUM($E$713:E1242))</f>
        <v>0</v>
      </c>
    </row>
    <row r="1243" spans="2:6">
      <c r="B1243" s="109">
        <v>530</v>
      </c>
      <c r="C1243" s="135" t="str">
        <f ca="1">IF(ISERROR(OFFSET('HARGA SATUAN'!$C$6,MATCH(B1243,'HARGA SATUAN'!$V$7:$V$9999,0),0)),"",OFFSET('HARGA SATUAN'!$C$6,MATCH(B1243,'HARGA SATUAN'!$V$7:$V$9999,0),0))</f>
        <v>Steel L 70 x 70 x 7 x 3.000 mm galvanis</v>
      </c>
      <c r="D1243" s="135">
        <f ca="1">SUMIFS(RAB!$F$14:$F$166,RAB!$C$14:$C$166,C1243)</f>
        <v>0</v>
      </c>
      <c r="E1243" s="25">
        <f t="shared" ca="1" si="41"/>
        <v>0</v>
      </c>
      <c r="F1243" s="25">
        <f ca="1">IF(D1243=0,0,SUM($E$713:E1243))</f>
        <v>0</v>
      </c>
    </row>
    <row r="1244" spans="2:6">
      <c r="B1244" s="109">
        <v>531</v>
      </c>
      <c r="C1244" s="135" t="str">
        <f ca="1">IF(ISERROR(OFFSET('HARGA SATUAN'!$C$6,MATCH(B1244,'HARGA SATUAN'!$V$7:$V$9999,0),0)),"",OFFSET('HARGA SATUAN'!$C$6,MATCH(B1244,'HARGA SATUAN'!$V$7:$V$9999,0),0))</f>
        <v>Steel Channel C NP 8 x 1.750</v>
      </c>
      <c r="D1244" s="135">
        <f ca="1">SUMIFS(RAB!$F$14:$F$166,RAB!$C$14:$C$166,C1244)</f>
        <v>0</v>
      </c>
      <c r="E1244" s="25">
        <f t="shared" ca="1" si="41"/>
        <v>0</v>
      </c>
      <c r="F1244" s="25">
        <f ca="1">IF(D1244=0,0,SUM($E$713:E1244))</f>
        <v>0</v>
      </c>
    </row>
    <row r="1245" spans="2:6">
      <c r="B1245" s="109">
        <v>532</v>
      </c>
      <c r="C1245" s="135" t="str">
        <f ca="1">IF(ISERROR(OFFSET('HARGA SATUAN'!$C$6,MATCH(B1245,'HARGA SATUAN'!$V$7:$V$9999,0),0)),"",OFFSET('HARGA SATUAN'!$C$6,MATCH(B1245,'HARGA SATUAN'!$V$7:$V$9999,0),0))</f>
        <v>Steel Channel C NP 8 x 1.250</v>
      </c>
      <c r="D1245" s="135">
        <f ca="1">SUMIFS(RAB!$F$14:$F$166,RAB!$C$14:$C$166,C1245)</f>
        <v>0</v>
      </c>
      <c r="E1245" s="25">
        <f t="shared" ca="1" si="41"/>
        <v>0</v>
      </c>
      <c r="F1245" s="25">
        <f ca="1">IF(D1245=0,0,SUM($E$713:E1245))</f>
        <v>0</v>
      </c>
    </row>
    <row r="1246" spans="2:6">
      <c r="B1246" s="109">
        <v>533</v>
      </c>
      <c r="C1246" s="135" t="str">
        <f ca="1">IF(ISERROR(OFFSET('HARGA SATUAN'!$C$6,MATCH(B1246,'HARGA SATUAN'!$V$7:$V$9999,0),0)),"",OFFSET('HARGA SATUAN'!$C$6,MATCH(B1246,'HARGA SATUAN'!$V$7:$V$9999,0),0))</f>
        <v>Steel Channel C NP 8 x 1.390</v>
      </c>
      <c r="D1246" s="135">
        <f ca="1">SUMIFS(RAB!$F$14:$F$166,RAB!$C$14:$C$166,C1246)</f>
        <v>0</v>
      </c>
      <c r="E1246" s="25">
        <f t="shared" ca="1" si="41"/>
        <v>0</v>
      </c>
      <c r="F1246" s="25">
        <f ca="1">IF(D1246=0,0,SUM($E$713:E1246))</f>
        <v>0</v>
      </c>
    </row>
    <row r="1247" spans="2:6">
      <c r="B1247" s="109">
        <v>534</v>
      </c>
      <c r="C1247" s="135" t="str">
        <f ca="1">IF(ISERROR(OFFSET('HARGA SATUAN'!$C$6,MATCH(B1247,'HARGA SATUAN'!$V$7:$V$9999,0),0)),"",OFFSET('HARGA SATUAN'!$C$6,MATCH(B1247,'HARGA SATUAN'!$V$7:$V$9999,0),0))</f>
        <v>Stopping Buckle / Yokes</v>
      </c>
      <c r="D1247" s="135">
        <f ca="1">SUMIFS(RAB!$F$14:$F$166,RAB!$C$14:$C$166,C1247)</f>
        <v>18</v>
      </c>
      <c r="E1247" s="25">
        <f t="shared" ca="1" si="41"/>
        <v>1</v>
      </c>
      <c r="F1247" s="25">
        <f ca="1">IF(D1247=0,0,SUM($E$713:E1247))</f>
        <v>57</v>
      </c>
    </row>
    <row r="1248" spans="2:6">
      <c r="B1248" s="109">
        <v>535</v>
      </c>
      <c r="C1248" s="135" t="str">
        <f ca="1">IF(ISERROR(OFFSET('HARGA SATUAN'!$C$6,MATCH(B1248,'HARGA SATUAN'!$V$7:$V$9999,0),0)),"",OFFSET('HARGA SATUAN'!$C$6,MATCH(B1248,'HARGA SATUAN'!$V$7:$V$9999,0),0))</f>
        <v>Strain Clamp A3C, ACSR 25-70 mm²</v>
      </c>
      <c r="D1248" s="135">
        <f ca="1">SUMIFS(RAB!$F$14:$F$166,RAB!$C$14:$C$166,C1248)</f>
        <v>0</v>
      </c>
      <c r="E1248" s="25">
        <f t="shared" ca="1" si="41"/>
        <v>0</v>
      </c>
      <c r="F1248" s="25">
        <f ca="1">IF(D1248=0,0,SUM($E$713:E1248))</f>
        <v>0</v>
      </c>
    </row>
    <row r="1249" spans="2:6">
      <c r="B1249" s="109">
        <v>536</v>
      </c>
      <c r="C1249" s="135" t="str">
        <f ca="1">IF(ISERROR(OFFSET('HARGA SATUAN'!$C$6,MATCH(B1249,'HARGA SATUAN'!$V$7:$V$9999,0),0)),"",OFFSET('HARGA SATUAN'!$C$6,MATCH(B1249,'HARGA SATUAN'!$V$7:$V$9999,0),0))</f>
        <v>Strain Clamp A3C, ACSR 70-150 mm²</v>
      </c>
      <c r="D1249" s="135">
        <f ca="1">SUMIFS(RAB!$F$14:$F$166,RAB!$C$14:$C$166,C1249)</f>
        <v>0</v>
      </c>
      <c r="E1249" s="25">
        <f t="shared" ca="1" si="41"/>
        <v>0</v>
      </c>
      <c r="F1249" s="25">
        <f ca="1">IF(D1249=0,0,SUM($E$713:E1249))</f>
        <v>0</v>
      </c>
    </row>
    <row r="1250" spans="2:6">
      <c r="B1250" s="109">
        <v>537</v>
      </c>
      <c r="C1250" s="135" t="str">
        <f ca="1">IF(ISERROR(OFFSET('HARGA SATUAN'!$C$6,MATCH(B1250,'HARGA SATUAN'!$V$7:$V$9999,0),0)),"",OFFSET('HARGA SATUAN'!$C$6,MATCH(B1250,'HARGA SATUAN'!$V$7:$V$9999,0),0))</f>
        <v>Strain Clamp A3C, ACSR 150-240 mm²</v>
      </c>
      <c r="D1250" s="135">
        <f ca="1">SUMIFS(RAB!$F$14:$F$166,RAB!$C$14:$C$166,C1250)</f>
        <v>0</v>
      </c>
      <c r="E1250" s="25">
        <f t="shared" ca="1" si="41"/>
        <v>0</v>
      </c>
      <c r="F1250" s="25">
        <f ca="1">IF(D1250=0,0,SUM($E$713:E1250))</f>
        <v>0</v>
      </c>
    </row>
    <row r="1251" spans="2:6">
      <c r="B1251" s="109">
        <v>538</v>
      </c>
      <c r="C1251" s="135" t="str">
        <f ca="1">IF(ISERROR(OFFSET('HARGA SATUAN'!$C$6,MATCH(B1251,'HARGA SATUAN'!$V$7:$V$9999,0),0)),"",OFFSET('HARGA SATUAN'!$C$6,MATCH(B1251,'HARGA SATUAN'!$V$7:$V$9999,0),0))</f>
        <v>Strain Clamp A3C, ACSR 240-400 mm²</v>
      </c>
      <c r="D1251" s="135">
        <f ca="1">SUMIFS(RAB!$F$14:$F$166,RAB!$C$14:$C$166,C1251)</f>
        <v>0</v>
      </c>
      <c r="E1251" s="25">
        <f t="shared" ca="1" si="41"/>
        <v>0</v>
      </c>
      <c r="F1251" s="25">
        <f ca="1">IF(D1251=0,0,SUM($E$713:E1251))</f>
        <v>0</v>
      </c>
    </row>
    <row r="1252" spans="2:6">
      <c r="B1252" s="109">
        <v>539</v>
      </c>
      <c r="C1252" s="135" t="str">
        <f ca="1">IF(ISERROR(OFFSET('HARGA SATUAN'!$C$6,MATCH(B1252,'HARGA SATUAN'!$V$7:$V$9999,0),0)),"",OFFSET('HARGA SATUAN'!$C$6,MATCH(B1252,'HARGA SATUAN'!$V$7:$V$9999,0),0))</f>
        <v>Suspension / Small Angle Assembly</v>
      </c>
      <c r="D1252" s="135">
        <f ca="1">SUMIFS(RAB!$F$14:$F$166,RAB!$C$14:$C$166,C1252)</f>
        <v>3</v>
      </c>
      <c r="E1252" s="25">
        <f t="shared" ca="1" si="41"/>
        <v>1</v>
      </c>
      <c r="F1252" s="25">
        <f ca="1">IF(D1252=0,0,SUM($E$713:E1252))</f>
        <v>58</v>
      </c>
    </row>
    <row r="1253" spans="2:6">
      <c r="B1253" s="109">
        <v>540</v>
      </c>
      <c r="C1253" s="135" t="str">
        <f ca="1">IF(ISERROR(OFFSET('HARGA SATUAN'!$C$6,MATCH(B1253,'HARGA SATUAN'!$V$7:$V$9999,0),0)),"",OFFSET('HARGA SATUAN'!$C$6,MATCH(B1253,'HARGA SATUAN'!$V$7:$V$9999,0),0))</f>
        <v>Suspension Clamp AL</v>
      </c>
      <c r="D1253" s="135">
        <f ca="1">SUMIFS(RAB!$F$14:$F$166,RAB!$C$14:$C$166,C1253)</f>
        <v>0</v>
      </c>
      <c r="E1253" s="25">
        <f t="shared" ca="1" si="41"/>
        <v>0</v>
      </c>
      <c r="F1253" s="25">
        <f ca="1">IF(D1253=0,0,SUM($E$713:E1253))</f>
        <v>0</v>
      </c>
    </row>
    <row r="1254" spans="2:6">
      <c r="B1254" s="109">
        <v>541</v>
      </c>
      <c r="C1254" s="135" t="str">
        <f ca="1">IF(ISERROR(OFFSET('HARGA SATUAN'!$C$6,MATCH(B1254,'HARGA SATUAN'!$V$7:$V$9999,0),0)),"",OFFSET('HARGA SATUAN'!$C$6,MATCH(B1254,'HARGA SATUAN'!$V$7:$V$9999,0),0))</f>
        <v>Suspension Clamp Plastic</v>
      </c>
      <c r="D1254" s="135">
        <f ca="1">SUMIFS(RAB!$F$14:$F$166,RAB!$C$14:$C$166,C1254)</f>
        <v>0</v>
      </c>
      <c r="E1254" s="25">
        <f t="shared" ca="1" si="41"/>
        <v>0</v>
      </c>
      <c r="F1254" s="25">
        <f ca="1">IF(D1254=0,0,SUM($E$713:E1254))</f>
        <v>0</v>
      </c>
    </row>
    <row r="1255" spans="2:6">
      <c r="B1255" s="109">
        <v>542</v>
      </c>
      <c r="C1255" s="135" t="str">
        <f ca="1">IF(ISERROR(OFFSET('HARGA SATUAN'!$C$6,MATCH(B1255,'HARGA SATUAN'!$V$7:$V$9999,0),0)),"",OFFSET('HARGA SATUAN'!$C$6,MATCH(B1255,'HARGA SATUAN'!$V$7:$V$9999,0),0))</f>
        <v>Suspension Clamp Bracket / Pole Bracket</v>
      </c>
      <c r="D1255" s="135">
        <f ca="1">SUMIFS(RAB!$F$14:$F$166,RAB!$C$14:$C$166,C1255)</f>
        <v>0</v>
      </c>
      <c r="E1255" s="25">
        <f t="shared" ca="1" si="41"/>
        <v>0</v>
      </c>
      <c r="F1255" s="25">
        <f ca="1">IF(D1255=0,0,SUM($E$713:E1255))</f>
        <v>0</v>
      </c>
    </row>
    <row r="1256" spans="2:6">
      <c r="B1256" s="109">
        <v>543</v>
      </c>
      <c r="C1256" s="135" t="str">
        <f ca="1">IF(ISERROR(OFFSET('HARGA SATUAN'!$C$6,MATCH(B1256,'HARGA SATUAN'!$V$7:$V$9999,0),0)),"",OFFSET('HARGA SATUAN'!$C$6,MATCH(B1256,'HARGA SATUAN'!$V$7:$V$9999,0),0))</f>
        <v>Strain Clamp Wedge 25 - 35 mm2</v>
      </c>
      <c r="D1256" s="135">
        <f ca="1">SUMIFS(RAB!$F$14:$F$166,RAB!$C$14:$C$166,C1256)</f>
        <v>0</v>
      </c>
      <c r="E1256" s="25">
        <f t="shared" ca="1" si="41"/>
        <v>0</v>
      </c>
      <c r="F1256" s="25">
        <f ca="1">IF(D1256=0,0,SUM($E$713:E1256))</f>
        <v>0</v>
      </c>
    </row>
    <row r="1257" spans="2:6">
      <c r="B1257" s="109">
        <v>544</v>
      </c>
      <c r="C1257" s="135" t="str">
        <f ca="1">IF(ISERROR(OFFSET('HARGA SATUAN'!$C$6,MATCH(B1257,'HARGA SATUAN'!$V$7:$V$9999,0),0)),"",OFFSET('HARGA SATUAN'!$C$6,MATCH(B1257,'HARGA SATUAN'!$V$7:$V$9999,0),0))</f>
        <v>Strain Clamp Wedge 25-70 mm²</v>
      </c>
      <c r="D1257" s="135">
        <f ca="1">SUMIFS(RAB!$F$14:$F$166,RAB!$C$14:$C$166,C1257)</f>
        <v>0</v>
      </c>
      <c r="E1257" s="25">
        <f t="shared" ca="1" si="41"/>
        <v>0</v>
      </c>
      <c r="F1257" s="25">
        <f ca="1">IF(D1257=0,0,SUM($E$713:E1257))</f>
        <v>0</v>
      </c>
    </row>
    <row r="1258" spans="2:6">
      <c r="B1258" s="109">
        <v>545</v>
      </c>
      <c r="C1258" s="135" t="str">
        <f ca="1">IF(ISERROR(OFFSET('HARGA SATUAN'!$C$6,MATCH(B1258,'HARGA SATUAN'!$V$7:$V$9999,0),0)),"",OFFSET('HARGA SATUAN'!$C$6,MATCH(B1258,'HARGA SATUAN'!$V$7:$V$9999,0),0))</f>
        <v>Strain Clamp Wedge 50 - 70 mm2</v>
      </c>
      <c r="D1258" s="135">
        <f ca="1">SUMIFS(RAB!$F$14:$F$166,RAB!$C$14:$C$166,C1258)</f>
        <v>0</v>
      </c>
      <c r="E1258" s="25">
        <f t="shared" ca="1" si="41"/>
        <v>0</v>
      </c>
      <c r="F1258" s="25">
        <f ca="1">IF(D1258=0,0,SUM($E$713:E1258))</f>
        <v>0</v>
      </c>
    </row>
    <row r="1259" spans="2:6">
      <c r="B1259" s="109">
        <v>546</v>
      </c>
      <c r="C1259" s="135" t="str">
        <f ca="1">IF(ISERROR(OFFSET('HARGA SATUAN'!$C$6,MATCH(B1259,'HARGA SATUAN'!$V$7:$V$9999,0),0)),"",OFFSET('HARGA SATUAN'!$C$6,MATCH(B1259,'HARGA SATUAN'!$V$7:$V$9999,0),0))</f>
        <v>Strain Clamp Wedge 70-150 mm²</v>
      </c>
      <c r="D1259" s="135">
        <f ca="1">SUMIFS(RAB!$F$14:$F$166,RAB!$C$14:$C$166,C1259)</f>
        <v>0</v>
      </c>
      <c r="E1259" s="25">
        <f t="shared" ca="1" si="41"/>
        <v>0</v>
      </c>
      <c r="F1259" s="25">
        <f ca="1">IF(D1259=0,0,SUM($E$713:E1259))</f>
        <v>0</v>
      </c>
    </row>
    <row r="1260" spans="2:6">
      <c r="B1260" s="109">
        <v>547</v>
      </c>
      <c r="C1260" s="135" t="str">
        <f ca="1">IF(ISERROR(OFFSET('HARGA SATUAN'!$C$6,MATCH(B1260,'HARGA SATUAN'!$V$7:$V$9999,0),0)),"",OFFSET('HARGA SATUAN'!$C$6,MATCH(B1260,'HARGA SATUAN'!$V$7:$V$9999,0),0))</f>
        <v>Tap connector ( 35 s/d 70 ) mm²</v>
      </c>
      <c r="D1260" s="135">
        <f ca="1">SUMIFS(RAB!$F$14:$F$166,RAB!$C$14:$C$166,C1260)</f>
        <v>0</v>
      </c>
      <c r="E1260" s="25">
        <f t="shared" ca="1" si="41"/>
        <v>0</v>
      </c>
      <c r="F1260" s="25">
        <f ca="1">IF(D1260=0,0,SUM($E$713:E1260))</f>
        <v>0</v>
      </c>
    </row>
    <row r="1261" spans="2:6">
      <c r="B1261" s="109">
        <v>548</v>
      </c>
      <c r="C1261" s="135" t="str">
        <f ca="1">IF(ISERROR(OFFSET('HARGA SATUAN'!$C$6,MATCH(B1261,'HARGA SATUAN'!$V$7:$V$9999,0),0)),"",OFFSET('HARGA SATUAN'!$C$6,MATCH(B1261,'HARGA SATUAN'!$V$7:$V$9999,0),0))</f>
        <v>Tap connector ( 35 s/d 150 ) mm²</v>
      </c>
      <c r="D1261" s="135">
        <f ca="1">SUMIFS(RAB!$F$14:$F$166,RAB!$C$14:$C$166,C1261)</f>
        <v>0</v>
      </c>
      <c r="E1261" s="25">
        <f t="shared" ca="1" si="41"/>
        <v>0</v>
      </c>
      <c r="F1261" s="25">
        <f ca="1">IF(D1261=0,0,SUM($E$713:E1261))</f>
        <v>0</v>
      </c>
    </row>
    <row r="1262" spans="2:6">
      <c r="B1262" s="109">
        <v>549</v>
      </c>
      <c r="C1262" s="135" t="str">
        <f ca="1">IF(ISERROR(OFFSET('HARGA SATUAN'!$C$6,MATCH(B1262,'HARGA SATUAN'!$V$7:$V$9999,0),0)),"",OFFSET('HARGA SATUAN'!$C$6,MATCH(B1262,'HARGA SATUAN'!$V$7:$V$9999,0),0))</f>
        <v>Tap connector ( 70 s/d 150 ) mm²</v>
      </c>
      <c r="D1262" s="135">
        <f ca="1">SUMIFS(RAB!$F$14:$F$166,RAB!$C$14:$C$166,C1262)</f>
        <v>0</v>
      </c>
      <c r="E1262" s="25">
        <f t="shared" ca="1" si="41"/>
        <v>0</v>
      </c>
      <c r="F1262" s="25">
        <f ca="1">IF(D1262=0,0,SUM($E$713:E1262))</f>
        <v>0</v>
      </c>
    </row>
    <row r="1263" spans="2:6">
      <c r="B1263" s="109">
        <v>550</v>
      </c>
      <c r="C1263" s="135" t="str">
        <f ca="1">IF(ISERROR(OFFSET('HARGA SATUAN'!$C$6,MATCH(B1263,'HARGA SATUAN'!$V$7:$V$9999,0),0)),"",OFFSET('HARGA SATUAN'!$C$6,MATCH(B1263,'HARGA SATUAN'!$V$7:$V$9999,0),0))</f>
        <v>Tap connector ( 70 s/d 240 ) mm²</v>
      </c>
      <c r="D1263" s="135">
        <f ca="1">SUMIFS(RAB!$F$14:$F$166,RAB!$C$14:$C$166,C1263)</f>
        <v>0</v>
      </c>
      <c r="E1263" s="25">
        <f t="shared" ca="1" si="41"/>
        <v>0</v>
      </c>
      <c r="F1263" s="25">
        <f ca="1">IF(D1263=0,0,SUM($E$713:E1263))</f>
        <v>0</v>
      </c>
    </row>
    <row r="1264" spans="2:6">
      <c r="B1264" s="109">
        <v>551</v>
      </c>
      <c r="C1264" s="135" t="str">
        <f ca="1">IF(ISERROR(OFFSET('HARGA SATUAN'!$C$6,MATCH(B1264,'HARGA SATUAN'!$V$7:$V$9999,0),0)),"",OFFSET('HARGA SATUAN'!$C$6,MATCH(B1264,'HARGA SATUAN'!$V$7:$V$9999,0),0))</f>
        <v>Tension Bracket</v>
      </c>
      <c r="D1264" s="135">
        <f ca="1">SUMIFS(RAB!$F$14:$F$166,RAB!$C$14:$C$166,C1264)</f>
        <v>0</v>
      </c>
      <c r="E1264" s="25">
        <f t="shared" ca="1" si="41"/>
        <v>0</v>
      </c>
      <c r="F1264" s="25">
        <f ca="1">IF(D1264=0,0,SUM($E$713:E1264))</f>
        <v>0</v>
      </c>
    </row>
    <row r="1265" spans="2:6">
      <c r="B1265" s="109">
        <v>552</v>
      </c>
      <c r="C1265" s="135" t="str">
        <f ca="1">IF(ISERROR(OFFSET('HARGA SATUAN'!$C$6,MATCH(B1265,'HARGA SATUAN'!$V$7:$V$9999,0),0)),"",OFFSET('HARGA SATUAN'!$C$6,MATCH(B1265,'HARGA SATUAN'!$V$7:$V$9999,0),0))</f>
        <v>Link</v>
      </c>
      <c r="D1265" s="135">
        <f ca="1">SUMIFS(RAB!$F$14:$F$166,RAB!$C$14:$C$166,C1265)</f>
        <v>0</v>
      </c>
      <c r="E1265" s="25">
        <f t="shared" ca="1" si="41"/>
        <v>0</v>
      </c>
      <c r="F1265" s="25">
        <f ca="1">IF(D1265=0,0,SUM($E$713:E1265))</f>
        <v>0</v>
      </c>
    </row>
    <row r="1266" spans="2:6">
      <c r="B1266" s="109">
        <v>553</v>
      </c>
      <c r="C1266" s="135" t="str">
        <f ca="1">IF(ISERROR(OFFSET('HARGA SATUAN'!$C$6,MATCH(B1266,'HARGA SATUAN'!$V$7:$V$9999,0),0)),"",OFFSET('HARGA SATUAN'!$C$6,MATCH(B1266,'HARGA SATUAN'!$V$7:$V$9999,0),0))</f>
        <v>Plastic Strap / Cable Ties</v>
      </c>
      <c r="D1266" s="135">
        <f ca="1">SUMIFS(RAB!$F$14:$F$166,RAB!$C$14:$C$166,C1266)</f>
        <v>0</v>
      </c>
      <c r="E1266" s="25">
        <f t="shared" ca="1" si="41"/>
        <v>0</v>
      </c>
      <c r="F1266" s="25">
        <f ca="1">IF(D1266=0,0,SUM($E$713:E1266))</f>
        <v>0</v>
      </c>
    </row>
    <row r="1267" spans="2:6">
      <c r="B1267" s="109">
        <v>554</v>
      </c>
      <c r="C1267" s="135" t="str">
        <f ca="1">IF(ISERROR(OFFSET('HARGA SATUAN'!$C$6,MATCH(B1267,'HARGA SATUAN'!$V$7:$V$9999,0),0)),"",OFFSET('HARGA SATUAN'!$C$6,MATCH(B1267,'HARGA SATUAN'!$V$7:$V$9999,0),0))</f>
        <v>Three Bolt Clamp</v>
      </c>
      <c r="D1267" s="135">
        <f ca="1">SUMIFS(RAB!$F$14:$F$166,RAB!$C$14:$C$166,C1267)</f>
        <v>6</v>
      </c>
      <c r="E1267" s="25">
        <f t="shared" ca="1" si="41"/>
        <v>1</v>
      </c>
      <c r="F1267" s="25">
        <f ca="1">IF(D1267=0,0,SUM($E$713:E1267))</f>
        <v>59</v>
      </c>
    </row>
    <row r="1268" spans="2:6">
      <c r="B1268" s="109">
        <v>555</v>
      </c>
      <c r="C1268" s="135" t="str">
        <f ca="1">IF(ISERROR(OFFSET('HARGA SATUAN'!$C$6,MATCH(B1268,'HARGA SATUAN'!$V$7:$V$9999,0),0)),"",OFFSET('HARGA SATUAN'!$C$6,MATCH(B1268,'HARGA SATUAN'!$V$7:$V$9999,0),0))</f>
        <v>Tie Wire # 4 / Alluminium bonding wire # 20</v>
      </c>
      <c r="D1268" s="135">
        <f ca="1">SUMIFS(RAB!$F$14:$F$166,RAB!$C$14:$C$166,C1268)</f>
        <v>14</v>
      </c>
      <c r="E1268" s="25">
        <f t="shared" ca="1" si="41"/>
        <v>1</v>
      </c>
      <c r="F1268" s="25">
        <f ca="1">IF(D1268=0,0,SUM($E$713:E1268))</f>
        <v>60</v>
      </c>
    </row>
    <row r="1269" spans="2:6">
      <c r="B1269" s="109">
        <v>556</v>
      </c>
      <c r="C1269" s="135" t="str">
        <f ca="1">IF(ISERROR(OFFSET('HARGA SATUAN'!$C$6,MATCH(B1269,'HARGA SATUAN'!$V$7:$V$9999,0),0)),"",OFFSET('HARGA SATUAN'!$C$6,MATCH(B1269,'HARGA SATUAN'!$V$7:$V$9999,0),0))</f>
        <v>U Bolt Connector</v>
      </c>
      <c r="D1269" s="135">
        <f ca="1">SUMIFS(RAB!$F$14:$F$166,RAB!$C$14:$C$166,C1269)</f>
        <v>0</v>
      </c>
      <c r="E1269" s="25">
        <f t="shared" ca="1" si="41"/>
        <v>0</v>
      </c>
      <c r="F1269" s="25">
        <f ca="1">IF(D1269=0,0,SUM($E$713:E1269))</f>
        <v>0</v>
      </c>
    </row>
    <row r="1270" spans="2:6">
      <c r="B1270" s="109">
        <v>557</v>
      </c>
      <c r="C1270" s="135" t="str">
        <f ca="1">IF(ISERROR(OFFSET('HARGA SATUAN'!$C$6,MATCH(B1270,'HARGA SATUAN'!$V$7:$V$9999,0),0)),"",OFFSET('HARGA SATUAN'!$C$6,MATCH(B1270,'HARGA SATUAN'!$V$7:$V$9999,0),0))</f>
        <v>Washer Round ⅜"</v>
      </c>
      <c r="D1270" s="135">
        <f ca="1">SUMIFS(RAB!$F$14:$F$166,RAB!$C$14:$C$166,C1270)</f>
        <v>0</v>
      </c>
      <c r="E1270" s="25">
        <f t="shared" ca="1" si="41"/>
        <v>0</v>
      </c>
      <c r="F1270" s="25">
        <f ca="1">IF(D1270=0,0,SUM($E$713:E1270))</f>
        <v>0</v>
      </c>
    </row>
    <row r="1271" spans="2:6">
      <c r="B1271" s="109">
        <v>558</v>
      </c>
      <c r="C1271" s="135" t="str">
        <f ca="1">IF(ISERROR(OFFSET('HARGA SATUAN'!$C$6,MATCH(B1271,'HARGA SATUAN'!$V$7:$V$9999,0),0)),"",OFFSET('HARGA SATUAN'!$C$6,MATCH(B1271,'HARGA SATUAN'!$V$7:$V$9999,0),0))</f>
        <v>Washer Square 2 ¼"</v>
      </c>
      <c r="D1271" s="135">
        <f ca="1">SUMIFS(RAB!$F$14:$F$166,RAB!$C$14:$C$166,C1271)</f>
        <v>17</v>
      </c>
      <c r="E1271" s="25">
        <f t="shared" ca="1" si="41"/>
        <v>1</v>
      </c>
      <c r="F1271" s="25">
        <f ca="1">IF(D1271=0,0,SUM($E$713:E1271))</f>
        <v>61</v>
      </c>
    </row>
    <row r="1272" spans="2:6">
      <c r="B1272" s="109">
        <v>559</v>
      </c>
      <c r="C1272" s="135" t="str">
        <f ca="1">IF(ISERROR(OFFSET('HARGA SATUAN'!$C$6,MATCH(B1272,'HARGA SATUAN'!$V$7:$V$9999,0),0)),"",OFFSET('HARGA SATUAN'!$C$6,MATCH(B1272,'HARGA SATUAN'!$V$7:$V$9999,0),0))</f>
        <v>JOINT;20kV;AL-AL;3x150mm2; 1P; (Cold Shrink+ShearBolt)</v>
      </c>
      <c r="D1272" s="135">
        <f ca="1">SUMIFS(RAB!$F$14:$F$166,RAB!$C$14:$C$166,C1272)</f>
        <v>0</v>
      </c>
      <c r="E1272" s="25">
        <f t="shared" ca="1" si="41"/>
        <v>0</v>
      </c>
      <c r="F1272" s="25">
        <f ca="1">IF(D1272=0,0,SUM($E$713:E1272))</f>
        <v>0</v>
      </c>
    </row>
    <row r="1273" spans="2:6">
      <c r="B1273" s="109">
        <v>560</v>
      </c>
      <c r="C1273" s="135" t="str">
        <f ca="1">IF(ISERROR(OFFSET('HARGA SATUAN'!$C$6,MATCH(B1273,'HARGA SATUAN'!$V$7:$V$9999,0),0)),"",OFFSET('HARGA SATUAN'!$C$6,MATCH(B1273,'HARGA SATUAN'!$V$7:$V$9999,0),0))</f>
        <v>JOINT;20kV;AL-AL;3x240mm2; 1P; (Cold Shrink+ShearBolt)</v>
      </c>
      <c r="D1273" s="135">
        <f ca="1">SUMIFS(RAB!$F$14:$F$166,RAB!$C$14:$C$166,C1273)</f>
        <v>0</v>
      </c>
      <c r="E1273" s="25">
        <f t="shared" ca="1" si="41"/>
        <v>0</v>
      </c>
      <c r="F1273" s="25">
        <f ca="1">IF(D1273=0,0,SUM($E$713:E1273))</f>
        <v>0</v>
      </c>
    </row>
    <row r="1274" spans="2:6">
      <c r="B1274" s="109">
        <v>561</v>
      </c>
      <c r="C1274" s="135" t="str">
        <f ca="1">IF(ISERROR(OFFSET('HARGA SATUAN'!$C$6,MATCH(B1274,'HARGA SATUAN'!$V$7:$V$9999,0),0)),"",OFFSET('HARGA SATUAN'!$C$6,MATCH(B1274,'HARGA SATUAN'!$V$7:$V$9999,0),0))</f>
        <v>JOINT;20kV;AL-AL;3x300mm2; 1P; (Cold Shrink+ShearBolt)</v>
      </c>
      <c r="D1274" s="135">
        <f ca="1">SUMIFS(RAB!$F$14:$F$166,RAB!$C$14:$C$166,C1274)</f>
        <v>0</v>
      </c>
      <c r="E1274" s="25">
        <f t="shared" ca="1" si="41"/>
        <v>0</v>
      </c>
      <c r="F1274" s="25">
        <f ca="1">IF(D1274=0,0,SUM($E$713:E1274))</f>
        <v>0</v>
      </c>
    </row>
    <row r="1275" spans="2:6">
      <c r="B1275" s="109">
        <v>562</v>
      </c>
      <c r="C1275" s="135" t="str">
        <f ca="1">IF(ISERROR(OFFSET('HARGA SATUAN'!$C$6,MATCH(B1275,'HARGA SATUAN'!$V$7:$V$9999,0),0)),"",OFFSET('HARGA SATUAN'!$C$6,MATCH(B1275,'HARGA SATUAN'!$V$7:$V$9999,0),0))</f>
        <v>JOINT;20kV;AL-AL;3x150mm2; 3P; (Cold Shrink+ShearBolt)</v>
      </c>
      <c r="D1275" s="135">
        <f ca="1">SUMIFS(RAB!$F$14:$F$166,RAB!$C$14:$C$166,C1275)</f>
        <v>0</v>
      </c>
      <c r="E1275" s="25">
        <f t="shared" ca="1" si="41"/>
        <v>0</v>
      </c>
      <c r="F1275" s="25">
        <f ca="1">IF(D1275=0,0,SUM($E$713:E1275))</f>
        <v>0</v>
      </c>
    </row>
    <row r="1276" spans="2:6">
      <c r="B1276" s="109">
        <v>563</v>
      </c>
      <c r="C1276" s="135" t="str">
        <f ca="1">IF(ISERROR(OFFSET('HARGA SATUAN'!$C$6,MATCH(B1276,'HARGA SATUAN'!$V$7:$V$9999,0),0)),"",OFFSET('HARGA SATUAN'!$C$6,MATCH(B1276,'HARGA SATUAN'!$V$7:$V$9999,0),0))</f>
        <v>JOINT;20kV;AL-AL;3X240mm2;3P; (Cold Shrink+Shearbolt)</v>
      </c>
      <c r="D1276" s="135">
        <f ca="1">SUMIFS(RAB!$F$14:$F$166,RAB!$C$14:$C$166,C1276)</f>
        <v>0</v>
      </c>
      <c r="E1276" s="25">
        <f t="shared" ca="1" si="41"/>
        <v>0</v>
      </c>
      <c r="F1276" s="25">
        <f ca="1">IF(D1276=0,0,SUM($E$713:E1276))</f>
        <v>0</v>
      </c>
    </row>
    <row r="1277" spans="2:6">
      <c r="B1277" s="109">
        <v>564</v>
      </c>
      <c r="C1277" s="135" t="str">
        <f ca="1">IF(ISERROR(OFFSET('HARGA SATUAN'!$C$6,MATCH(B1277,'HARGA SATUAN'!$V$7:$V$9999,0),0)),"",OFFSET('HARGA SATUAN'!$C$6,MATCH(B1277,'HARGA SATUAN'!$V$7:$V$9999,0),0))</f>
        <v>JOINT;20kV;AL-AL,3X300mm2;;3P;(Coldshrink+Shearbolt)</v>
      </c>
      <c r="D1277" s="135">
        <f ca="1">SUMIFS(RAB!$F$14:$F$166,RAB!$C$14:$C$166,C1277)</f>
        <v>0</v>
      </c>
      <c r="E1277" s="25">
        <f t="shared" ca="1" si="41"/>
        <v>0</v>
      </c>
      <c r="F1277" s="25">
        <f ca="1">IF(D1277=0,0,SUM($E$713:E1277))</f>
        <v>0</v>
      </c>
    </row>
    <row r="1278" spans="2:6">
      <c r="B1278" s="109">
        <v>565</v>
      </c>
      <c r="C1278" s="135" t="str">
        <f ca="1">IF(ISERROR(OFFSET('HARGA SATUAN'!$C$6,MATCH(B1278,'HARGA SATUAN'!$V$7:$V$9999,0),0)),"",OFFSET('HARGA SATUAN'!$C$6,MATCH(B1278,'HARGA SATUAN'!$V$7:$V$9999,0),0))</f>
        <v>JOINT;20kV;AL-AL;3X240-3X300mm2;;3P;(Coldshrink+Shearbolt)</v>
      </c>
      <c r="D1278" s="135">
        <f ca="1">SUMIFS(RAB!$F$14:$F$166,RAB!$C$14:$C$166,C1278)</f>
        <v>0</v>
      </c>
      <c r="E1278" s="25">
        <f t="shared" ca="1" si="41"/>
        <v>0</v>
      </c>
      <c r="F1278" s="25">
        <f ca="1">IF(D1278=0,0,SUM($E$713:E1278))</f>
        <v>0</v>
      </c>
    </row>
    <row r="1279" spans="2:6">
      <c r="B1279" s="109">
        <v>566</v>
      </c>
      <c r="C1279" s="135" t="str">
        <f ca="1">IF(ISERROR(OFFSET('HARGA SATUAN'!$C$6,MATCH(B1279,'HARGA SATUAN'!$V$7:$V$9999,0),0)),"",OFFSET('HARGA SATUAN'!$C$6,MATCH(B1279,'HARGA SATUAN'!$V$7:$V$9999,0),0))</f>
        <v>TERM;20kV;AL;3P;3X150mm2;NON ISO;ID (Coldshrink+Shearbolt)</v>
      </c>
      <c r="D1279" s="135">
        <f ca="1">SUMIFS(RAB!$F$14:$F$166,RAB!$C$14:$C$166,C1279)</f>
        <v>0</v>
      </c>
      <c r="E1279" s="25">
        <f t="shared" ca="1" si="41"/>
        <v>0</v>
      </c>
      <c r="F1279" s="25">
        <f ca="1">IF(D1279=0,0,SUM($E$713:E1279))</f>
        <v>0</v>
      </c>
    </row>
    <row r="1280" spans="2:6">
      <c r="B1280" s="109">
        <v>567</v>
      </c>
      <c r="C1280" s="135" t="str">
        <f ca="1">IF(ISERROR(OFFSET('HARGA SATUAN'!$C$6,MATCH(B1280,'HARGA SATUAN'!$V$7:$V$9999,0),0)),"",OFFSET('HARGA SATUAN'!$C$6,MATCH(B1280,'HARGA SATUAN'!$V$7:$V$9999,0),0))</f>
        <v>TERM;20kV;AL;3P;3X240mm2;NON ISO;ID (Coldshrink+Shearbolt)</v>
      </c>
      <c r="D1280" s="135">
        <f ca="1">SUMIFS(RAB!$F$14:$F$166,RAB!$C$14:$C$166,C1280)</f>
        <v>0</v>
      </c>
      <c r="E1280" s="25">
        <f t="shared" ca="1" si="41"/>
        <v>0</v>
      </c>
      <c r="F1280" s="25">
        <f ca="1">IF(D1280=0,0,SUM($E$713:E1280))</f>
        <v>0</v>
      </c>
    </row>
    <row r="1281" spans="2:6">
      <c r="B1281" s="109">
        <v>568</v>
      </c>
      <c r="C1281" s="135" t="str">
        <f ca="1">IF(ISERROR(OFFSET('HARGA SATUAN'!$C$6,MATCH(B1281,'HARGA SATUAN'!$V$7:$V$9999,0),0)),"",OFFSET('HARGA SATUAN'!$C$6,MATCH(B1281,'HARGA SATUAN'!$V$7:$V$9999,0),0))</f>
        <v>TERM;20kV;AL;3P;3X300mm2;NON ISO;ID (Coldshrink+Shearbolt)</v>
      </c>
      <c r="D1281" s="135">
        <f ca="1">SUMIFS(RAB!$F$14:$F$166,RAB!$C$14:$C$166,C1281)</f>
        <v>0</v>
      </c>
      <c r="E1281" s="25">
        <f t="shared" ca="1" si="41"/>
        <v>0</v>
      </c>
      <c r="F1281" s="25">
        <f ca="1">IF(D1281=0,0,SUM($E$713:E1281))</f>
        <v>0</v>
      </c>
    </row>
    <row r="1282" spans="2:6">
      <c r="B1282" s="109">
        <v>569</v>
      </c>
      <c r="C1282" s="135" t="str">
        <f ca="1">IF(ISERROR(OFFSET('HARGA SATUAN'!$C$6,MATCH(B1282,'HARGA SATUAN'!$V$7:$V$9999,0),0)),"",OFFSET('HARGA SATUAN'!$C$6,MATCH(B1282,'HARGA SATUAN'!$V$7:$V$9999,0),0))</f>
        <v>TERM;20kV;AL;3P;3X150mm2;NON ISO;OD (Coldshrink+Shearbolt)</v>
      </c>
      <c r="D1282" s="135">
        <f ca="1">SUMIFS(RAB!$F$14:$F$166,RAB!$C$14:$C$166,C1282)</f>
        <v>0</v>
      </c>
      <c r="E1282" s="25">
        <f t="shared" ca="1" si="41"/>
        <v>0</v>
      </c>
      <c r="F1282" s="25">
        <f ca="1">IF(D1282=0,0,SUM($E$713:E1282))</f>
        <v>0</v>
      </c>
    </row>
    <row r="1283" spans="2:6">
      <c r="B1283" s="109">
        <v>570</v>
      </c>
      <c r="C1283" s="135" t="str">
        <f ca="1">IF(ISERROR(OFFSET('HARGA SATUAN'!$C$6,MATCH(B1283,'HARGA SATUAN'!$V$7:$V$9999,0),0)),"",OFFSET('HARGA SATUAN'!$C$6,MATCH(B1283,'HARGA SATUAN'!$V$7:$V$9999,0),0))</f>
        <v>TERM;20kV;AL;3P;3X240mm2;NON ISO;OD (Coldshrink+Shearbolt)</v>
      </c>
      <c r="D1283" s="135">
        <f ca="1">SUMIFS(RAB!$F$14:$F$166,RAB!$C$14:$C$166,C1283)</f>
        <v>0</v>
      </c>
      <c r="E1283" s="25">
        <f t="shared" ca="1" si="41"/>
        <v>0</v>
      </c>
      <c r="F1283" s="25">
        <f ca="1">IF(D1283=0,0,SUM($E$713:E1283))</f>
        <v>0</v>
      </c>
    </row>
    <row r="1284" spans="2:6">
      <c r="B1284" s="109">
        <v>571</v>
      </c>
      <c r="C1284" s="135" t="str">
        <f ca="1">IF(ISERROR(OFFSET('HARGA SATUAN'!$C$6,MATCH(B1284,'HARGA SATUAN'!$V$7:$V$9999,0),0)),"",OFFSET('HARGA SATUAN'!$C$6,MATCH(B1284,'HARGA SATUAN'!$V$7:$V$9999,0),0))</f>
        <v>TERM;20kV;AL;3P;3X300mm2;NON ISO;OD (Coldshrink+Shearbolt)</v>
      </c>
      <c r="D1284" s="135">
        <f ca="1">SUMIFS(RAB!$F$14:$F$166,RAB!$C$14:$C$166,C1284)</f>
        <v>0</v>
      </c>
      <c r="E1284" s="25">
        <f t="shared" ca="1" si="41"/>
        <v>0</v>
      </c>
      <c r="F1284" s="25">
        <f ca="1">IF(D1284=0,0,SUM($E$713:E1284))</f>
        <v>0</v>
      </c>
    </row>
    <row r="1285" spans="2:6">
      <c r="B1285" s="109">
        <v>572</v>
      </c>
      <c r="C1285" s="135" t="str">
        <f ca="1">IF(ISERROR(OFFSET('HARGA SATUAN'!$C$6,MATCH(B1285,'HARGA SATUAN'!$V$7:$V$9999,0),0)),"",OFFSET('HARGA SATUAN'!$C$6,MATCH(B1285,'HARGA SATUAN'!$V$7:$V$9999,0),0))</f>
        <v>TERM;20kV;JR;AL-CU;3P;3X1X150mm2;NON ISO;OD (Cold Shrink +ShearBolt)</v>
      </c>
      <c r="D1285" s="135">
        <f ca="1">SUMIFS(RAB!$F$14:$F$166,RAB!$C$14:$C$166,C1285)</f>
        <v>0</v>
      </c>
      <c r="E1285" s="25">
        <f t="shared" ca="1" si="41"/>
        <v>0</v>
      </c>
      <c r="F1285" s="25">
        <f ca="1">IF(D1285=0,0,SUM($E$713:E1285))</f>
        <v>0</v>
      </c>
    </row>
    <row r="1286" spans="2:6">
      <c r="B1286" s="109">
        <v>573</v>
      </c>
      <c r="C1286" s="135" t="str">
        <f ca="1">IF(ISERROR(OFFSET('HARGA SATUAN'!$C$6,MATCH(B1286,'HARGA SATUAN'!$V$7:$V$9999,0),0)),"",OFFSET('HARGA SATUAN'!$C$6,MATCH(B1286,'HARGA SATUAN'!$V$7:$V$9999,0),0))</f>
        <v>TERM;20kV;JR;AL-CU;3P;3X1X240mm2;NON ISO;OD (Cold Shrink +ShearBolt)</v>
      </c>
      <c r="D1286" s="135">
        <f ca="1">SUMIFS(RAB!$F$14:$F$166,RAB!$C$14:$C$166,C1286)</f>
        <v>0</v>
      </c>
      <c r="E1286" s="25">
        <f t="shared" ca="1" si="41"/>
        <v>0</v>
      </c>
      <c r="F1286" s="25">
        <f ca="1">IF(D1286=0,0,SUM($E$713:E1286))</f>
        <v>0</v>
      </c>
    </row>
    <row r="1287" spans="2:6">
      <c r="B1287" s="109">
        <v>574</v>
      </c>
      <c r="C1287" s="135" t="str">
        <f ca="1">IF(ISERROR(OFFSET('HARGA SATUAN'!$C$6,MATCH(B1287,'HARGA SATUAN'!$V$7:$V$9999,0),0)),"",OFFSET('HARGA SATUAN'!$C$6,MATCH(B1287,'HARGA SATUAN'!$V$7:$V$9999,0),0))</f>
        <v>TERM;20kV;JR;AL-CU;3P;3X1X300mm2;NON ISO;OD (Cold Shrink +ShearBolt)</v>
      </c>
      <c r="D1287" s="135">
        <f ca="1">SUMIFS(RAB!$F$14:$F$166,RAB!$C$14:$C$166,C1287)</f>
        <v>0</v>
      </c>
      <c r="E1287" s="25">
        <f t="shared" ca="1" si="41"/>
        <v>0</v>
      </c>
      <c r="F1287" s="25">
        <f ca="1">IF(D1287=0,0,SUM($E$713:E1287))</f>
        <v>0</v>
      </c>
    </row>
    <row r="1288" spans="2:6">
      <c r="B1288" s="109">
        <v>575</v>
      </c>
      <c r="C1288" s="135" t="str">
        <f ca="1">IF(ISERROR(OFFSET('HARGA SATUAN'!$C$6,MATCH(B1288,'HARGA SATUAN'!$V$7:$V$9999,0),0)),"",OFFSET('HARGA SATUAN'!$C$6,MATCH(B1288,'HARGA SATUAN'!$V$7:$V$9999,0),0))</f>
        <v>TERM;20kV;JR;AL-CU;3P;3X1X240mm2;NON ISO;ID (Cold Shrink +ShearBolt)</v>
      </c>
      <c r="D1288" s="135">
        <f ca="1">SUMIFS(RAB!$F$14:$F$166,RAB!$C$14:$C$166,C1288)</f>
        <v>0</v>
      </c>
      <c r="E1288" s="25">
        <f t="shared" ca="1" si="41"/>
        <v>0</v>
      </c>
      <c r="F1288" s="25">
        <f ca="1">IF(D1288=0,0,SUM($E$713:E1288))</f>
        <v>0</v>
      </c>
    </row>
    <row r="1289" spans="2:6">
      <c r="B1289" s="109">
        <v>576</v>
      </c>
      <c r="C1289" s="135" t="str">
        <f ca="1">IF(ISERROR(OFFSET('HARGA SATUAN'!$C$6,MATCH(B1289,'HARGA SATUAN'!$V$7:$V$9999,0),0)),"",OFFSET('HARGA SATUAN'!$C$6,MATCH(B1289,'HARGA SATUAN'!$V$7:$V$9999,0),0))</f>
        <v>TERM;20kV;JR;AL-CU;3P;3X1x150mm2;ISO LBOW;ID (Cold Shrink +ShearBolt)</v>
      </c>
      <c r="D1289" s="135">
        <f ca="1">SUMIFS(RAB!$F$14:$F$166,RAB!$C$14:$C$166,C1289)</f>
        <v>0</v>
      </c>
      <c r="E1289" s="25">
        <f t="shared" ca="1" si="41"/>
        <v>0</v>
      </c>
      <c r="F1289" s="25">
        <f ca="1">IF(D1289=0,0,SUM($E$713:E1289))</f>
        <v>0</v>
      </c>
    </row>
    <row r="1290" spans="2:6">
      <c r="B1290" s="109">
        <v>577</v>
      </c>
      <c r="C1290" s="135" t="str">
        <f ca="1">IF(ISERROR(OFFSET('HARGA SATUAN'!$C$6,MATCH(B1290,'HARGA SATUAN'!$V$7:$V$9999,0),0)),"",OFFSET('HARGA SATUAN'!$C$6,MATCH(B1290,'HARGA SATUAN'!$V$7:$V$9999,0),0))</f>
        <v>TERM;20kV;JR;AL-CU;3P;3X240mm2;ISO LBOW;ID (Cold Shrink +ShearBolt)</v>
      </c>
      <c r="D1290" s="135">
        <f ca="1">SUMIFS(RAB!$F$14:$F$166,RAB!$C$14:$C$166,C1290)</f>
        <v>0</v>
      </c>
      <c r="E1290" s="25">
        <f t="shared" ca="1" si="41"/>
        <v>0</v>
      </c>
      <c r="F1290" s="25">
        <f ca="1">IF(D1290=0,0,SUM($E$713:E1290))</f>
        <v>0</v>
      </c>
    </row>
    <row r="1291" spans="2:6">
      <c r="B1291" s="109">
        <v>578</v>
      </c>
      <c r="C1291" s="135" t="str">
        <f ca="1">IF(ISERROR(OFFSET('HARGA SATUAN'!$C$6,MATCH(B1291,'HARGA SATUAN'!$V$7:$V$9999,0),0)),"",OFFSET('HARGA SATUAN'!$C$6,MATCH(B1291,'HARGA SATUAN'!$V$7:$V$9999,0),0))</f>
        <v>TERM;20kV;JR;AL-CU;3P;3X300mm2;ISO LBOW;ID (Cold Shrink +ShearBolt)</v>
      </c>
      <c r="D1291" s="135">
        <f ca="1">SUMIFS(RAB!$F$14:$F$166,RAB!$C$14:$C$166,C1291)</f>
        <v>0</v>
      </c>
      <c r="E1291" s="25">
        <f t="shared" ref="E1291:E1317" ca="1" si="42">IF(D1291=0,0,1)</f>
        <v>0</v>
      </c>
      <c r="F1291" s="25">
        <f ca="1">IF(D1291=0,0,SUM($E$713:E1291))</f>
        <v>0</v>
      </c>
    </row>
    <row r="1292" spans="2:6">
      <c r="B1292" s="109">
        <v>579</v>
      </c>
      <c r="C1292" s="135" t="str">
        <f ca="1">IF(ISERROR(OFFSET('HARGA SATUAN'!$C$6,MATCH(B1292,'HARGA SATUAN'!$V$7:$V$9999,0),0)),"",OFFSET('HARGA SATUAN'!$C$6,MATCH(B1292,'HARGA SATUAN'!$V$7:$V$9999,0),0))</f>
        <v>TERM;20kV;CUB;CU;3P;3X1X35mm2;ISO LBOW;ID (Cold Shrink +ShearBolt)</v>
      </c>
      <c r="D1292" s="135">
        <f ca="1">SUMIFS(RAB!$F$14:$F$166,RAB!$C$14:$C$166,C1292)</f>
        <v>0</v>
      </c>
      <c r="E1292" s="25">
        <f t="shared" ca="1" si="42"/>
        <v>0</v>
      </c>
      <c r="F1292" s="25">
        <f ca="1">IF(D1292=0,0,SUM($E$713:E1292))</f>
        <v>0</v>
      </c>
    </row>
    <row r="1293" spans="2:6">
      <c r="B1293" s="109">
        <v>580</v>
      </c>
      <c r="C1293" s="135" t="str">
        <f ca="1">IF(ISERROR(OFFSET('HARGA SATUAN'!$C$6,MATCH(B1293,'HARGA SATUAN'!$V$7:$V$9999,0),0)),"",OFFSET('HARGA SATUAN'!$C$6,MATCH(B1293,'HARGA SATUAN'!$V$7:$V$9999,0),0))</f>
        <v>TERM;20kV;TRF;CU;3P;3X1X35mm2;ISO STRG;ID;TRF (Cold Shrink +ShearBolt)</v>
      </c>
      <c r="D1293" s="135">
        <f ca="1">SUMIFS(RAB!$F$14:$F$166,RAB!$C$14:$C$166,C1293)</f>
        <v>0</v>
      </c>
      <c r="E1293" s="25">
        <f t="shared" ca="1" si="42"/>
        <v>0</v>
      </c>
      <c r="F1293" s="25">
        <f ca="1">IF(D1293=0,0,SUM($E$713:E1293))</f>
        <v>0</v>
      </c>
    </row>
    <row r="1294" spans="2:6">
      <c r="B1294" s="109">
        <v>581</v>
      </c>
      <c r="C1294" s="135" t="str">
        <f ca="1">IF(ISERROR(OFFSET('HARGA SATUAN'!$C$6,MATCH(B1294,'HARGA SATUAN'!$V$7:$V$9999,0),0)),"",OFFSET('HARGA SATUAN'!$C$6,MATCH(B1294,'HARGA SATUAN'!$V$7:$V$9999,0),0))</f>
        <v>TERM;20kV;CUB;Cu;3P;3X1X35mm2;NON ISO;ID (Coldshrink+Shearbolt)</v>
      </c>
      <c r="D1294" s="135">
        <f ca="1">SUMIFS(RAB!$F$14:$F$166,RAB!$C$14:$C$166,C1294)</f>
        <v>0</v>
      </c>
      <c r="E1294" s="25">
        <f t="shared" ca="1" si="42"/>
        <v>0</v>
      </c>
      <c r="F1294" s="25">
        <f ca="1">IF(D1294=0,0,SUM($E$713:E1294))</f>
        <v>0</v>
      </c>
    </row>
    <row r="1295" spans="2:6">
      <c r="B1295" s="109">
        <v>582</v>
      </c>
      <c r="C1295" s="135" t="str">
        <f ca="1">IF(ISERROR(OFFSET('HARGA SATUAN'!$C$6,MATCH(B1295,'HARGA SATUAN'!$V$7:$V$9999,0),0)),"",OFFSET('HARGA SATUAN'!$C$6,MATCH(B1295,'HARGA SATUAN'!$V$7:$V$9999,0),0))</f>
        <v>TERM;20kV;TRF;CU;3P;3X1X35mm2;NON ISO;ID (Cold Shrink +ShearBolt)</v>
      </c>
      <c r="D1295" s="135">
        <f ca="1">SUMIFS(RAB!$F$14:$F$166,RAB!$C$14:$C$166,C1295)</f>
        <v>0</v>
      </c>
      <c r="E1295" s="25">
        <f t="shared" ca="1" si="42"/>
        <v>0</v>
      </c>
      <c r="F1295" s="25">
        <f ca="1">IF(D1295=0,0,SUM($E$713:E1295))</f>
        <v>0</v>
      </c>
    </row>
    <row r="1296" spans="2:6">
      <c r="B1296" s="109">
        <v>583</v>
      </c>
      <c r="C1296" s="135" t="str">
        <f ca="1">IF(ISERROR(OFFSET('HARGA SATUAN'!$C$6,MATCH(B1296,'HARGA SATUAN'!$V$7:$V$9999,0),0)),"",OFFSET('HARGA SATUAN'!$C$6,MATCH(B1296,'HARGA SATUAN'!$V$7:$V$9999,0),0))</f>
        <v>TERM;20kV;TRF;CU;3P;3X1X35mm2;NON ISO;OD (Cold Shrink +ShearBolt)</v>
      </c>
      <c r="D1296" s="135">
        <f ca="1">SUMIFS(RAB!$F$14:$F$166,RAB!$C$14:$C$166,C1296)</f>
        <v>0</v>
      </c>
      <c r="E1296" s="25">
        <f t="shared" ca="1" si="42"/>
        <v>0</v>
      </c>
      <c r="F1296" s="25">
        <f ca="1">IF(D1296=0,0,SUM($E$713:E1296))</f>
        <v>0</v>
      </c>
    </row>
    <row r="1297" spans="2:6">
      <c r="B1297" s="109">
        <v>584</v>
      </c>
      <c r="C1297" s="135" t="str">
        <f ca="1">IF(ISERROR(OFFSET('HARGA SATUAN'!$C$6,MATCH(B1297,'HARGA SATUAN'!$V$7:$V$9999,0),0)),"",OFFSET('HARGA SATUAN'!$C$6,MATCH(B1297,'HARGA SATUAN'!$V$7:$V$9999,0),0))</f>
        <v>Suplement kit XLPE-PILC 3 x 150-240 mm²</v>
      </c>
      <c r="D1297" s="135">
        <f ca="1">SUMIFS(RAB!$F$14:$F$166,RAB!$C$14:$C$166,C1297)</f>
        <v>0</v>
      </c>
      <c r="E1297" s="25">
        <f t="shared" ca="1" si="42"/>
        <v>0</v>
      </c>
      <c r="F1297" s="25">
        <f ca="1">IF(D1297=0,0,SUM($E$713:E1297))</f>
        <v>0</v>
      </c>
    </row>
    <row r="1298" spans="2:6">
      <c r="B1298" s="109">
        <v>585</v>
      </c>
      <c r="C1298" s="135" t="str">
        <f ca="1">IF(ISERROR(OFFSET('HARGA SATUAN'!$C$6,MATCH(B1298,'HARGA SATUAN'!$V$7:$V$9999,0),0)),"",OFFSET('HARGA SATUAN'!$C$6,MATCH(B1298,'HARGA SATUAN'!$V$7:$V$9999,0),0))</f>
        <v>Suplement kit XLPE-PILC 3 x 300-400 mm²</v>
      </c>
      <c r="D1298" s="135">
        <f ca="1">SUMIFS(RAB!$F$14:$F$166,RAB!$C$14:$C$166,C1298)</f>
        <v>0</v>
      </c>
      <c r="E1298" s="25">
        <f t="shared" ca="1" si="42"/>
        <v>0</v>
      </c>
      <c r="F1298" s="25">
        <f ca="1">IF(D1298=0,0,SUM($E$713:E1298))</f>
        <v>0</v>
      </c>
    </row>
    <row r="1299" spans="2:6">
      <c r="B1299" s="109">
        <v>586</v>
      </c>
      <c r="C1299" s="135" t="str">
        <f ca="1">IF(ISERROR(OFFSET('HARGA SATUAN'!$C$6,MATCH(B1299,'HARGA SATUAN'!$V$7:$V$9999,0),0)),"",OFFSET('HARGA SATUAN'!$C$6,MATCH(B1299,'HARGA SATUAN'!$V$7:$V$9999,0),0))</f>
        <v>Suplement kit XLPE-PILC 3 x 150-240 mm² (IJKA)</v>
      </c>
      <c r="D1299" s="135">
        <f ca="1">SUMIFS(RAB!$F$14:$F$166,RAB!$C$14:$C$166,C1299)</f>
        <v>0</v>
      </c>
      <c r="E1299" s="25">
        <f t="shared" ca="1" si="42"/>
        <v>0</v>
      </c>
      <c r="F1299" s="25">
        <f ca="1">IF(D1299=0,0,SUM($E$713:E1299))</f>
        <v>0</v>
      </c>
    </row>
    <row r="1300" spans="2:6">
      <c r="B1300" s="109">
        <v>587</v>
      </c>
      <c r="C1300" s="135" t="str">
        <f ca="1">IF(ISERROR(OFFSET('HARGA SATUAN'!$C$6,MATCH(B1300,'HARGA SATUAN'!$V$7:$V$9999,0),0)),"",OFFSET('HARGA SATUAN'!$C$6,MATCH(B1300,'HARGA SATUAN'!$V$7:$V$9999,0),0))</f>
        <v>Klem beugel bevesteging 8 x 6"</v>
      </c>
      <c r="D1300" s="135">
        <f ca="1">SUMIFS(RAB!$F$14:$F$166,RAB!$C$14:$C$166,C1300)</f>
        <v>0</v>
      </c>
      <c r="E1300" s="25">
        <f t="shared" ca="1" si="42"/>
        <v>0</v>
      </c>
      <c r="F1300" s="25">
        <f ca="1">IF(D1300=0,0,SUM($E$713:E1300))</f>
        <v>0</v>
      </c>
    </row>
    <row r="1301" spans="2:6">
      <c r="B1301" s="109">
        <v>588</v>
      </c>
      <c r="C1301" s="135" t="str">
        <f ca="1">IF(ISERROR(OFFSET('HARGA SATUAN'!$C$6,MATCH(B1301,'HARGA SATUAN'!$V$7:$V$9999,0),0)),"",OFFSET('HARGA SATUAN'!$C$6,MATCH(B1301,'HARGA SATUAN'!$V$7:$V$9999,0),0))</f>
        <v>Klem beugel ⅞"</v>
      </c>
      <c r="D1301" s="135">
        <f ca="1">SUMIFS(RAB!$F$14:$F$166,RAB!$C$14:$C$166,C1301)</f>
        <v>0</v>
      </c>
      <c r="E1301" s="25">
        <f t="shared" ca="1" si="42"/>
        <v>0</v>
      </c>
      <c r="F1301" s="25">
        <f ca="1">IF(D1301=0,0,SUM($E$713:E1301))</f>
        <v>0</v>
      </c>
    </row>
    <row r="1302" spans="2:6">
      <c r="B1302" s="109">
        <v>589</v>
      </c>
      <c r="C1302" s="135" t="str">
        <f ca="1">IF(ISERROR(OFFSET('HARGA SATUAN'!$C$6,MATCH(B1302,'HARGA SATUAN'!$V$7:$V$9999,0),0)),"",OFFSET('HARGA SATUAN'!$C$6,MATCH(B1302,'HARGA SATUAN'!$V$7:$V$9999,0),0))</f>
        <v>Pipa PVC ½"</v>
      </c>
      <c r="D1302" s="135">
        <f ca="1">SUMIFS(RAB!$F$14:$F$166,RAB!$C$14:$C$166,C1302)</f>
        <v>0</v>
      </c>
      <c r="E1302" s="25">
        <f t="shared" ca="1" si="42"/>
        <v>0</v>
      </c>
      <c r="F1302" s="25">
        <f ca="1">IF(D1302=0,0,SUM($E$713:E1302))</f>
        <v>0</v>
      </c>
    </row>
    <row r="1303" spans="2:6">
      <c r="B1303" s="109">
        <v>590</v>
      </c>
      <c r="C1303" s="135" t="str">
        <f ca="1">IF(ISERROR(OFFSET('HARGA SATUAN'!$C$6,MATCH(B1303,'HARGA SATUAN'!$V$7:$V$9999,0),0)),"",OFFSET('HARGA SATUAN'!$C$6,MATCH(B1303,'HARGA SATUAN'!$V$7:$V$9999,0),0))</f>
        <v>Pipa PVC ¾" panjang 4 meter</v>
      </c>
      <c r="D1303" s="135">
        <f ca="1">SUMIFS(RAB!$F$14:$F$166,RAB!$C$14:$C$166,C1303)</f>
        <v>0</v>
      </c>
      <c r="E1303" s="25">
        <f t="shared" ca="1" si="42"/>
        <v>0</v>
      </c>
      <c r="F1303" s="25">
        <f ca="1">IF(D1303=0,0,SUM($E$713:E1303))</f>
        <v>0</v>
      </c>
    </row>
    <row r="1304" spans="2:6">
      <c r="B1304" s="109">
        <v>591</v>
      </c>
      <c r="C1304" s="135" t="str">
        <f ca="1">IF(ISERROR(OFFSET('HARGA SATUAN'!$C$6,MATCH(B1304,'HARGA SATUAN'!$V$7:$V$9999,0),0)),"",OFFSET('HARGA SATUAN'!$C$6,MATCH(B1304,'HARGA SATUAN'!$V$7:$V$9999,0),0))</f>
        <v>Pipa PVC 3" panjang 4 meter</v>
      </c>
      <c r="D1304" s="135">
        <f ca="1">SUMIFS(RAB!$F$14:$F$166,RAB!$C$14:$C$166,C1304)</f>
        <v>0</v>
      </c>
      <c r="E1304" s="25">
        <f t="shared" ca="1" si="42"/>
        <v>0</v>
      </c>
      <c r="F1304" s="25">
        <f ca="1">IF(D1304=0,0,SUM($E$713:E1304))</f>
        <v>0</v>
      </c>
    </row>
    <row r="1305" spans="2:6">
      <c r="B1305" s="109">
        <v>592</v>
      </c>
      <c r="C1305" s="135" t="str">
        <f ca="1">IF(ISERROR(OFFSET('HARGA SATUAN'!$C$6,MATCH(B1305,'HARGA SATUAN'!$V$7:$V$9999,0),0)),"",OFFSET('HARGA SATUAN'!$C$6,MATCH(B1305,'HARGA SATUAN'!$V$7:$V$9999,0),0))</f>
        <v>Pipa PVC 6" panjang 4 meter</v>
      </c>
      <c r="D1305" s="135">
        <f ca="1">SUMIFS(RAB!$F$14:$F$166,RAB!$C$14:$C$166,C1305)</f>
        <v>0</v>
      </c>
      <c r="E1305" s="25">
        <f t="shared" ca="1" si="42"/>
        <v>0</v>
      </c>
      <c r="F1305" s="25">
        <f ca="1">IF(D1305=0,0,SUM($E$713:E1305))</f>
        <v>0</v>
      </c>
    </row>
    <row r="1306" spans="2:6">
      <c r="B1306" s="109">
        <v>593</v>
      </c>
      <c r="C1306" s="135" t="str">
        <f ca="1">IF(ISERROR(OFFSET('HARGA SATUAN'!$C$6,MATCH(B1306,'HARGA SATUAN'!$V$7:$V$9999,0),0)),"",OFFSET('HARGA SATUAN'!$C$6,MATCH(B1306,'HARGA SATUAN'!$V$7:$V$9999,0),0))</f>
        <v>Pipa Besi Galvanis 3" Tebal 4 mm Panjang 6 Meter</v>
      </c>
      <c r="D1306" s="135">
        <f ca="1">SUMIFS(RAB!$F$14:$F$166,RAB!$C$14:$C$166,C1306)</f>
        <v>0</v>
      </c>
      <c r="E1306" s="25">
        <f t="shared" ca="1" si="42"/>
        <v>0</v>
      </c>
      <c r="F1306" s="25">
        <f ca="1">IF(D1306=0,0,SUM($E$713:E1306))</f>
        <v>0</v>
      </c>
    </row>
    <row r="1307" spans="2:6">
      <c r="B1307" s="109">
        <v>594</v>
      </c>
      <c r="C1307" s="135" t="str">
        <f ca="1">IF(ISERROR(OFFSET('HARGA SATUAN'!$C$6,MATCH(B1307,'HARGA SATUAN'!$V$7:$V$9999,0),0)),"",OFFSET('HARGA SATUAN'!$C$6,MATCH(B1307,'HARGA SATUAN'!$V$7:$V$9999,0),0))</f>
        <v>Pipa shock PVC</v>
      </c>
      <c r="D1307" s="135">
        <f ca="1">SUMIFS(RAB!$F$14:$F$166,RAB!$C$14:$C$166,C1307)</f>
        <v>0</v>
      </c>
      <c r="E1307" s="25">
        <f t="shared" ca="1" si="42"/>
        <v>0</v>
      </c>
      <c r="F1307" s="25">
        <f ca="1">IF(D1307=0,0,SUM($E$713:E1307))</f>
        <v>0</v>
      </c>
    </row>
    <row r="1308" spans="2:6">
      <c r="B1308" s="109">
        <v>595</v>
      </c>
      <c r="C1308" s="135" t="str">
        <f ca="1">IF(ISERROR(OFFSET('HARGA SATUAN'!$C$6,MATCH(B1308,'HARGA SATUAN'!$V$7:$V$9999,0),0)),"",OFFSET('HARGA SATUAN'!$C$6,MATCH(B1308,'HARGA SATUAN'!$V$7:$V$9999,0),0))</f>
        <v>Tanda urutan Fasa untuk kabel</v>
      </c>
      <c r="D1308" s="135">
        <f ca="1">SUMIFS(RAB!$F$14:$F$166,RAB!$C$14:$C$166,C1308)</f>
        <v>0</v>
      </c>
      <c r="E1308" s="25">
        <f t="shared" ca="1" si="42"/>
        <v>0</v>
      </c>
      <c r="F1308" s="25">
        <f ca="1">IF(D1308=0,0,SUM($E$713:E1308))</f>
        <v>0</v>
      </c>
    </row>
    <row r="1309" spans="2:6">
      <c r="B1309" s="109">
        <v>596</v>
      </c>
      <c r="C1309" s="135" t="str">
        <f ca="1">IF(ISERROR(OFFSET('HARGA SATUAN'!$C$6,MATCH(B1309,'HARGA SATUAN'!$V$7:$V$9999,0),0)),"",OFFSET('HARGA SATUAN'!$C$6,MATCH(B1309,'HARGA SATUAN'!$V$7:$V$9999,0),0))</f>
        <v>Stainless steel strap</v>
      </c>
      <c r="D1309" s="135">
        <f ca="1">SUMIFS(RAB!$F$14:$F$166,RAB!$C$14:$C$166,C1309)</f>
        <v>0</v>
      </c>
      <c r="E1309" s="25">
        <f t="shared" ca="1" si="42"/>
        <v>0</v>
      </c>
      <c r="F1309" s="25">
        <f ca="1">IF(D1309=0,0,SUM($E$713:E1309))</f>
        <v>0</v>
      </c>
    </row>
    <row r="1310" spans="2:6">
      <c r="B1310" s="109">
        <v>597</v>
      </c>
      <c r="C1310" s="135" t="str">
        <f ca="1">IF(ISERROR(OFFSET('HARGA SATUAN'!$C$6,MATCH(B1310,'HARGA SATUAN'!$V$7:$V$9999,0),0)),"",OFFSET('HARGA SATUAN'!$C$6,MATCH(B1310,'HARGA SATUAN'!$V$7:$V$9999,0),0))</f>
        <v>Tanda Kabel TM</v>
      </c>
      <c r="D1310" s="135">
        <f ca="1">SUMIFS(RAB!$F$14:$F$166,RAB!$C$14:$C$166,C1310)</f>
        <v>0</v>
      </c>
      <c r="E1310" s="25">
        <f t="shared" ca="1" si="42"/>
        <v>0</v>
      </c>
      <c r="F1310" s="25">
        <f ca="1">IF(D1310=0,0,SUM($E$713:E1310))</f>
        <v>0</v>
      </c>
    </row>
    <row r="1311" spans="2:6">
      <c r="B1311" s="109">
        <v>598</v>
      </c>
      <c r="C1311" s="135" t="str">
        <f ca="1">IF(ISERROR(OFFSET('HARGA SATUAN'!$C$6,MATCH(B1311,'HARGA SATUAN'!$V$7:$V$9999,0),0)),"",OFFSET('HARGA SATUAN'!$C$6,MATCH(B1311,'HARGA SATUAN'!$V$7:$V$9999,0),0))</f>
        <v>Antena 9 dBi</v>
      </c>
      <c r="D1311" s="135">
        <f ca="1">SUMIFS(RAB!$F$14:$F$166,RAB!$C$14:$C$166,C1311)</f>
        <v>0</v>
      </c>
      <c r="E1311" s="25">
        <f t="shared" ca="1" si="42"/>
        <v>0</v>
      </c>
      <c r="F1311" s="25">
        <f ca="1">IF(D1311=0,0,SUM($E$713:E1311))</f>
        <v>0</v>
      </c>
    </row>
    <row r="1312" spans="2:6">
      <c r="B1312" s="109">
        <v>599</v>
      </c>
      <c r="C1312" s="135" t="str">
        <f ca="1">IF(ISERROR(OFFSET('HARGA SATUAN'!$C$6,MATCH(B1312,'HARGA SATUAN'!$V$7:$V$9999,0),0)),"",OFFSET('HARGA SATUAN'!$C$6,MATCH(B1312,'HARGA SATUAN'!$V$7:$V$9999,0),0))</f>
        <v>Modem SCADA 4G</v>
      </c>
      <c r="D1312" s="135">
        <f ca="1">SUMIFS(RAB!$F$14:$F$166,RAB!$C$14:$C$166,C1312)</f>
        <v>0</v>
      </c>
      <c r="E1312" s="25">
        <f t="shared" ca="1" si="42"/>
        <v>0</v>
      </c>
      <c r="F1312" s="25">
        <f ca="1">IF(D1312=0,0,SUM($E$713:E1312))</f>
        <v>0</v>
      </c>
    </row>
    <row r="1313" spans="2:6">
      <c r="B1313" s="109">
        <v>600</v>
      </c>
      <c r="C1313" s="135" t="str">
        <f ca="1">IF(ISERROR(OFFSET('HARGA SATUAN'!$C$6,MATCH(B1313,'HARGA SATUAN'!$V$7:$V$9999,0),0)),"",OFFSET('HARGA SATUAN'!$C$6,MATCH(B1313,'HARGA SATUAN'!$V$7:$V$9999,0),0))</f>
        <v>Battery 12 V/ 7 Ah</v>
      </c>
      <c r="D1313" s="135">
        <f ca="1">SUMIFS(RAB!$F$14:$F$166,RAB!$C$14:$C$166,C1313)</f>
        <v>0</v>
      </c>
      <c r="E1313" s="25">
        <f t="shared" ca="1" si="42"/>
        <v>0</v>
      </c>
      <c r="F1313" s="25">
        <f ca="1">IF(D1313=0,0,SUM($E$713:E1313))</f>
        <v>0</v>
      </c>
    </row>
    <row r="1314" spans="2:6">
      <c r="B1314" s="109">
        <v>601</v>
      </c>
      <c r="C1314" s="135" t="str">
        <f ca="1">IF(ISERROR(OFFSET('HARGA SATUAN'!$C$6,MATCH(B1314,'HARGA SATUAN'!$V$7:$V$9999,0),0)),"",OFFSET('HARGA SATUAN'!$C$6,MATCH(B1314,'HARGA SATUAN'!$V$7:$V$9999,0),0))</f>
        <v>Battery 12 V/12 Ah</v>
      </c>
      <c r="D1314" s="135">
        <f ca="1">SUMIFS(RAB!$F$14:$F$166,RAB!$C$14:$C$166,C1314)</f>
        <v>0</v>
      </c>
      <c r="E1314" s="25">
        <f t="shared" ca="1" si="42"/>
        <v>0</v>
      </c>
      <c r="F1314" s="25">
        <f ca="1">IF(D1314=0,0,SUM($E$713:E1314))</f>
        <v>0</v>
      </c>
    </row>
    <row r="1315" spans="2:6">
      <c r="B1315" s="109">
        <v>602</v>
      </c>
      <c r="C1315" s="135" t="str">
        <f ca="1">IF(ISERROR(OFFSET('HARGA SATUAN'!$C$6,MATCH(B1315,'HARGA SATUAN'!$V$7:$V$9999,0),0)),"",OFFSET('HARGA SATUAN'!$C$6,MATCH(B1315,'HARGA SATUAN'!$V$7:$V$9999,0),0))</f>
        <v>Battery 12 V/17 Ah</v>
      </c>
      <c r="D1315" s="135">
        <f ca="1">SUMIFS(RAB!$F$14:$F$166,RAB!$C$14:$C$166,C1315)</f>
        <v>0</v>
      </c>
      <c r="E1315" s="25">
        <f t="shared" ca="1" si="42"/>
        <v>0</v>
      </c>
      <c r="F1315" s="25">
        <f ca="1">IF(D1315=0,0,SUM($E$713:E1315))</f>
        <v>0</v>
      </c>
    </row>
    <row r="1316" spans="2:6">
      <c r="B1316" s="109">
        <v>603</v>
      </c>
      <c r="C1316" s="135" t="str">
        <f ca="1">IF(ISERROR(OFFSET('HARGA SATUAN'!$C$6,MATCH(B1316,'HARGA SATUAN'!$V$7:$V$9999,0),0)),"",OFFSET('HARGA SATUAN'!$C$6,MATCH(B1316,'HARGA SATUAN'!$V$7:$V$9999,0),0))</f>
        <v>Baterai 12 Vdc - 65 Ah</v>
      </c>
      <c r="D1316" s="135">
        <f ca="1">SUMIFS(RAB!$F$14:$F$166,RAB!$C$14:$C$166,C1316)</f>
        <v>0</v>
      </c>
      <c r="E1316" s="25">
        <f t="shared" ca="1" si="42"/>
        <v>0</v>
      </c>
      <c r="F1316" s="25">
        <f ca="1">IF(D1316=0,0,SUM($E$713:E1316))</f>
        <v>0</v>
      </c>
    </row>
    <row r="1317" spans="2:6">
      <c r="B1317" s="109">
        <v>604</v>
      </c>
      <c r="C1317" s="135" t="str">
        <f ca="1">IF(ISERROR(OFFSET('HARGA SATUAN'!$C$6,MATCH(B1317,'HARGA SATUAN'!$V$7:$V$9999,0),0)),"",OFFSET('HARGA SATUAN'!$C$6,MATCH(B1317,'HARGA SATUAN'!$V$7:$V$9999,0),0))</f>
        <v>Battery 12 V/120 Ah</v>
      </c>
      <c r="D1317" s="135">
        <f ca="1">SUMIFS(RAB!$F$14:$F$166,RAB!$C$14:$C$166,C1317)</f>
        <v>0</v>
      </c>
      <c r="E1317" s="25">
        <f t="shared" ca="1" si="42"/>
        <v>0</v>
      </c>
      <c r="F1317" s="25">
        <f ca="1">IF(D1317=0,0,SUM($E$713:E1317))</f>
        <v>0</v>
      </c>
    </row>
    <row r="1318" spans="2:6">
      <c r="B1318" s="109">
        <v>605</v>
      </c>
      <c r="C1318" s="135" t="str">
        <f ca="1">IF(ISERROR(OFFSET('HARGA SATUAN'!$C$6,MATCH(B1318,'HARGA SATUAN'!$V$7:$V$9999,0),0)),"",OFFSET('HARGA SATUAN'!$C$6,MATCH(B1318,'HARGA SATUAN'!$V$7:$V$9999,0),0))</f>
        <v>Kabel komunikasi RS485</v>
      </c>
      <c r="D1318" s="135">
        <f ca="1">SUMIFS(RAB!$F$14:$F$166,RAB!$C$14:$C$166,C1318)</f>
        <v>0</v>
      </c>
      <c r="E1318" s="25">
        <f t="shared" ref="E1318:E1359" ca="1" si="43">IF(D1318=0,0,1)</f>
        <v>0</v>
      </c>
      <c r="F1318" s="25">
        <f ca="1">IF(D1318=0,0,SUM($E$713:E1318))</f>
        <v>0</v>
      </c>
    </row>
    <row r="1319" spans="2:6">
      <c r="B1319" s="109">
        <v>606</v>
      </c>
      <c r="C1319" s="135" t="str">
        <f ca="1">IF(ISERROR(OFFSET('HARGA SATUAN'!$C$6,MATCH(B1319,'HARGA SATUAN'!$V$7:$V$9999,0),0)),"",OFFSET('HARGA SATUAN'!$C$6,MATCH(B1319,'HARGA SATUAN'!$V$7:$V$9999,0),0))</f>
        <v>Converter RS 485 to RS 232</v>
      </c>
      <c r="D1319" s="135">
        <f ca="1">SUMIFS(RAB!$F$14:$F$166,RAB!$C$14:$C$166,C1319)</f>
        <v>0</v>
      </c>
      <c r="E1319" s="25">
        <f t="shared" ca="1" si="43"/>
        <v>0</v>
      </c>
      <c r="F1319" s="25">
        <f ca="1">IF(D1319=0,0,SUM($E$713:E1319))</f>
        <v>0</v>
      </c>
    </row>
    <row r="1320" spans="2:6">
      <c r="B1320" s="109">
        <v>607</v>
      </c>
      <c r="C1320" s="135" t="str">
        <f ca="1">IF(ISERROR(OFFSET('HARGA SATUAN'!$C$6,MATCH(B1320,'HARGA SATUAN'!$V$7:$V$9999,0),0)),"",OFFSET('HARGA SATUAN'!$C$6,MATCH(B1320,'HARGA SATUAN'!$V$7:$V$9999,0),0))</f>
        <v>Gateway Keypoint</v>
      </c>
      <c r="D1320" s="135">
        <f ca="1">SUMIFS(RAB!$F$14:$F$166,RAB!$C$14:$C$166,C1320)</f>
        <v>0</v>
      </c>
      <c r="E1320" s="25">
        <f t="shared" ca="1" si="43"/>
        <v>0</v>
      </c>
      <c r="F1320" s="25">
        <f ca="1">IF(D1320=0,0,SUM($E$713:E1320))</f>
        <v>0</v>
      </c>
    </row>
    <row r="1321" spans="2:6">
      <c r="B1321" s="109">
        <v>608</v>
      </c>
      <c r="C1321" s="135" t="str">
        <f ca="1">IF(ISERROR(OFFSET('HARGA SATUAN'!$C$6,MATCH(B1321,'HARGA SATUAN'!$V$7:$V$9999,0),0)),"",OFFSET('HARGA SATUAN'!$C$6,MATCH(B1321,'HARGA SATUAN'!$V$7:$V$9999,0),0))</f>
        <v>Concentrator RTU</v>
      </c>
      <c r="D1321" s="135">
        <f ca="1">SUMIFS(RAB!$F$14:$F$166,RAB!$C$14:$C$166,C1321)</f>
        <v>0</v>
      </c>
      <c r="E1321" s="25">
        <f t="shared" ca="1" si="43"/>
        <v>0</v>
      </c>
      <c r="F1321" s="25">
        <f ca="1">IF(D1321=0,0,SUM($E$713:E1321))</f>
        <v>0</v>
      </c>
    </row>
    <row r="1322" spans="2:6">
      <c r="B1322" s="109">
        <v>609</v>
      </c>
      <c r="C1322" s="135" t="str">
        <f ca="1">IF(ISERROR(OFFSET('HARGA SATUAN'!$C$6,MATCH(B1322,'HARGA SATUAN'!$V$7:$V$9999,0),0)),"",OFFSET('HARGA SATUAN'!$C$6,MATCH(B1322,'HARGA SATUAN'!$V$7:$V$9999,0),0))</f>
        <v>Power Meter Digital 3 Fasa</v>
      </c>
      <c r="D1322" s="135">
        <f ca="1">SUMIFS(RAB!$F$14:$F$166,RAB!$C$14:$C$166,C1322)</f>
        <v>0</v>
      </c>
      <c r="E1322" s="25">
        <f t="shared" ca="1" si="43"/>
        <v>0</v>
      </c>
      <c r="F1322" s="25">
        <f ca="1">IF(D1322=0,0,SUM($E$713:E1322))</f>
        <v>0</v>
      </c>
    </row>
    <row r="1323" spans="2:6">
      <c r="B1323" s="109">
        <v>610</v>
      </c>
      <c r="C1323" s="135" t="str">
        <f ca="1">IF(ISERROR(OFFSET('HARGA SATUAN'!$C$6,MATCH(B1323,'HARGA SATUAN'!$V$7:$V$9999,0),0)),"",OFFSET('HARGA SATUAN'!$C$6,MATCH(B1323,'HARGA SATUAN'!$V$7:$V$9999,0),0))</f>
        <v>Lampu Indikator 110 Vdc</v>
      </c>
      <c r="D1323" s="135">
        <f ca="1">SUMIFS(RAB!$F$14:$F$166,RAB!$C$14:$C$166,C1323)</f>
        <v>0</v>
      </c>
      <c r="E1323" s="25">
        <f t="shared" ca="1" si="43"/>
        <v>0</v>
      </c>
      <c r="F1323" s="25">
        <f ca="1">IF(D1323=0,0,SUM($E$713:E1323))</f>
        <v>0</v>
      </c>
    </row>
    <row r="1324" spans="2:6">
      <c r="B1324" s="109">
        <v>611</v>
      </c>
      <c r="C1324" s="135" t="str">
        <f ca="1">IF(ISERROR(OFFSET('HARGA SATUAN'!$C$6,MATCH(B1324,'HARGA SATUAN'!$V$7:$V$9999,0),0)),"",OFFSET('HARGA SATUAN'!$C$6,MATCH(B1324,'HARGA SATUAN'!$V$7:$V$9999,0),0))</f>
        <v>NYYHY 12 x 1.5 mm2</v>
      </c>
      <c r="D1324" s="135">
        <f ca="1">SUMIFS(RAB!$F$14:$F$166,RAB!$C$14:$C$166,C1324)</f>
        <v>0</v>
      </c>
      <c r="E1324" s="25">
        <f t="shared" ca="1" si="43"/>
        <v>0</v>
      </c>
      <c r="F1324" s="25">
        <f ca="1">IF(D1324=0,0,SUM($E$713:E1324))</f>
        <v>0</v>
      </c>
    </row>
    <row r="1325" spans="2:6">
      <c r="B1325" s="109">
        <v>612</v>
      </c>
      <c r="C1325" s="135" t="str">
        <f ca="1">IF(ISERROR(OFFSET('HARGA SATUAN'!$C$6,MATCH(B1325,'HARGA SATUAN'!$V$7:$V$9999,0),0)),"",OFFSET('HARGA SATUAN'!$C$6,MATCH(B1325,'HARGA SATUAN'!$V$7:$V$9999,0),0))</f>
        <v xml:space="preserve">Strap For Clamping, Type Insulator </v>
      </c>
      <c r="D1325" s="135">
        <f ca="1">SUMIFS(RAB!$F$14:$F$166,RAB!$C$14:$C$166,C1325)</f>
        <v>0</v>
      </c>
      <c r="E1325" s="25">
        <f t="shared" ca="1" si="43"/>
        <v>0</v>
      </c>
      <c r="F1325" s="25">
        <f ca="1">IF(D1325=0,0,SUM($E$713:E1325))</f>
        <v>0</v>
      </c>
    </row>
    <row r="1326" spans="2:6">
      <c r="B1326" s="109">
        <v>613</v>
      </c>
      <c r="C1326" s="135" t="str">
        <f ca="1">IF(ISERROR(OFFSET('HARGA SATUAN'!$C$6,MATCH(B1326,'HARGA SATUAN'!$V$7:$V$9999,0),0)),"",OFFSET('HARGA SATUAN'!$C$6,MATCH(B1326,'HARGA SATUAN'!$V$7:$V$9999,0),0))</f>
        <v>Suspension Clamp</v>
      </c>
      <c r="D1326" s="135">
        <f ca="1">SUMIFS(RAB!$F$14:$F$166,RAB!$C$14:$C$166,C1326)</f>
        <v>0</v>
      </c>
      <c r="E1326" s="25">
        <f t="shared" ca="1" si="43"/>
        <v>0</v>
      </c>
      <c r="F1326" s="25">
        <f ca="1">IF(D1326=0,0,SUM($E$713:E1326))</f>
        <v>0</v>
      </c>
    </row>
    <row r="1327" spans="2:6">
      <c r="B1327" s="109">
        <v>614</v>
      </c>
      <c r="C1327" s="135" t="str">
        <f ca="1">IF(ISERROR(OFFSET('HARGA SATUAN'!$C$6,MATCH(B1327,'HARGA SATUAN'!$V$7:$V$9999,0),0)),"",OFFSET('HARGA SATUAN'!$C$6,MATCH(B1327,'HARGA SATUAN'!$V$7:$V$9999,0),0))</f>
        <v>U-Bolt</v>
      </c>
      <c r="D1327" s="135">
        <f ca="1">SUMIFS(RAB!$F$14:$F$166,RAB!$C$14:$C$166,C1327)</f>
        <v>0</v>
      </c>
      <c r="E1327" s="25">
        <f t="shared" ca="1" si="43"/>
        <v>0</v>
      </c>
      <c r="F1327" s="25">
        <f ca="1">IF(D1327=0,0,SUM($E$713:E1327))</f>
        <v>0</v>
      </c>
    </row>
    <row r="1328" spans="2:6">
      <c r="B1328" s="109">
        <v>615</v>
      </c>
      <c r="C1328" s="135" t="str">
        <f ca="1">IF(ISERROR(OFFSET('HARGA SATUAN'!$C$6,MATCH(B1328,'HARGA SATUAN'!$V$7:$V$9999,0),0)),"",OFFSET('HARGA SATUAN'!$C$6,MATCH(B1328,'HARGA SATUAN'!$V$7:$V$9999,0),0))</f>
        <v>Fixation Device</v>
      </c>
      <c r="D1328" s="135">
        <f ca="1">SUMIFS(RAB!$F$14:$F$166,RAB!$C$14:$C$166,C1328)</f>
        <v>0</v>
      </c>
      <c r="E1328" s="25">
        <f t="shared" ca="1" si="43"/>
        <v>0</v>
      </c>
      <c r="F1328" s="25">
        <f ca="1">IF(D1328=0,0,SUM($E$713:E1328))</f>
        <v>0</v>
      </c>
    </row>
    <row r="1329" spans="2:6">
      <c r="B1329" s="109">
        <v>616</v>
      </c>
      <c r="C1329" s="135" t="str">
        <f ca="1">IF(ISERROR(OFFSET('HARGA SATUAN'!$C$6,MATCH(B1329,'HARGA SATUAN'!$V$7:$V$9999,0),0)),"",OFFSET('HARGA SATUAN'!$C$6,MATCH(B1329,'HARGA SATUAN'!$V$7:$V$9999,0),0))</f>
        <v>Yoke</v>
      </c>
      <c r="D1329" s="135">
        <f ca="1">SUMIFS(RAB!$F$14:$F$166,RAB!$C$14:$C$166,C1329)</f>
        <v>0</v>
      </c>
      <c r="E1329" s="25">
        <f t="shared" ca="1" si="43"/>
        <v>0</v>
      </c>
      <c r="F1329" s="25">
        <f ca="1">IF(D1329=0,0,SUM($E$713:E1329))</f>
        <v>0</v>
      </c>
    </row>
    <row r="1330" spans="2:6">
      <c r="B1330" s="109">
        <v>617</v>
      </c>
      <c r="C1330" s="135" t="str">
        <f ca="1">IF(ISERROR(OFFSET('HARGA SATUAN'!$C$6,MATCH(B1330,'HARGA SATUAN'!$V$7:$V$9999,0),0)),"",OFFSET('HARGA SATUAN'!$C$6,MATCH(B1330,'HARGA SATUAN'!$V$7:$V$9999,0),0))</f>
        <v>Shackle</v>
      </c>
      <c r="D1330" s="135">
        <f ca="1">SUMIFS(RAB!$F$14:$F$166,RAB!$C$14:$C$166,C1330)</f>
        <v>0</v>
      </c>
      <c r="E1330" s="25">
        <f t="shared" ca="1" si="43"/>
        <v>0</v>
      </c>
      <c r="F1330" s="25">
        <f ca="1">IF(D1330=0,0,SUM($E$713:E1330))</f>
        <v>0</v>
      </c>
    </row>
    <row r="1331" spans="2:6">
      <c r="B1331" s="109">
        <v>618</v>
      </c>
      <c r="C1331" s="135" t="str">
        <f ca="1">IF(ISERROR(OFFSET('HARGA SATUAN'!$C$6,MATCH(B1331,'HARGA SATUAN'!$V$7:$V$9999,0),0)),"",OFFSET('HARGA SATUAN'!$C$6,MATCH(B1331,'HARGA SATUAN'!$V$7:$V$9999,0),0))</f>
        <v>Parralel Groove Clamp</v>
      </c>
      <c r="D1331" s="135">
        <f ca="1">SUMIFS(RAB!$F$14:$F$166,RAB!$C$14:$C$166,C1331)</f>
        <v>0</v>
      </c>
      <c r="E1331" s="25">
        <f t="shared" ca="1" si="43"/>
        <v>0</v>
      </c>
      <c r="F1331" s="25">
        <f ca="1">IF(D1331=0,0,SUM($E$713:E1331))</f>
        <v>0</v>
      </c>
    </row>
    <row r="1332" spans="2:6">
      <c r="B1332" s="109">
        <v>619</v>
      </c>
      <c r="C1332" s="135" t="str">
        <f ca="1">IF(ISERROR(OFFSET('HARGA SATUAN'!$C$6,MATCH(B1332,'HARGA SATUAN'!$V$7:$V$9999,0),0)),"",OFFSET('HARGA SATUAN'!$C$6,MATCH(B1332,'HARGA SATUAN'!$V$7:$V$9999,0),0))</f>
        <v>Strain Clamp Bolted Type</v>
      </c>
      <c r="D1332" s="135">
        <f ca="1">SUMIFS(RAB!$F$14:$F$166,RAB!$C$14:$C$166,C1332)</f>
        <v>0</v>
      </c>
      <c r="E1332" s="25">
        <f t="shared" ca="1" si="43"/>
        <v>0</v>
      </c>
      <c r="F1332" s="25">
        <f ca="1">IF(D1332=0,0,SUM($E$713:E1332))</f>
        <v>0</v>
      </c>
    </row>
    <row r="1333" spans="2:6">
      <c r="B1333" s="109">
        <v>620</v>
      </c>
      <c r="C1333" s="135" t="str">
        <f ca="1">IF(ISERROR(OFFSET('HARGA SATUAN'!$C$6,MATCH(B1333,'HARGA SATUAN'!$V$7:$V$9999,0),0)),"",OFFSET('HARGA SATUAN'!$C$6,MATCH(B1333,'HARGA SATUAN'!$V$7:$V$9999,0),0))</f>
        <v>Turn Buckle</v>
      </c>
      <c r="D1333" s="135">
        <f ca="1">SUMIFS(RAB!$F$14:$F$166,RAB!$C$14:$C$166,C1333)</f>
        <v>0</v>
      </c>
      <c r="E1333" s="25">
        <f t="shared" ca="1" si="43"/>
        <v>0</v>
      </c>
      <c r="F1333" s="25">
        <f ca="1">IF(D1333=0,0,SUM($E$713:E1333))</f>
        <v>0</v>
      </c>
    </row>
    <row r="1334" spans="2:6">
      <c r="B1334" s="109">
        <v>621</v>
      </c>
      <c r="C1334" s="135" t="str">
        <f ca="1">IF(ISERROR(OFFSET('HARGA SATUAN'!$C$6,MATCH(B1334,'HARGA SATUAN'!$V$7:$V$9999,0),0)),"",OFFSET('HARGA SATUAN'!$C$6,MATCH(B1334,'HARGA SATUAN'!$V$7:$V$9999,0),0))</f>
        <v>Strain Hinge</v>
      </c>
      <c r="D1334" s="135">
        <f ca="1">SUMIFS(RAB!$F$14:$F$166,RAB!$C$14:$C$166,C1334)</f>
        <v>0</v>
      </c>
      <c r="E1334" s="25">
        <f t="shared" ca="1" si="43"/>
        <v>0</v>
      </c>
      <c r="F1334" s="25">
        <f ca="1">IF(D1334=0,0,SUM($E$713:E1334))</f>
        <v>0</v>
      </c>
    </row>
    <row r="1335" spans="2:6">
      <c r="B1335" s="109">
        <v>622</v>
      </c>
      <c r="C1335" s="135" t="str">
        <f ca="1">IF(ISERROR(OFFSET('HARGA SATUAN'!$C$6,MATCH(B1335,'HARGA SATUAN'!$V$7:$V$9999,0),0)),"",OFFSET('HARGA SATUAN'!$C$6,MATCH(B1335,'HARGA SATUAN'!$V$7:$V$9999,0),0))</f>
        <v>Compresion Conector G type 50 mm² / 50 mm² CU</v>
      </c>
      <c r="D1335" s="135">
        <f ca="1">SUMIFS(RAB!$F$14:$F$166,RAB!$C$14:$C$166,C1335)</f>
        <v>0</v>
      </c>
      <c r="E1335" s="25">
        <f t="shared" ca="1" si="43"/>
        <v>0</v>
      </c>
      <c r="F1335" s="25">
        <f ca="1">IF(D1335=0,0,SUM($E$713:E1335))</f>
        <v>0</v>
      </c>
    </row>
    <row r="1336" spans="2:6">
      <c r="B1336" s="109">
        <v>623</v>
      </c>
      <c r="C1336" s="135" t="str">
        <f ca="1">IF(ISERROR(OFFSET('HARGA SATUAN'!$C$6,MATCH(B1336,'HARGA SATUAN'!$V$7:$V$9999,0),0)),"",OFFSET('HARGA SATUAN'!$C$6,MATCH(B1336,'HARGA SATUAN'!$V$7:$V$9999,0),0))</f>
        <v>H Type Connector 50/50 mm² Cu</v>
      </c>
      <c r="D1336" s="135">
        <f ca="1">SUMIFS(RAB!$F$14:$F$166,RAB!$C$14:$C$166,C1336)</f>
        <v>0</v>
      </c>
      <c r="E1336" s="25">
        <f t="shared" ca="1" si="43"/>
        <v>0</v>
      </c>
      <c r="F1336" s="25">
        <f ca="1">IF(D1336=0,0,SUM($E$713:E1336))</f>
        <v>0</v>
      </c>
    </row>
    <row r="1337" spans="2:6">
      <c r="B1337" s="109">
        <v>624</v>
      </c>
      <c r="C1337" s="135" t="str">
        <f ca="1">IF(ISERROR(OFFSET('HARGA SATUAN'!$C$6,MATCH(B1337,'HARGA SATUAN'!$V$7:$V$9999,0),0)),"",OFFSET('HARGA SATUAN'!$C$6,MATCH(B1337,'HARGA SATUAN'!$V$7:$V$9999,0),0))</f>
        <v>Cooper Strip 50 mm² Insulated Ground Colour</v>
      </c>
      <c r="D1337" s="135">
        <f ca="1">SUMIFS(RAB!$F$14:$F$166,RAB!$C$14:$C$166,C1337)</f>
        <v>0</v>
      </c>
      <c r="E1337" s="25">
        <f t="shared" ca="1" si="43"/>
        <v>0</v>
      </c>
      <c r="F1337" s="25">
        <f ca="1">IF(D1337=0,0,SUM($E$713:E1337))</f>
        <v>0</v>
      </c>
    </row>
    <row r="1338" spans="2:6">
      <c r="B1338" s="109">
        <v>625</v>
      </c>
      <c r="C1338" s="135" t="str">
        <f ca="1">IF(ISERROR(OFFSET('HARGA SATUAN'!$C$6,MATCH(B1338,'HARGA SATUAN'!$V$7:$V$9999,0),0)),"",OFFSET('HARGA SATUAN'!$C$6,MATCH(B1338,'HARGA SATUAN'!$V$7:$V$9999,0),0))</f>
        <v>PVC Pipe 150 mm²</v>
      </c>
      <c r="D1338" s="135">
        <f ca="1">SUMIFS(RAB!$F$14:$F$166,RAB!$C$14:$C$166,C1338)</f>
        <v>0</v>
      </c>
      <c r="E1338" s="25">
        <f t="shared" ca="1" si="43"/>
        <v>0</v>
      </c>
      <c r="F1338" s="25">
        <f ca="1">IF(D1338=0,0,SUM($E$713:E1338))</f>
        <v>0</v>
      </c>
    </row>
    <row r="1339" spans="2:6">
      <c r="B1339" s="109">
        <v>626</v>
      </c>
      <c r="C1339" s="135" t="str">
        <f ca="1">IF(ISERROR(OFFSET('HARGA SATUAN'!$C$6,MATCH(B1339,'HARGA SATUAN'!$V$7:$V$9999,0),0)),"",OFFSET('HARGA SATUAN'!$C$6,MATCH(B1339,'HARGA SATUAN'!$V$7:$V$9999,0),0))</f>
        <v>Protective Plastic</v>
      </c>
      <c r="D1339" s="135">
        <f ca="1">SUMIFS(RAB!$F$14:$F$166,RAB!$C$14:$C$166,C1339)</f>
        <v>0</v>
      </c>
      <c r="E1339" s="25">
        <f t="shared" ca="1" si="43"/>
        <v>0</v>
      </c>
      <c r="F1339" s="25">
        <f ca="1">IF(D1339=0,0,SUM($E$713:E1339))</f>
        <v>0</v>
      </c>
    </row>
    <row r="1340" spans="2:6">
      <c r="B1340" s="109">
        <v>627</v>
      </c>
      <c r="C1340" s="135" t="str">
        <f ca="1">IF(ISERROR(OFFSET('HARGA SATUAN'!$C$6,MATCH(B1340,'HARGA SATUAN'!$V$7:$V$9999,0),0)),"",OFFSET('HARGA SATUAN'!$C$6,MATCH(B1340,'HARGA SATUAN'!$V$7:$V$9999,0),0))</f>
        <v>Link 50 x 25 mm</v>
      </c>
      <c r="D1340" s="135">
        <f ca="1">SUMIFS(RAB!$F$14:$F$166,RAB!$C$14:$C$166,C1340)</f>
        <v>0</v>
      </c>
      <c r="E1340" s="25">
        <f t="shared" ca="1" si="43"/>
        <v>0</v>
      </c>
      <c r="F1340" s="25">
        <f ca="1">IF(D1340=0,0,SUM($E$713:E1340))</f>
        <v>0</v>
      </c>
    </row>
    <row r="1341" spans="2:6">
      <c r="B1341" s="109">
        <v>628</v>
      </c>
      <c r="C1341" s="135" t="str">
        <f ca="1">IF(ISERROR(OFFSET('HARGA SATUAN'!$C$6,MATCH(B1341,'HARGA SATUAN'!$V$7:$V$9999,0),0)),"",OFFSET('HARGA SATUAN'!$C$6,MATCH(B1341,'HARGA SATUAN'!$V$7:$V$9999,0),0))</f>
        <v>Strapping Buckle</v>
      </c>
      <c r="D1341" s="135">
        <f ca="1">SUMIFS(RAB!$F$14:$F$166,RAB!$C$14:$C$166,C1341)</f>
        <v>0</v>
      </c>
      <c r="E1341" s="25">
        <f t="shared" ca="1" si="43"/>
        <v>0</v>
      </c>
      <c r="F1341" s="25">
        <f ca="1">IF(D1341=0,0,SUM($E$713:E1341))</f>
        <v>0</v>
      </c>
    </row>
    <row r="1342" spans="2:6">
      <c r="B1342" s="109">
        <v>629</v>
      </c>
      <c r="C1342" s="135" t="str">
        <f ca="1">IF(ISERROR(OFFSET('HARGA SATUAN'!$C$6,MATCH(B1342,'HARGA SATUAN'!$V$7:$V$9999,0),0)),"",OFFSET('HARGA SATUAN'!$C$6,MATCH(B1342,'HARGA SATUAN'!$V$7:$V$9999,0),0))</f>
        <v>Stainless Steel Strap 20mm x 0.7 mm</v>
      </c>
      <c r="D1342" s="135">
        <f ca="1">SUMIFS(RAB!$F$14:$F$166,RAB!$C$14:$C$166,C1342)</f>
        <v>0</v>
      </c>
      <c r="E1342" s="25">
        <f t="shared" ca="1" si="43"/>
        <v>0</v>
      </c>
      <c r="F1342" s="25">
        <f ca="1">IF(D1342=0,0,SUM($E$713:E1342))</f>
        <v>0</v>
      </c>
    </row>
    <row r="1343" spans="2:6">
      <c r="B1343" s="109">
        <v>630</v>
      </c>
      <c r="C1343" s="135" t="str">
        <f ca="1">IF(ISERROR(OFFSET('HARGA SATUAN'!$C$6,MATCH(B1343,'HARGA SATUAN'!$V$7:$V$9999,0),0)),"",OFFSET('HARGA SATUAN'!$C$6,MATCH(B1343,'HARGA SATUAN'!$V$7:$V$9999,0),0))</f>
        <v>Terminal Lug For 50 mm² CU Conductor</v>
      </c>
      <c r="D1343" s="135">
        <f ca="1">SUMIFS(RAB!$F$14:$F$166,RAB!$C$14:$C$166,C1343)</f>
        <v>0</v>
      </c>
      <c r="E1343" s="25">
        <f t="shared" ca="1" si="43"/>
        <v>0</v>
      </c>
      <c r="F1343" s="25">
        <f ca="1">IF(D1343=0,0,SUM($E$713:E1343))</f>
        <v>0</v>
      </c>
    </row>
    <row r="1344" spans="2:6">
      <c r="B1344" s="109">
        <v>631</v>
      </c>
      <c r="C1344" s="135" t="str">
        <f ca="1">IF(ISERROR(OFFSET('HARGA SATUAN'!$C$6,MATCH(B1344,'HARGA SATUAN'!$V$7:$V$9999,0),0)),"",OFFSET('HARGA SATUAN'!$C$6,MATCH(B1344,'HARGA SATUAN'!$V$7:$V$9999,0),0))</f>
        <v>Stainless Steel Bolt 12 x 45</v>
      </c>
      <c r="D1344" s="135">
        <f ca="1">SUMIFS(RAB!$F$14:$F$166,RAB!$C$14:$C$166,C1344)</f>
        <v>0</v>
      </c>
      <c r="E1344" s="25">
        <f t="shared" ca="1" si="43"/>
        <v>0</v>
      </c>
      <c r="F1344" s="25">
        <f ca="1">IF(D1344=0,0,SUM($E$713:E1344))</f>
        <v>0</v>
      </c>
    </row>
    <row r="1345" spans="2:6">
      <c r="B1345" s="109">
        <v>632</v>
      </c>
      <c r="C1345" s="135" t="str">
        <f ca="1">IF(ISERROR(OFFSET('HARGA SATUAN'!$C$6,MATCH(B1345,'HARGA SATUAN'!$V$7:$V$9999,0),0)),"",OFFSET('HARGA SATUAN'!$C$6,MATCH(B1345,'HARGA SATUAN'!$V$7:$V$9999,0),0))</f>
        <v>Set Of Cable Terminator For 3x150aac+90 st</v>
      </c>
      <c r="D1345" s="135">
        <f ca="1">SUMIFS(RAB!$F$14:$F$166,RAB!$C$14:$C$166,C1345)</f>
        <v>0</v>
      </c>
      <c r="E1345" s="25">
        <f t="shared" ca="1" si="43"/>
        <v>0</v>
      </c>
      <c r="F1345" s="25">
        <f ca="1">IF(D1345=0,0,SUM($E$713:E1345))</f>
        <v>0</v>
      </c>
    </row>
    <row r="1346" spans="2:6">
      <c r="B1346" s="109">
        <v>633</v>
      </c>
      <c r="C1346" s="135" t="str">
        <f ca="1">IF(ISERROR(OFFSET('HARGA SATUAN'!$C$6,MATCH(B1346,'HARGA SATUAN'!$V$7:$V$9999,0),0)),"",OFFSET('HARGA SATUAN'!$C$6,MATCH(B1346,'HARGA SATUAN'!$V$7:$V$9999,0),0))</f>
        <v>Terminal Lug For 150 mm² CU conductor</v>
      </c>
      <c r="D1346" s="135">
        <f ca="1">SUMIFS(RAB!$F$14:$F$166,RAB!$C$14:$C$166,C1346)</f>
        <v>0</v>
      </c>
      <c r="E1346" s="25">
        <f t="shared" ca="1" si="43"/>
        <v>0</v>
      </c>
      <c r="F1346" s="25">
        <f ca="1">IF(D1346=0,0,SUM($E$713:E1346))</f>
        <v>0</v>
      </c>
    </row>
    <row r="1347" spans="2:6">
      <c r="B1347" s="109">
        <v>634</v>
      </c>
      <c r="C1347" s="135" t="str">
        <f ca="1">IF(ISERROR(OFFSET('HARGA SATUAN'!$C$6,MATCH(B1347,'HARGA SATUAN'!$V$7:$V$9999,0),0)),"",OFFSET('HARGA SATUAN'!$C$6,MATCH(B1347,'HARGA SATUAN'!$V$7:$V$9999,0),0))</f>
        <v xml:space="preserve">H Type Connector </v>
      </c>
      <c r="D1347" s="135">
        <f ca="1">SUMIFS(RAB!$F$14:$F$166,RAB!$C$14:$C$166,C1347)</f>
        <v>0</v>
      </c>
      <c r="E1347" s="25">
        <f t="shared" ca="1" si="43"/>
        <v>0</v>
      </c>
      <c r="F1347" s="25">
        <f ca="1">IF(D1347=0,0,SUM($E$713:E1347))</f>
        <v>0</v>
      </c>
    </row>
    <row r="1348" spans="2:6">
      <c r="B1348" s="109">
        <v>635</v>
      </c>
      <c r="C1348" s="135" t="str">
        <f ca="1">IF(ISERROR(OFFSET('HARGA SATUAN'!$C$6,MATCH(B1348,'HARGA SATUAN'!$V$7:$V$9999,0),0)),"",OFFSET('HARGA SATUAN'!$C$6,MATCH(B1348,'HARGA SATUAN'!$V$7:$V$9999,0),0))</f>
        <v>Three Pole Outdoor Terminator For 3x240 mm² AL XLPE U/G CABLE</v>
      </c>
      <c r="D1348" s="135">
        <f ca="1">SUMIFS(RAB!$F$14:$F$166,RAB!$C$14:$C$166,C1348)</f>
        <v>0</v>
      </c>
      <c r="E1348" s="25">
        <f t="shared" ca="1" si="43"/>
        <v>0</v>
      </c>
      <c r="F1348" s="25">
        <f ca="1">IF(D1348=0,0,SUM($E$713:E1348))</f>
        <v>0</v>
      </c>
    </row>
    <row r="1349" spans="2:6">
      <c r="B1349" s="109">
        <v>636</v>
      </c>
      <c r="C1349" s="135" t="str">
        <f ca="1">IF(ISERROR(OFFSET('HARGA SATUAN'!$C$6,MATCH(B1349,'HARGA SATUAN'!$V$7:$V$9999,0),0)),"",OFFSET('HARGA SATUAN'!$C$6,MATCH(B1349,'HARGA SATUAN'!$V$7:$V$9999,0),0))</f>
        <v>Baut Mur Stainless M12 x 45 mm</v>
      </c>
      <c r="D1349" s="135">
        <f ca="1">SUMIFS(RAB!$F$14:$F$166,RAB!$C$14:$C$166,C1349)</f>
        <v>0</v>
      </c>
      <c r="E1349" s="25">
        <f t="shared" ca="1" si="43"/>
        <v>0</v>
      </c>
      <c r="F1349" s="25">
        <f ca="1">IF(D1349=0,0,SUM($E$713:E1349))</f>
        <v>0</v>
      </c>
    </row>
    <row r="1350" spans="2:6">
      <c r="B1350" s="109">
        <v>637</v>
      </c>
      <c r="C1350" s="135" t="str">
        <f ca="1">IF(ISERROR(OFFSET('HARGA SATUAN'!$C$6,MATCH(B1350,'HARGA SATUAN'!$V$7:$V$9999,0),0)),"",OFFSET('HARGA SATUAN'!$C$6,MATCH(B1350,'HARGA SATUAN'!$V$7:$V$9999,0),0))</f>
        <v>Support Assembly For TIC Terminator</v>
      </c>
      <c r="D1350" s="135">
        <f ca="1">SUMIFS(RAB!$F$14:$F$166,RAB!$C$14:$C$166,C1350)</f>
        <v>0</v>
      </c>
      <c r="E1350" s="25">
        <f t="shared" ca="1" si="43"/>
        <v>0</v>
      </c>
      <c r="F1350" s="25">
        <f ca="1">IF(D1350=0,0,SUM($E$713:E1350))</f>
        <v>0</v>
      </c>
    </row>
    <row r="1351" spans="2:6">
      <c r="B1351" s="109">
        <v>638</v>
      </c>
      <c r="C1351" s="135" t="str">
        <f ca="1">IF(ISERROR(OFFSET('HARGA SATUAN'!$C$6,MATCH(B1351,'HARGA SATUAN'!$V$7:$V$9999,0),0)),"",OFFSET('HARGA SATUAN'!$C$6,MATCH(B1351,'HARGA SATUAN'!$V$7:$V$9999,0),0))</f>
        <v>Single Support On Single Pole 2000mm</v>
      </c>
      <c r="D1351" s="135">
        <f ca="1">SUMIFS(RAB!$F$14:$F$166,RAB!$C$14:$C$166,C1351)</f>
        <v>0</v>
      </c>
      <c r="E1351" s="25">
        <f t="shared" ca="1" si="43"/>
        <v>0</v>
      </c>
      <c r="F1351" s="25">
        <f ca="1">IF(D1351=0,0,SUM($E$713:E1351))</f>
        <v>0</v>
      </c>
    </row>
    <row r="1352" spans="2:6">
      <c r="B1352" s="109">
        <v>639</v>
      </c>
      <c r="C1352" s="135" t="str">
        <f ca="1">IF(ISERROR(OFFSET('HARGA SATUAN'!$C$6,MATCH(B1352,'HARGA SATUAN'!$V$7:$V$9999,0),0)),"",OFFSET('HARGA SATUAN'!$C$6,MATCH(B1352,'HARGA SATUAN'!$V$7:$V$9999,0),0))</f>
        <v>U-Ditch Ukuran 300 x 300 x 1200 mm</v>
      </c>
      <c r="D1352" s="135">
        <f ca="1">SUMIFS(RAB!$F$14:$F$166,RAB!$C$14:$C$166,C1352)</f>
        <v>0</v>
      </c>
      <c r="E1352" s="25">
        <f t="shared" ca="1" si="43"/>
        <v>0</v>
      </c>
      <c r="F1352" s="25">
        <f ca="1">IF(D1352=0,0,SUM($E$713:E1352))</f>
        <v>0</v>
      </c>
    </row>
    <row r="1353" spans="2:6">
      <c r="B1353" s="109">
        <v>640</v>
      </c>
      <c r="C1353" s="135" t="str">
        <f ca="1">IF(ISERROR(OFFSET('HARGA SATUAN'!$C$6,MATCH(B1353,'HARGA SATUAN'!$V$7:$V$9999,0),0)),"",OFFSET('HARGA SATUAN'!$C$6,MATCH(B1353,'HARGA SATUAN'!$V$7:$V$9999,0),0))</f>
        <v>U-Ditch Ukuran 400 x 400 x 1200 mm</v>
      </c>
      <c r="D1353" s="135">
        <f ca="1">SUMIFS(RAB!$F$14:$F$166,RAB!$C$14:$C$166,C1353)</f>
        <v>0</v>
      </c>
      <c r="E1353" s="25">
        <f t="shared" ca="1" si="43"/>
        <v>0</v>
      </c>
      <c r="F1353" s="25">
        <f ca="1">IF(D1353=0,0,SUM($E$713:E1353))</f>
        <v>0</v>
      </c>
    </row>
    <row r="1354" spans="2:6">
      <c r="B1354" s="109">
        <v>641</v>
      </c>
      <c r="C1354" s="135" t="str">
        <f ca="1">IF(ISERROR(OFFSET('HARGA SATUAN'!$C$6,MATCH(B1354,'HARGA SATUAN'!$V$7:$V$9999,0),0)),"",OFFSET('HARGA SATUAN'!$C$6,MATCH(B1354,'HARGA SATUAN'!$V$7:$V$9999,0),0))</f>
        <v>U-Ditch Ukuran 300 x 400 x 1200 mm</v>
      </c>
      <c r="D1354" s="135">
        <f ca="1">SUMIFS(RAB!$F$14:$F$166,RAB!$C$14:$C$166,C1354)</f>
        <v>0</v>
      </c>
      <c r="E1354" s="25">
        <f t="shared" ca="1" si="43"/>
        <v>0</v>
      </c>
      <c r="F1354" s="25">
        <f ca="1">IF(D1354=0,0,SUM($E$713:E1354))</f>
        <v>0</v>
      </c>
    </row>
    <row r="1355" spans="2:6">
      <c r="B1355" s="109">
        <v>642</v>
      </c>
      <c r="C1355" s="135" t="str">
        <f ca="1">IF(ISERROR(OFFSET('HARGA SATUAN'!$C$6,MATCH(B1355,'HARGA SATUAN'!$V$7:$V$9999,0),0)),"",OFFSET('HARGA SATUAN'!$C$6,MATCH(B1355,'HARGA SATUAN'!$V$7:$V$9999,0),0))</f>
        <v>U-Ditch Ukuran 300 x 500 x 1200 mm</v>
      </c>
      <c r="D1355" s="135">
        <f ca="1">SUMIFS(RAB!$F$14:$F$166,RAB!$C$14:$C$166,C1355)</f>
        <v>0</v>
      </c>
      <c r="E1355" s="25">
        <f t="shared" ca="1" si="43"/>
        <v>0</v>
      </c>
      <c r="F1355" s="25">
        <f ca="1">IF(D1355=0,0,SUM($E$713:E1355))</f>
        <v>0</v>
      </c>
    </row>
    <row r="1356" spans="2:6">
      <c r="B1356" s="109">
        <v>643</v>
      </c>
      <c r="C1356" s="135" t="str">
        <f ca="1">IF(ISERROR(OFFSET('HARGA SATUAN'!$C$6,MATCH(B1356,'HARGA SATUAN'!$V$7:$V$9999,0),0)),"",OFFSET('HARGA SATUAN'!$C$6,MATCH(B1356,'HARGA SATUAN'!$V$7:$V$9999,0),0))</f>
        <v>U-Ditch Ukuran 400 x 500 x 1200 mm</v>
      </c>
      <c r="D1356" s="135">
        <f ca="1">SUMIFS(RAB!$F$14:$F$166,RAB!$C$14:$C$166,C1356)</f>
        <v>0</v>
      </c>
      <c r="E1356" s="25">
        <f t="shared" ca="1" si="43"/>
        <v>0</v>
      </c>
      <c r="F1356" s="25">
        <f ca="1">IF(D1356=0,0,SUM($E$713:E1356))</f>
        <v>0</v>
      </c>
    </row>
    <row r="1357" spans="2:6">
      <c r="B1357" s="109">
        <v>644</v>
      </c>
      <c r="C1357" s="135" t="str">
        <f ca="1">IF(ISERROR(OFFSET('HARGA SATUAN'!$C$6,MATCH(B1357,'HARGA SATUAN'!$V$7:$V$9999,0),0)),"",OFFSET('HARGA SATUAN'!$C$6,MATCH(B1357,'HARGA SATUAN'!$V$7:$V$9999,0),0))</f>
        <v>U-Ditch Ukuran 400 x 600 x 1200 mm</v>
      </c>
      <c r="D1357" s="135">
        <f ca="1">SUMIFS(RAB!$F$14:$F$166,RAB!$C$14:$C$166,C1357)</f>
        <v>0</v>
      </c>
      <c r="E1357" s="25">
        <f t="shared" ca="1" si="43"/>
        <v>0</v>
      </c>
      <c r="F1357" s="25">
        <f ca="1">IF(D1357=0,0,SUM($E$713:E1357))</f>
        <v>0</v>
      </c>
    </row>
    <row r="1358" spans="2:6">
      <c r="B1358" s="109">
        <v>645</v>
      </c>
      <c r="C1358" s="135" t="str">
        <f ca="1">IF(ISERROR(OFFSET('HARGA SATUAN'!$C$6,MATCH(B1358,'HARGA SATUAN'!$V$7:$V$9999,0),0)),"",OFFSET('HARGA SATUAN'!$C$6,MATCH(B1358,'HARGA SATUAN'!$V$7:$V$9999,0),0))</f>
        <v>U-Ditch Ukuran 500 x 500 x 1200 mm</v>
      </c>
      <c r="D1358" s="135">
        <f ca="1">SUMIFS(RAB!$F$14:$F$166,RAB!$C$14:$C$166,C1358)</f>
        <v>0</v>
      </c>
      <c r="E1358" s="25">
        <f t="shared" ca="1" si="43"/>
        <v>0</v>
      </c>
      <c r="F1358" s="25">
        <f ca="1">IF(D1358=0,0,SUM($E$713:E1358))</f>
        <v>0</v>
      </c>
    </row>
    <row r="1359" spans="2:6">
      <c r="B1359" s="109">
        <v>646</v>
      </c>
      <c r="C1359" s="135" t="str">
        <f ca="1">IF(ISERROR(OFFSET('HARGA SATUAN'!$C$6,MATCH(B1359,'HARGA SATUAN'!$V$7:$V$9999,0),0)),"",OFFSET('HARGA SATUAN'!$C$6,MATCH(B1359,'HARGA SATUAN'!$V$7:$V$9999,0),0))</f>
        <v>U-Ditch Ukuran 500 x 600 x 1200 mm</v>
      </c>
      <c r="D1359" s="135">
        <f ca="1">SUMIFS(RAB!$F$14:$F$166,RAB!$C$14:$C$166,C1359)</f>
        <v>0</v>
      </c>
      <c r="E1359" s="25">
        <f t="shared" ca="1" si="43"/>
        <v>0</v>
      </c>
      <c r="F1359" s="25">
        <f ca="1">IF(D1359=0,0,SUM($E$713:E1359))</f>
        <v>0</v>
      </c>
    </row>
    <row r="1360" spans="2:6">
      <c r="B1360" s="109">
        <v>647</v>
      </c>
      <c r="C1360" s="135" t="str">
        <f ca="1">IF(ISERROR(OFFSET('HARGA SATUAN'!$C$6,MATCH(B1360,'HARGA SATUAN'!$V$7:$V$9999,0),0)),"",OFFSET('HARGA SATUAN'!$C$6,MATCH(B1360,'HARGA SATUAN'!$V$7:$V$9999,0),0))</f>
        <v>U-Ditch Ukuran 500 x 700 x 1200 mm</v>
      </c>
      <c r="D1360" s="135">
        <f ca="1">SUMIFS(RAB!$F$14:$F$166,RAB!$C$14:$C$166,C1360)</f>
        <v>0</v>
      </c>
      <c r="E1360" s="25">
        <f t="shared" ref="E1360:E1390" ca="1" si="44">IF(D1360=0,0,1)</f>
        <v>0</v>
      </c>
      <c r="F1360" s="25">
        <f ca="1">IF(D1360=0,0,SUM($E$713:E1360))</f>
        <v>0</v>
      </c>
    </row>
    <row r="1361" spans="2:6">
      <c r="B1361" s="109">
        <v>648</v>
      </c>
      <c r="C1361" s="135" t="str">
        <f ca="1">IF(ISERROR(OFFSET('HARGA SATUAN'!$C$6,MATCH(B1361,'HARGA SATUAN'!$V$7:$V$9999,0),0)),"",OFFSET('HARGA SATUAN'!$C$6,MATCH(B1361,'HARGA SATUAN'!$V$7:$V$9999,0),0))</f>
        <v>U-Ditch Ukuran 600 x 600 x 1200 mm</v>
      </c>
      <c r="D1361" s="135">
        <f ca="1">SUMIFS(RAB!$F$14:$F$166,RAB!$C$14:$C$166,C1361)</f>
        <v>0</v>
      </c>
      <c r="E1361" s="25">
        <f t="shared" ca="1" si="44"/>
        <v>0</v>
      </c>
      <c r="F1361" s="25">
        <f ca="1">IF(D1361=0,0,SUM($E$713:E1361))</f>
        <v>0</v>
      </c>
    </row>
    <row r="1362" spans="2:6">
      <c r="B1362" s="109">
        <v>649</v>
      </c>
      <c r="C1362" s="135" t="str">
        <f ca="1">IF(ISERROR(OFFSET('HARGA SATUAN'!$C$6,MATCH(B1362,'HARGA SATUAN'!$V$7:$V$9999,0),0)),"",OFFSET('HARGA SATUAN'!$C$6,MATCH(B1362,'HARGA SATUAN'!$V$7:$V$9999,0),0))</f>
        <v>U-Ditch Ukuran 600 x 700 x 1200 mm</v>
      </c>
      <c r="D1362" s="135">
        <f ca="1">SUMIFS(RAB!$F$14:$F$166,RAB!$C$14:$C$166,C1362)</f>
        <v>0</v>
      </c>
      <c r="E1362" s="25">
        <f t="shared" ca="1" si="44"/>
        <v>0</v>
      </c>
      <c r="F1362" s="25">
        <f ca="1">IF(D1362=0,0,SUM($E$713:E1362))</f>
        <v>0</v>
      </c>
    </row>
    <row r="1363" spans="2:6">
      <c r="B1363" s="109">
        <v>650</v>
      </c>
      <c r="C1363" s="135" t="str">
        <f ca="1">IF(ISERROR(OFFSET('HARGA SATUAN'!$C$6,MATCH(B1363,'HARGA SATUAN'!$V$7:$V$9999,0),0)),"",OFFSET('HARGA SATUAN'!$C$6,MATCH(B1363,'HARGA SATUAN'!$V$7:$V$9999,0),0))</f>
        <v>U-Ditch Ukuran 600 x 800 x 1200 mm</v>
      </c>
      <c r="D1363" s="135">
        <f ca="1">SUMIFS(RAB!$F$14:$F$166,RAB!$C$14:$C$166,C1363)</f>
        <v>0</v>
      </c>
      <c r="E1363" s="25">
        <f t="shared" ca="1" si="44"/>
        <v>0</v>
      </c>
      <c r="F1363" s="25">
        <f ca="1">IF(D1363=0,0,SUM($E$713:E1363))</f>
        <v>0</v>
      </c>
    </row>
    <row r="1364" spans="2:6">
      <c r="B1364" s="109">
        <v>651</v>
      </c>
      <c r="C1364" s="135" t="str">
        <f ca="1">IF(ISERROR(OFFSET('HARGA SATUAN'!$C$6,MATCH(B1364,'HARGA SATUAN'!$V$7:$V$9999,0),0)),"",OFFSET('HARGA SATUAN'!$C$6,MATCH(B1364,'HARGA SATUAN'!$V$7:$V$9999,0),0))</f>
        <v>U-Ditch Ukuran 1000 x 1000 x 1200 mm</v>
      </c>
      <c r="D1364" s="135">
        <f ca="1">SUMIFS(RAB!$F$14:$F$166,RAB!$C$14:$C$166,C1364)</f>
        <v>0</v>
      </c>
      <c r="E1364" s="25">
        <f t="shared" ca="1" si="44"/>
        <v>0</v>
      </c>
      <c r="F1364" s="25">
        <f ca="1">IF(D1364=0,0,SUM($E$713:E1364))</f>
        <v>0</v>
      </c>
    </row>
    <row r="1365" spans="2:6">
      <c r="B1365" s="109">
        <v>652</v>
      </c>
      <c r="C1365" s="135" t="str">
        <f ca="1">IF(ISERROR(OFFSET('HARGA SATUAN'!$C$6,MATCH(B1365,'HARGA SATUAN'!$V$7:$V$9999,0),0)),"",OFFSET('HARGA SATUAN'!$C$6,MATCH(B1365,'HARGA SATUAN'!$V$7:$V$9999,0),0))</f>
        <v>Tutup U-Ditch Ukuran 300 x 600 mm Light Duty</v>
      </c>
      <c r="D1365" s="135">
        <f ca="1">SUMIFS(RAB!$F$14:$F$166,RAB!$C$14:$C$166,C1365)</f>
        <v>0</v>
      </c>
      <c r="E1365" s="25">
        <f t="shared" ca="1" si="44"/>
        <v>0</v>
      </c>
      <c r="F1365" s="25">
        <f ca="1">IF(D1365=0,0,SUM($E$713:E1365))</f>
        <v>0</v>
      </c>
    </row>
    <row r="1366" spans="2:6">
      <c r="B1366" s="109">
        <v>653</v>
      </c>
      <c r="C1366" s="135" t="str">
        <f ca="1">IF(ISERROR(OFFSET('HARGA SATUAN'!$C$6,MATCH(B1366,'HARGA SATUAN'!$V$7:$V$9999,0),0)),"",OFFSET('HARGA SATUAN'!$C$6,MATCH(B1366,'HARGA SATUAN'!$V$7:$V$9999,0),0))</f>
        <v>Tutup U-Ditch Ukuran 400 x 600 mm Light Duty</v>
      </c>
      <c r="D1366" s="135">
        <f ca="1">SUMIFS(RAB!$F$14:$F$166,RAB!$C$14:$C$166,C1366)</f>
        <v>0</v>
      </c>
      <c r="E1366" s="25">
        <f t="shared" ca="1" si="44"/>
        <v>0</v>
      </c>
      <c r="F1366" s="25">
        <f ca="1">IF(D1366=0,0,SUM($E$713:E1366))</f>
        <v>0</v>
      </c>
    </row>
    <row r="1367" spans="2:6">
      <c r="B1367" s="109">
        <v>654</v>
      </c>
      <c r="C1367" s="135" t="str">
        <f ca="1">IF(ISERROR(OFFSET('HARGA SATUAN'!$C$6,MATCH(B1367,'HARGA SATUAN'!$V$7:$V$9999,0),0)),"",OFFSET('HARGA SATUAN'!$C$6,MATCH(B1367,'HARGA SATUAN'!$V$7:$V$9999,0),0))</f>
        <v>Tutup U-Ditch Ukuran 500 x 600 mm Light Duty</v>
      </c>
      <c r="D1367" s="135">
        <f ca="1">SUMIFS(RAB!$F$14:$F$166,RAB!$C$14:$C$166,C1367)</f>
        <v>0</v>
      </c>
      <c r="E1367" s="25">
        <f t="shared" ca="1" si="44"/>
        <v>0</v>
      </c>
      <c r="F1367" s="25">
        <f ca="1">IF(D1367=0,0,SUM($E$713:E1367))</f>
        <v>0</v>
      </c>
    </row>
    <row r="1368" spans="2:6">
      <c r="B1368" s="109">
        <v>655</v>
      </c>
      <c r="C1368" s="135" t="str">
        <f ca="1">IF(ISERROR(OFFSET('HARGA SATUAN'!$C$6,MATCH(B1368,'HARGA SATUAN'!$V$7:$V$9999,0),0)),"",OFFSET('HARGA SATUAN'!$C$6,MATCH(B1368,'HARGA SATUAN'!$V$7:$V$9999,0),0))</f>
        <v>Tutup U-Ditch Ukuran 600 x 600 mm Light Duty</v>
      </c>
      <c r="D1368" s="135">
        <f ca="1">SUMIFS(RAB!$F$14:$F$166,RAB!$C$14:$C$166,C1368)</f>
        <v>0</v>
      </c>
      <c r="E1368" s="25">
        <f t="shared" ca="1" si="44"/>
        <v>0</v>
      </c>
      <c r="F1368" s="25">
        <f ca="1">IF(D1368=0,0,SUM($E$713:E1368))</f>
        <v>0</v>
      </c>
    </row>
    <row r="1369" spans="2:6">
      <c r="B1369" s="109">
        <v>656</v>
      </c>
      <c r="C1369" s="135" t="str">
        <f ca="1">IF(ISERROR(OFFSET('HARGA SATUAN'!$C$6,MATCH(B1369,'HARGA SATUAN'!$V$7:$V$9999,0),0)),"",OFFSET('HARGA SATUAN'!$C$6,MATCH(B1369,'HARGA SATUAN'!$V$7:$V$9999,0),0))</f>
        <v>Tutup U-Ditch Ukuran 300 x 600 mm Heavy Duty</v>
      </c>
      <c r="D1369" s="135">
        <f ca="1">SUMIFS(RAB!$F$14:$F$166,RAB!$C$14:$C$166,C1369)</f>
        <v>0</v>
      </c>
      <c r="E1369" s="25">
        <f t="shared" ca="1" si="44"/>
        <v>0</v>
      </c>
      <c r="F1369" s="25">
        <f ca="1">IF(D1369=0,0,SUM($E$713:E1369))</f>
        <v>0</v>
      </c>
    </row>
    <row r="1370" spans="2:6">
      <c r="B1370" s="109">
        <v>657</v>
      </c>
      <c r="C1370" s="135" t="str">
        <f ca="1">IF(ISERROR(OFFSET('HARGA SATUAN'!$C$6,MATCH(B1370,'HARGA SATUAN'!$V$7:$V$9999,0),0)),"",OFFSET('HARGA SATUAN'!$C$6,MATCH(B1370,'HARGA SATUAN'!$V$7:$V$9999,0),0))</f>
        <v>Tutup U-Ditch Ukuran 400 x 600 mm Heavy Duty</v>
      </c>
      <c r="D1370" s="135">
        <f ca="1">SUMIFS(RAB!$F$14:$F$166,RAB!$C$14:$C$166,C1370)</f>
        <v>0</v>
      </c>
      <c r="E1370" s="25">
        <f t="shared" ca="1" si="44"/>
        <v>0</v>
      </c>
      <c r="F1370" s="25">
        <f ca="1">IF(D1370=0,0,SUM($E$713:E1370))</f>
        <v>0</v>
      </c>
    </row>
    <row r="1371" spans="2:6">
      <c r="B1371" s="109">
        <v>658</v>
      </c>
      <c r="C1371" s="135" t="str">
        <f ca="1">IF(ISERROR(OFFSET('HARGA SATUAN'!$C$6,MATCH(B1371,'HARGA SATUAN'!$V$7:$V$9999,0),0)),"",OFFSET('HARGA SATUAN'!$C$6,MATCH(B1371,'HARGA SATUAN'!$V$7:$V$9999,0),0))</f>
        <v>Tutup U-Ditch Ukuran 500 x 600 mm Heavy Duty</v>
      </c>
      <c r="D1371" s="135">
        <f ca="1">SUMIFS(RAB!$F$14:$F$166,RAB!$C$14:$C$166,C1371)</f>
        <v>0</v>
      </c>
      <c r="E1371" s="25">
        <f t="shared" ca="1" si="44"/>
        <v>0</v>
      </c>
      <c r="F1371" s="25">
        <f ca="1">IF(D1371=0,0,SUM($E$713:E1371))</f>
        <v>0</v>
      </c>
    </row>
    <row r="1372" spans="2:6">
      <c r="B1372" s="109">
        <v>659</v>
      </c>
      <c r="C1372" s="135" t="str">
        <f ca="1">IF(ISERROR(OFFSET('HARGA SATUAN'!$C$6,MATCH(B1372,'HARGA SATUAN'!$V$7:$V$9999,0),0)),"",OFFSET('HARGA SATUAN'!$C$6,MATCH(B1372,'HARGA SATUAN'!$V$7:$V$9999,0),0))</f>
        <v>Tutup U-Ditch Ukuran 600 x 600 mm Heavy Duty</v>
      </c>
      <c r="D1372" s="135">
        <f ca="1">SUMIFS(RAB!$F$14:$F$166,RAB!$C$14:$C$166,C1372)</f>
        <v>0</v>
      </c>
      <c r="E1372" s="25">
        <f t="shared" ca="1" si="44"/>
        <v>0</v>
      </c>
      <c r="F1372" s="25">
        <f ca="1">IF(D1372=0,0,SUM($E$713:E1372))</f>
        <v>0</v>
      </c>
    </row>
    <row r="1373" spans="2:6">
      <c r="B1373" s="109">
        <v>660</v>
      </c>
      <c r="C1373" s="135" t="str">
        <f ca="1">IF(ISERROR(OFFSET('HARGA SATUAN'!$C$6,MATCH(B1373,'HARGA SATUAN'!$V$7:$V$9999,0),0)),"",OFFSET('HARGA SATUAN'!$C$6,MATCH(B1373,'HARGA SATUAN'!$V$7:$V$9999,0),0))</f>
        <v>Tutup U-Ditch Ukuran 1000 x 600 mm Heavy Duty</v>
      </c>
      <c r="D1373" s="135">
        <f ca="1">SUMIFS(RAB!$F$14:$F$166,RAB!$C$14:$C$166,C1373)</f>
        <v>0</v>
      </c>
      <c r="E1373" s="25">
        <f t="shared" ca="1" si="44"/>
        <v>0</v>
      </c>
      <c r="F1373" s="25">
        <f ca="1">IF(D1373=0,0,SUM($E$713:E1373))</f>
        <v>0</v>
      </c>
    </row>
    <row r="1374" spans="2:6">
      <c r="B1374" s="109">
        <v>661</v>
      </c>
      <c r="C1374" s="135" t="str">
        <f ca="1">IF(ISERROR(OFFSET('HARGA SATUAN'!$C$6,MATCH(B1374,'HARGA SATUAN'!$V$7:$V$9999,0),0)),"",OFFSET('HARGA SATUAN'!$C$6,MATCH(B1374,'HARGA SATUAN'!$V$7:$V$9999,0),0))</f>
        <v>Urugan Pasir Padat</v>
      </c>
      <c r="D1374" s="135">
        <f ca="1">SUMIFS(RAB!$F$14:$F$166,RAB!$C$14:$C$166,C1374)</f>
        <v>0</v>
      </c>
      <c r="E1374" s="25">
        <f t="shared" ca="1" si="44"/>
        <v>0</v>
      </c>
      <c r="F1374" s="25">
        <f ca="1">IF(D1374=0,0,SUM($E$713:E1374))</f>
        <v>0</v>
      </c>
    </row>
    <row r="1375" spans="2:6">
      <c r="B1375" s="109">
        <v>662</v>
      </c>
      <c r="C1375" s="135" t="str">
        <f ca="1">IF(ISERROR(OFFSET('HARGA SATUAN'!$C$6,MATCH(B1375,'HARGA SATUAN'!$V$7:$V$9999,0),0)),"",OFFSET('HARGA SATUAN'!$C$6,MATCH(B1375,'HARGA SATUAN'!$V$7:$V$9999,0),0))</f>
        <v>Pembuatan Lantai Kerja</v>
      </c>
      <c r="D1375" s="135">
        <f ca="1">SUMIFS(RAB!$F$14:$F$166,RAB!$C$14:$C$166,C1375)</f>
        <v>0</v>
      </c>
      <c r="E1375" s="25">
        <f t="shared" ca="1" si="44"/>
        <v>0</v>
      </c>
      <c r="F1375" s="25">
        <f ca="1">IF(D1375=0,0,SUM($E$713:E1375))</f>
        <v>0</v>
      </c>
    </row>
    <row r="1376" spans="2:6">
      <c r="B1376" s="109">
        <v>663</v>
      </c>
      <c r="C1376" s="135" t="str">
        <f ca="1">IF(ISERROR(OFFSET('HARGA SATUAN'!$C$6,MATCH(B1376,'HARGA SATUAN'!$V$7:$V$9999,0),0)),"",OFFSET('HARGA SATUAN'!$C$6,MATCH(B1376,'HARGA SATUAN'!$V$7:$V$9999,0),0))</f>
        <v>Pembuatan Beton Bertulang K225</v>
      </c>
      <c r="D1376" s="135">
        <f ca="1">SUMIFS(RAB!$F$14:$F$166,RAB!$C$14:$C$166,C1376)</f>
        <v>0</v>
      </c>
      <c r="E1376" s="25">
        <f t="shared" ca="1" si="44"/>
        <v>0</v>
      </c>
      <c r="F1376" s="25">
        <f ca="1">IF(D1376=0,0,SUM($E$713:E1376))</f>
        <v>0</v>
      </c>
    </row>
    <row r="1377" spans="2:6">
      <c r="B1377" s="109">
        <v>664</v>
      </c>
      <c r="C1377" s="135" t="str">
        <f ca="1">IF(ISERROR(OFFSET('HARGA SATUAN'!$C$6,MATCH(B1377,'HARGA SATUAN'!$V$7:$V$9999,0),0)),"",OFFSET('HARGA SATUAN'!$C$6,MATCH(B1377,'HARGA SATUAN'!$V$7:$V$9999,0),0))</f>
        <v>Pembuatan Tutup Beton Bertulang K225</v>
      </c>
      <c r="D1377" s="135">
        <f ca="1">SUMIFS(RAB!$F$14:$F$166,RAB!$C$14:$C$166,C1377)</f>
        <v>0</v>
      </c>
      <c r="E1377" s="25">
        <f t="shared" ca="1" si="44"/>
        <v>0</v>
      </c>
      <c r="F1377" s="25">
        <f ca="1">IF(D1377=0,0,SUM($E$713:E1377))</f>
        <v>0</v>
      </c>
    </row>
    <row r="1378" spans="2:6">
      <c r="B1378" s="109">
        <v>665</v>
      </c>
      <c r="C1378" s="135" t="str">
        <f ca="1">IF(ISERROR(OFFSET('HARGA SATUAN'!$C$6,MATCH(B1378,'HARGA SATUAN'!$V$7:$V$9999,0),0)),"",OFFSET('HARGA SATUAN'!$C$6,MATCH(B1378,'HARGA SATUAN'!$V$7:$V$9999,0),0))</f>
        <v xml:space="preserve">Besi Siku 70 untuk Tray Kabel Power </v>
      </c>
      <c r="D1378" s="135">
        <f ca="1">SUMIFS(RAB!$F$14:$F$166,RAB!$C$14:$C$166,C1378)</f>
        <v>0</v>
      </c>
      <c r="E1378" s="25">
        <f t="shared" ca="1" si="44"/>
        <v>0</v>
      </c>
      <c r="F1378" s="25">
        <f ca="1">IF(D1378=0,0,SUM($E$713:E1378))</f>
        <v>0</v>
      </c>
    </row>
    <row r="1379" spans="2:6">
      <c r="B1379" s="109">
        <v>666</v>
      </c>
      <c r="C1379" s="135" t="str">
        <f ca="1">IF(ISERROR(OFFSET('HARGA SATUAN'!$C$6,MATCH(B1379,'HARGA SATUAN'!$V$7:$V$9999,0),0)),"",OFFSET('HARGA SATUAN'!$C$6,MATCH(B1379,'HARGA SATUAN'!$V$7:$V$9999,0),0))</f>
        <v>Mur Baut Ring Plat Ring Per Stainless Steel Ukuran 19 mm</v>
      </c>
      <c r="D1379" s="135">
        <f ca="1">SUMIFS(RAB!$F$14:$F$166,RAB!$C$14:$C$166,C1379)</f>
        <v>0</v>
      </c>
      <c r="E1379" s="25">
        <f t="shared" ca="1" si="44"/>
        <v>0</v>
      </c>
      <c r="F1379" s="25">
        <f ca="1">IF(D1379=0,0,SUM($E$713:E1379))</f>
        <v>0</v>
      </c>
    </row>
    <row r="1380" spans="2:6">
      <c r="B1380" s="109">
        <v>667</v>
      </c>
      <c r="C1380" s="135" t="str">
        <f ca="1">IF(ISERROR(OFFSET('HARGA SATUAN'!$C$6,MATCH(B1380,'HARGA SATUAN'!$V$7:$V$9999,0),0)),"",OFFSET('HARGA SATUAN'!$C$6,MATCH(B1380,'HARGA SATUAN'!$V$7:$V$9999,0),0))</f>
        <v>Joint AL/CU 70-70 mm2</v>
      </c>
      <c r="D1380" s="135">
        <f ca="1">SUMIFS(RAB!$F$14:$F$166,RAB!$C$14:$C$166,C1380)</f>
        <v>0</v>
      </c>
      <c r="E1380" s="25">
        <f t="shared" ca="1" si="44"/>
        <v>0</v>
      </c>
      <c r="F1380" s="25">
        <f ca="1">IF(D1380=0,0,SUM($E$713:E1380))</f>
        <v>0</v>
      </c>
    </row>
    <row r="1381" spans="2:6">
      <c r="B1381" s="109">
        <v>668</v>
      </c>
      <c r="C1381" s="135" t="str">
        <f ca="1">IF(ISERROR(OFFSET('HARGA SATUAN'!$C$6,MATCH(B1381,'HARGA SATUAN'!$V$7:$V$9999,0),0)),"",OFFSET('HARGA SATUAN'!$C$6,MATCH(B1381,'HARGA SATUAN'!$V$7:$V$9999,0),0))</f>
        <v>Cover Bushing Arrester</v>
      </c>
      <c r="D1381" s="135">
        <f ca="1">SUMIFS(RAB!$F$14:$F$166,RAB!$C$14:$C$166,C1381)</f>
        <v>0</v>
      </c>
      <c r="E1381" s="25">
        <f t="shared" ca="1" si="44"/>
        <v>0</v>
      </c>
      <c r="F1381" s="25">
        <f ca="1">IF(D1381=0,0,SUM($E$713:E1381))</f>
        <v>0</v>
      </c>
    </row>
    <row r="1382" spans="2:6">
      <c r="B1382" s="109">
        <v>669</v>
      </c>
      <c r="C1382" s="135" t="str">
        <f ca="1">IF(ISERROR(OFFSET('HARGA SATUAN'!$C$6,MATCH(B1382,'HARGA SATUAN'!$V$7:$V$9999,0),0)),"",OFFSET('HARGA SATUAN'!$C$6,MATCH(B1382,'HARGA SATUAN'!$V$7:$V$9999,0),0))</f>
        <v>Treeguard</v>
      </c>
      <c r="D1382" s="135">
        <f ca="1">SUMIFS(RAB!$F$14:$F$166,RAB!$C$14:$C$166,C1382)</f>
        <v>0</v>
      </c>
      <c r="E1382" s="25">
        <f t="shared" ca="1" si="44"/>
        <v>0</v>
      </c>
      <c r="F1382" s="25">
        <f ca="1">IF(D1382=0,0,SUM($E$713:E1382))</f>
        <v>0</v>
      </c>
    </row>
    <row r="1383" spans="2:6">
      <c r="B1383" s="109">
        <v>670</v>
      </c>
      <c r="C1383" s="135" t="str">
        <f ca="1">IF(ISERROR(OFFSET('HARGA SATUAN'!$C$6,MATCH(B1383,'HARGA SATUAN'!$V$7:$V$9999,0),0)),"",OFFSET('HARGA SATUAN'!$C$6,MATCH(B1383,'HARGA SATUAN'!$V$7:$V$9999,0),0))</f>
        <v>Cover Bushing Trafo</v>
      </c>
      <c r="D1383" s="135">
        <f ca="1">SUMIFS(RAB!$F$14:$F$166,RAB!$C$14:$C$166,C1383)</f>
        <v>0</v>
      </c>
      <c r="E1383" s="25">
        <f t="shared" ca="1" si="44"/>
        <v>0</v>
      </c>
      <c r="F1383" s="25">
        <f ca="1">IF(D1383=0,0,SUM($E$713:E1383))</f>
        <v>0</v>
      </c>
    </row>
    <row r="1384" spans="2:6">
      <c r="B1384" s="109">
        <v>671</v>
      </c>
      <c r="C1384" s="135" t="str">
        <f ca="1">IF(ISERROR(OFFSET('HARGA SATUAN'!$C$6,MATCH(B1384,'HARGA SATUAN'!$V$7:$V$9999,0),0)),"",OFFSET('HARGA SATUAN'!$C$6,MATCH(B1384,'HARGA SATUAN'!$V$7:$V$9999,0),0))</f>
        <v>Cover Bushing FCO</v>
      </c>
      <c r="D1384" s="135">
        <f ca="1">SUMIFS(RAB!$F$14:$F$166,RAB!$C$14:$C$166,C1384)</f>
        <v>0</v>
      </c>
      <c r="E1384" s="25">
        <f t="shared" ca="1" si="44"/>
        <v>0</v>
      </c>
      <c r="F1384" s="25">
        <f ca="1">IF(D1384=0,0,SUM($E$713:E1384))</f>
        <v>0</v>
      </c>
    </row>
    <row r="1385" spans="2:6">
      <c r="B1385" s="109">
        <v>672</v>
      </c>
      <c r="C1385" s="135" t="str">
        <f ca="1">IF(ISERROR(OFFSET('HARGA SATUAN'!$C$6,MATCH(B1385,'HARGA SATUAN'!$V$7:$V$9999,0),0)),"",OFFSET('HARGA SATUAN'!$C$6,MATCH(B1385,'HARGA SATUAN'!$V$7:$V$9999,0),0))</f>
        <v>Seng Matahari</v>
      </c>
      <c r="D1385" s="135">
        <f ca="1">SUMIFS(RAB!$F$14:$F$166,RAB!$C$14:$C$166,C1385)</f>
        <v>0</v>
      </c>
      <c r="E1385" s="25">
        <f t="shared" ca="1" si="44"/>
        <v>0</v>
      </c>
      <c r="F1385" s="25">
        <f ca="1">IF(D1385=0,0,SUM($E$713:E1385))</f>
        <v>0</v>
      </c>
    </row>
    <row r="1386" spans="2:6">
      <c r="B1386" s="109">
        <v>673</v>
      </c>
      <c r="C1386" s="135" t="str">
        <f ca="1">IF(ISERROR(OFFSET('HARGA SATUAN'!$C$6,MATCH(B1386,'HARGA SATUAN'!$V$7:$V$9999,0),0)),"",OFFSET('HARGA SATUAN'!$C$6,MATCH(B1386,'HARGA SATUAN'!$V$7:$V$9999,0),0))</f>
        <v>Ijuk</v>
      </c>
      <c r="D1386" s="135">
        <f ca="1">SUMIFS(RAB!$F$14:$F$166,RAB!$C$14:$C$166,C1386)</f>
        <v>0</v>
      </c>
      <c r="E1386" s="25">
        <f t="shared" ca="1" si="44"/>
        <v>0</v>
      </c>
      <c r="F1386" s="25">
        <f ca="1">IF(D1386=0,0,SUM($E$713:E1386))</f>
        <v>0</v>
      </c>
    </row>
    <row r="1387" spans="2:6">
      <c r="B1387" s="109">
        <v>674</v>
      </c>
      <c r="C1387" s="135" t="str">
        <f ca="1">IF(ISERROR(OFFSET('HARGA SATUAN'!$C$6,MATCH(B1387,'HARGA SATUAN'!$V$7:$V$9999,0),0)),"",OFFSET('HARGA SATUAN'!$C$6,MATCH(B1387,'HARGA SATUAN'!$V$7:$V$9999,0),0))</f>
        <v>Caping Skur</v>
      </c>
      <c r="D1387" s="135">
        <f ca="1">SUMIFS(RAB!$F$14:$F$166,RAB!$C$14:$C$166,C1387)</f>
        <v>0</v>
      </c>
      <c r="E1387" s="25">
        <f t="shared" ca="1" si="44"/>
        <v>0</v>
      </c>
      <c r="F1387" s="25">
        <f ca="1">IF(D1387=0,0,SUM($E$713:E1387))</f>
        <v>0</v>
      </c>
    </row>
    <row r="1388" spans="2:6">
      <c r="B1388" s="109">
        <v>675</v>
      </c>
      <c r="C1388" s="135" t="str">
        <f ca="1">IF(ISERROR(OFFSET('HARGA SATUAN'!$C$6,MATCH(B1388,'HARGA SATUAN'!$V$7:$V$9999,0),0)),"",OFFSET('HARGA SATUAN'!$C$6,MATCH(B1388,'HARGA SATUAN'!$V$7:$V$9999,0),0))</f>
        <v/>
      </c>
      <c r="D1388" s="135">
        <f ca="1">SUMIFS(RAB!$F$14:$F$166,RAB!$C$14:$C$166,C1388)</f>
        <v>0</v>
      </c>
      <c r="E1388" s="25">
        <f t="shared" ca="1" si="44"/>
        <v>0</v>
      </c>
      <c r="F1388" s="25">
        <f ca="1">IF(D1388=0,0,SUM($E$713:E1388))</f>
        <v>0</v>
      </c>
    </row>
    <row r="1389" spans="2:6">
      <c r="B1389" s="109">
        <v>676</v>
      </c>
      <c r="C1389" s="135" t="str">
        <f ca="1">IF(ISERROR(OFFSET('HARGA SATUAN'!$C$6,MATCH(B1389,'HARGA SATUAN'!$V$7:$V$9999,0),0)),"",OFFSET('HARGA SATUAN'!$C$6,MATCH(B1389,'HARGA SATUAN'!$V$7:$V$9999,0),0))</f>
        <v/>
      </c>
      <c r="D1389" s="135">
        <f ca="1">SUMIFS(RAB!$F$14:$F$166,RAB!$C$14:$C$166,C1389)</f>
        <v>0</v>
      </c>
      <c r="E1389" s="25">
        <f t="shared" ca="1" si="44"/>
        <v>0</v>
      </c>
      <c r="F1389" s="25">
        <f ca="1">IF(D1389=0,0,SUM($E$713:E1389))</f>
        <v>0</v>
      </c>
    </row>
    <row r="1390" spans="2:6">
      <c r="B1390" s="109">
        <v>677</v>
      </c>
      <c r="C1390" s="135" t="str">
        <f ca="1">IF(ISERROR(OFFSET('HARGA SATUAN'!$C$6,MATCH(B1390,'HARGA SATUAN'!$V$7:$V$9999,0),0)),"",OFFSET('HARGA SATUAN'!$C$6,MATCH(B1390,'HARGA SATUAN'!$V$7:$V$9999,0),0))</f>
        <v/>
      </c>
      <c r="D1390" s="135">
        <f ca="1">SUMIFS(RAB!$F$14:$F$166,RAB!$C$14:$C$166,C1390)</f>
        <v>0</v>
      </c>
      <c r="E1390" s="25">
        <f t="shared" ca="1" si="44"/>
        <v>0</v>
      </c>
      <c r="F1390" s="25">
        <f ca="1">IF(D1390=0,0,SUM($E$713:E1390))</f>
        <v>0</v>
      </c>
    </row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1" priority="5" operator="equal">
      <formula>0</formula>
    </cfRule>
  </conditionalFormatting>
  <conditionalFormatting sqref="A10:L65536">
    <cfRule type="cellIs" dxfId="40" priority="1" operator="equal">
      <formula>0</formula>
    </cfRule>
  </conditionalFormatting>
  <conditionalFormatting sqref="C12:C711">
    <cfRule type="cellIs" dxfId="39" priority="66" stopIfTrue="1" operator="equal">
      <formula>0</formula>
    </cfRule>
  </conditionalFormatting>
  <conditionalFormatting sqref="E712:E65536">
    <cfRule type="cellIs" dxfId="38" priority="16" stopIfTrue="1" operator="equal">
      <formula>0</formula>
    </cfRule>
  </conditionalFormatting>
  <conditionalFormatting sqref="G1:G11 E6:E11 E1:E3 H7 H10:H11 F10:F711 G712:G65536">
    <cfRule type="cellIs" dxfId="37" priority="69" stopIfTrue="1" operator="equal">
      <formula>0</formula>
    </cfRule>
  </conditionalFormatting>
  <conditionalFormatting sqref="G12:H711">
    <cfRule type="cellIs" dxfId="36" priority="12" stopIfTrue="1" operator="equal">
      <formula>0</formula>
    </cfRule>
  </conditionalFormatting>
  <conditionalFormatting sqref="I7:K7">
    <cfRule type="cellIs" dxfId="35" priority="4" stopIfTrue="1" operator="equal">
      <formula>0</formula>
    </cfRule>
  </conditionalFormatting>
  <conditionalFormatting sqref="I10:L711">
    <cfRule type="cellIs" dxfId="34" priority="2" stopIfTrue="1" operator="equal">
      <formula>0</formula>
    </cfRule>
  </conditionalFormatting>
  <conditionalFormatting sqref="L1:L6">
    <cfRule type="cellIs" dxfId="33" priority="10" operator="equal">
      <formula>0</formula>
    </cfRule>
  </conditionalFormatting>
  <conditionalFormatting sqref="M1:IV1048576 A8:G9">
    <cfRule type="cellIs" dxfId="3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65" sqref="I65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81" t="s">
        <v>798</v>
      </c>
      <c r="C4" s="581"/>
      <c r="D4" s="581"/>
      <c r="E4" s="581"/>
      <c r="F4" s="581"/>
      <c r="G4" s="581"/>
      <c r="H4" s="581"/>
      <c r="I4" s="581"/>
      <c r="J4" s="581"/>
      <c r="K4" s="581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722</v>
      </c>
      <c r="F6" s="140" t="s">
        <v>9</v>
      </c>
      <c r="G6" s="574" t="str">
        <f>RAB!G6</f>
        <v>PB An. Perum Subsidi PT Heri Paradise Property</v>
      </c>
      <c r="H6" s="574"/>
      <c r="I6" s="574"/>
      <c r="J6" s="574"/>
      <c r="K6" s="574"/>
      <c r="S6" s="72"/>
      <c r="T6" s="81"/>
      <c r="U6" s="72"/>
    </row>
    <row r="7" spans="1:21">
      <c r="C7" s="30"/>
      <c r="D7" s="24"/>
      <c r="E7" s="102" t="s">
        <v>723</v>
      </c>
      <c r="F7" s="140" t="s">
        <v>9</v>
      </c>
      <c r="G7" s="102" t="str">
        <f>RAB!G7</f>
        <v>Ds. Rejosari, Kec. Grobogan, Kab. Grobogan</v>
      </c>
      <c r="H7" s="103"/>
      <c r="S7" s="72"/>
      <c r="T7" s="81"/>
      <c r="U7" s="72"/>
    </row>
    <row r="8" spans="1:21">
      <c r="C8" s="30"/>
      <c r="D8" s="24"/>
      <c r="E8" s="102" t="s">
        <v>724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725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S10" s="72"/>
      <c r="T10" s="72"/>
    </row>
    <row r="11" spans="1:21" ht="15.75" customHeight="1">
      <c r="B11" s="582" t="s">
        <v>0</v>
      </c>
      <c r="C11" s="584" t="s">
        <v>1</v>
      </c>
      <c r="D11" s="587" t="s">
        <v>42</v>
      </c>
      <c r="E11" s="587" t="s">
        <v>43</v>
      </c>
      <c r="F11" s="587" t="s">
        <v>2</v>
      </c>
      <c r="G11" s="588" t="s">
        <v>41</v>
      </c>
      <c r="H11" s="587" t="s">
        <v>3</v>
      </c>
      <c r="I11" s="587"/>
      <c r="J11" s="587"/>
      <c r="K11" s="591"/>
      <c r="M11" s="32"/>
      <c r="N11" s="32"/>
      <c r="O11" s="32"/>
      <c r="P11" s="32"/>
      <c r="R11" s="33"/>
      <c r="S11" s="73"/>
      <c r="T11" s="73"/>
    </row>
    <row r="12" spans="1:21" ht="15" customHeight="1">
      <c r="B12" s="583"/>
      <c r="C12" s="585"/>
      <c r="D12" s="577"/>
      <c r="E12" s="577"/>
      <c r="F12" s="577"/>
      <c r="G12" s="589"/>
      <c r="H12" s="579" t="s">
        <v>46</v>
      </c>
      <c r="I12" s="579" t="s">
        <v>5</v>
      </c>
      <c r="J12" s="577" t="s">
        <v>47</v>
      </c>
      <c r="K12" s="578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83"/>
      <c r="C13" s="586"/>
      <c r="D13" s="577"/>
      <c r="E13" s="577"/>
      <c r="F13" s="577"/>
      <c r="G13" s="590"/>
      <c r="H13" s="580"/>
      <c r="I13" s="580"/>
      <c r="J13" s="577"/>
      <c r="K13" s="578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23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720</v>
      </c>
      <c r="C15" s="75" t="s">
        <v>799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23" si="1">IF(OR(D15="MDU",D15="MDU-KD"),G15*F15,0)</f>
        <v>0</v>
      </c>
      <c r="I15" s="41">
        <f t="shared" ref="I15:I23" si="2">IF(D15="HDW",G15*F15,0)</f>
        <v>0</v>
      </c>
      <c r="J15" s="41">
        <f t="shared" ref="J15:J23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t="shared" ref="C16:C35" ca="1" si="4">IF(ISERROR(OFFSET($C$56,MATCH(A16,$F$57:$F$76,0),0)),"",OFFSET($C$56,MATCH(A16,$F$57:$F$76,0),0))</f>
        <v>Tiang Beton 9M-200 daN+E</v>
      </c>
      <c r="D16" s="97" t="str">
        <f ca="1">IF(ISERROR(OFFSET('HARGA SATUAN'!$E$6,MATCH(C16,'HARGA SATUAN'!$C$7:$C$1922,0),0)),"",OFFSET('HARGA SATUAN'!$E$6,MATCH(C16,'HARGA SATUAN'!$C$7:$C$1922,0),0))</f>
        <v>HDW</v>
      </c>
      <c r="E16" s="97" t="str">
        <f ca="1">IF(B16="+","Unit",IF(ISERROR(OFFSET('HARGA SATUAN'!$F$6,MATCH(C16,'HARGA SATUAN'!$C$7:$C$1922,0),0)),"",OFFSET('HARGA SATUAN'!$F$6,MATCH(C16,'HARGA SATUAN'!$C$7:$C$1922,0),0)))</f>
        <v>Btg</v>
      </c>
      <c r="F16" s="97">
        <f t="shared" ref="F16:F36" ca="1" si="5">IF(ISERROR(OFFSET($D$56,MATCH(A16,$F$57:$F$76,0),0)),"",OFFSET($D$56,MATCH(A16,$F$57:$F$76,0),0))</f>
        <v>4</v>
      </c>
      <c r="G16" s="40">
        <f ca="1">IF(ISERROR(OFFSET('HARGA SATUAN'!$Q$6,MATCH(C16,'HARGA SATUAN'!$C$7:$C$1922,0),0)),"",OFFSET('HARGA SATUAN'!$Q$6,MATCH(C16,'HARGA SATUAN'!$C$7:$C$1922,0),0))</f>
        <v>3275796</v>
      </c>
      <c r="H16" s="41">
        <f t="shared" ca="1" si="1"/>
        <v>0</v>
      </c>
      <c r="I16" s="41">
        <f t="shared" ca="1" si="2"/>
        <v>13103184</v>
      </c>
      <c r="J16" s="41">
        <f t="shared" ca="1" si="3"/>
        <v>0</v>
      </c>
      <c r="K16" s="42">
        <f t="shared" ca="1" si="0"/>
        <v>13103184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>
        <f t="shared" ref="B17:B23" ca="1" si="6">IF(C17="","",A17)</f>
        <v>2</v>
      </c>
      <c r="C17" s="105" t="str">
        <f t="shared" ca="1" si="4"/>
        <v>Tiang Beton 12M-200 daN+E</v>
      </c>
      <c r="D17" s="97" t="str">
        <f ca="1">IF(ISERROR(OFFSET('HARGA SATUAN'!$E$6,MATCH(C17,'HARGA SATUAN'!$C$7:$C$1922,0),0)),"",OFFSET('HARGA SATUAN'!$E$6,MATCH(C17,'HARGA SATUAN'!$C$7:$C$1922,0),0))</f>
        <v>HDW</v>
      </c>
      <c r="E17" s="97" t="str">
        <f ca="1">IF(B17="+","Unit",IF(ISERROR(OFFSET('HARGA SATUAN'!$F$6,MATCH(C17,'HARGA SATUAN'!$C$7:$C$1922,0),0)),"",OFFSET('HARGA SATUAN'!$F$6,MATCH(C17,'HARGA SATUAN'!$C$7:$C$1922,0),0)))</f>
        <v>Btg</v>
      </c>
      <c r="F17" s="97">
        <f t="shared" ca="1" si="5"/>
        <v>5</v>
      </c>
      <c r="G17" s="40">
        <f ca="1">IF(ISERROR(OFFSET('HARGA SATUAN'!$Q$6,MATCH(C17,'HARGA SATUAN'!$C$7:$C$1922,0),0)),"",OFFSET('HARGA SATUAN'!$Q$6,MATCH(C17,'HARGA SATUAN'!$C$7:$C$1922,0),0))</f>
        <v>5579043</v>
      </c>
      <c r="H17" s="41">
        <f t="shared" ca="1" si="1"/>
        <v>0</v>
      </c>
      <c r="I17" s="41">
        <f t="shared" ca="1" si="2"/>
        <v>27895215</v>
      </c>
      <c r="J17" s="41">
        <f t="shared" ca="1" si="3"/>
        <v>0</v>
      </c>
      <c r="K17" s="42">
        <f t="shared" ca="1" si="0"/>
        <v>27895215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>
        <f t="shared" ca="1" si="6"/>
        <v>3</v>
      </c>
      <c r="C18" s="105" t="str">
        <f t="shared" ca="1" si="4"/>
        <v>Tiang Beton 12M-350 daN+E</v>
      </c>
      <c r="D18" s="97" t="str">
        <f ca="1">IF(ISERROR(OFFSET('HARGA SATUAN'!$E$6,MATCH(C18,'HARGA SATUAN'!$C$7:$C$1922,0),0)),"",OFFSET('HARGA SATUAN'!$E$6,MATCH(C18,'HARGA SATUAN'!$C$7:$C$1922,0),0))</f>
        <v>HDW</v>
      </c>
      <c r="E18" s="97" t="str">
        <f ca="1">IF(B18="+","Unit",IF(ISERROR(OFFSET('HARGA SATUAN'!$F$6,MATCH(C18,'HARGA SATUAN'!$C$7:$C$1922,0),0)),"",OFFSET('HARGA SATUAN'!$F$6,MATCH(C18,'HARGA SATUAN'!$C$7:$C$1922,0),0)))</f>
        <v>Btg</v>
      </c>
      <c r="F18" s="97">
        <f t="shared" ca="1" si="5"/>
        <v>1</v>
      </c>
      <c r="G18" s="40">
        <f ca="1">IF(ISERROR(OFFSET('HARGA SATUAN'!$Q$6,MATCH(C18,'HARGA SATUAN'!$C$7:$C$1922,0),0)),"",OFFSET('HARGA SATUAN'!$Q$6,MATCH(C18,'HARGA SATUAN'!$C$7:$C$1922,0),0))</f>
        <v>5852615</v>
      </c>
      <c r="H18" s="41">
        <f t="shared" ca="1" si="1"/>
        <v>0</v>
      </c>
      <c r="I18" s="41">
        <f t="shared" ca="1" si="2"/>
        <v>5852615</v>
      </c>
      <c r="J18" s="41">
        <f t="shared" ca="1" si="3"/>
        <v>0</v>
      </c>
      <c r="K18" s="42">
        <f t="shared" ca="1" si="0"/>
        <v>5852615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 t="str">
        <f t="shared" ca="1" si="6"/>
        <v/>
      </c>
      <c r="C19" s="105" t="str">
        <f t="shared" ca="1" si="4"/>
        <v/>
      </c>
      <c r="D19" s="97" t="str">
        <f ca="1">IF(ISERROR(OFFSET('HARGA SATUAN'!$E$6,MATCH(C19,'HARGA SATUAN'!$C$7:$C$1922,0),0)),"",OFFSET('HARGA SATUAN'!$E$6,MATCH(C19,'HARGA SATUAN'!$C$7:$C$1922,0),0))</f>
        <v/>
      </c>
      <c r="E19" s="97">
        <f ca="1">IF(B19="+","Unit",IF(ISERROR(OFFSET('HARGA SATUAN'!$F$6,MATCH(C19,'HARGA SATUAN'!$C$7:$C$1922,0),0)),"",OFFSET('HARGA SATUAN'!$F$6,MATCH(C19,'HARGA SATUAN'!$C$7:$C$1922,0),0)))</f>
        <v>0</v>
      </c>
      <c r="F19" s="97" t="str">
        <f t="shared" ca="1" si="5"/>
        <v/>
      </c>
      <c r="G19" s="40">
        <f ca="1">IF(ISERROR(OFFSET('HARGA SATUAN'!$Q$6,MATCH(C19,'HARGA SATUAN'!$C$7:$C$1922,0),0)),"",OFFSET('HARGA SATUAN'!$Q$6,MATCH(C19,'HARGA SATUAN'!$C$7:$C$1922,0),0))</f>
        <v>0</v>
      </c>
      <c r="H19" s="41">
        <f t="shared" ca="1" si="1"/>
        <v>0</v>
      </c>
      <c r="I19" s="41">
        <f t="shared" ca="1" si="2"/>
        <v>0</v>
      </c>
      <c r="J19" s="41">
        <f t="shared" ca="1" si="3"/>
        <v>0</v>
      </c>
      <c r="K19" s="42">
        <f t="shared" ca="1" si="0"/>
        <v>0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 t="str">
        <f t="shared" ca="1" si="6"/>
        <v/>
      </c>
      <c r="C20" s="105" t="str">
        <f t="shared" ca="1" si="4"/>
        <v/>
      </c>
      <c r="D20" s="97" t="str">
        <f ca="1">IF(ISERROR(OFFSET('HARGA SATUAN'!$E$6,MATCH(C20,'HARGA SATUAN'!$C$7:$C$1922,0),0)),"",OFFSET('HARGA SATUAN'!$E$6,MATCH(C20,'HARGA SATUAN'!$C$7:$C$1922,0),0))</f>
        <v/>
      </c>
      <c r="E20" s="97">
        <f ca="1">IF(B20="+","Unit",IF(ISERROR(OFFSET('HARGA SATUAN'!$F$6,MATCH(C20,'HARGA SATUAN'!$C$7:$C$1922,0),0)),"",OFFSET('HARGA SATUAN'!$F$6,MATCH(C20,'HARGA SATUAN'!$C$7:$C$1922,0),0)))</f>
        <v>0</v>
      </c>
      <c r="F20" s="97" t="str">
        <f t="shared" ca="1" si="5"/>
        <v/>
      </c>
      <c r="G20" s="40">
        <f ca="1">IF(ISERROR(OFFSET('HARGA SATUAN'!$Q$6,MATCH(C20,'HARGA SATUAN'!$C$7:$C$1922,0),0)),"",OFFSET('HARGA SATUAN'!$Q$6,MATCH(C20,'HARGA SATUAN'!$C$7:$C$1922,0),0))</f>
        <v>0</v>
      </c>
      <c r="H20" s="41">
        <f t="shared" ca="1" si="1"/>
        <v>0</v>
      </c>
      <c r="I20" s="41">
        <f t="shared" ca="1" si="2"/>
        <v>0</v>
      </c>
      <c r="J20" s="41">
        <f t="shared" ca="1" si="3"/>
        <v>0</v>
      </c>
      <c r="K20" s="42">
        <f t="shared" ca="1" si="0"/>
        <v>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 t="str">
        <f t="shared" ca="1" si="6"/>
        <v/>
      </c>
      <c r="C21" s="105" t="str">
        <f t="shared" ca="1" si="4"/>
        <v/>
      </c>
      <c r="D21" s="97" t="str">
        <f ca="1">IF(ISERROR(OFFSET('HARGA SATUAN'!$E$6,MATCH(C21,'HARGA SATUAN'!$C$7:$C$1922,0),0)),"",OFFSET('HARGA SATUAN'!$E$6,MATCH(C21,'HARGA SATUAN'!$C$7:$C$1922,0),0))</f>
        <v/>
      </c>
      <c r="E21" s="97">
        <f ca="1">IF(B21="+","Unit",IF(ISERROR(OFFSET('HARGA SATUAN'!$F$6,MATCH(C21,'HARGA SATUAN'!$C$7:$C$1922,0),0)),"",OFFSET('HARGA SATUAN'!$F$6,MATCH(C21,'HARGA SATUAN'!$C$7:$C$1922,0),0)))</f>
        <v>0</v>
      </c>
      <c r="F21" s="97" t="str">
        <f t="shared" ca="1" si="5"/>
        <v/>
      </c>
      <c r="G21" s="40">
        <f ca="1">IF(ISERROR(OFFSET('HARGA SATUAN'!$Q$6,MATCH(C21,'HARGA SATUAN'!$C$7:$C$1922,0),0)),"",OFFSET('HARGA SATUAN'!$Q$6,MATCH(C21,'HARGA SATUAN'!$C$7:$C$1922,0),0))</f>
        <v>0</v>
      </c>
      <c r="H21" s="41">
        <f t="shared" ca="1" si="1"/>
        <v>0</v>
      </c>
      <c r="I21" s="41">
        <f t="shared" ca="1" si="2"/>
        <v>0</v>
      </c>
      <c r="J21" s="41">
        <f t="shared" ca="1" si="3"/>
        <v>0</v>
      </c>
      <c r="K21" s="42">
        <f t="shared" ca="1" si="0"/>
        <v>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 t="str">
        <f t="shared" ca="1" si="6"/>
        <v/>
      </c>
      <c r="C22" s="105" t="str">
        <f t="shared" ca="1" si="4"/>
        <v/>
      </c>
      <c r="D22" s="97" t="str">
        <f ca="1">IF(ISERROR(OFFSET('HARGA SATUAN'!$E$6,MATCH(C22,'HARGA SATUAN'!$C$7:$C$1922,0),0)),"",OFFSET('HARGA SATUAN'!$E$6,MATCH(C22,'HARGA SATUAN'!$C$7:$C$1922,0),0))</f>
        <v/>
      </c>
      <c r="E22" s="97">
        <f ca="1">IF(B22="+","Unit",IF(ISERROR(OFFSET('HARGA SATUAN'!$F$6,MATCH(C22,'HARGA SATUAN'!$C$7:$C$1922,0),0)),"",OFFSET('HARGA SATUAN'!$F$6,MATCH(C22,'HARGA SATUAN'!$C$7:$C$1922,0),0)))</f>
        <v>0</v>
      </c>
      <c r="F22" s="97" t="str">
        <f t="shared" ca="1" si="5"/>
        <v/>
      </c>
      <c r="G22" s="40">
        <f ca="1">IF(ISERROR(OFFSET('HARGA SATUAN'!$Q$6,MATCH(C22,'HARGA SATUAN'!$C$7:$C$1922,0),0)),"",OFFSET('HARGA SATUAN'!$Q$6,MATCH(C22,'HARGA SATUAN'!$C$7:$C$1922,0),0))</f>
        <v>0</v>
      </c>
      <c r="H22" s="41">
        <f t="shared" ca="1" si="1"/>
        <v>0</v>
      </c>
      <c r="I22" s="41">
        <f t="shared" ca="1" si="2"/>
        <v>0</v>
      </c>
      <c r="J22" s="41">
        <f t="shared" ca="1" si="3"/>
        <v>0</v>
      </c>
      <c r="K22" s="42">
        <f t="shared" ca="1" si="0"/>
        <v>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6"/>
        <v/>
      </c>
      <c r="C23" s="105" t="str">
        <f t="shared" ca="1" si="4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5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ref="B24:B35" ca="1" si="7">IF(C24="","",A24)</f>
        <v/>
      </c>
      <c r="C24" s="105" t="str">
        <f t="shared" ca="1" si="4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5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ref="H24:H35" ca="1" si="8">IF(OR(D24="MDU",D24="MDU-KD"),G24*F24,0)</f>
        <v>0</v>
      </c>
      <c r="I24" s="41">
        <f t="shared" ref="I24:I35" ca="1" si="9">IF(D24="HDW",G24*F24,0)</f>
        <v>0</v>
      </c>
      <c r="J24" s="41">
        <f t="shared" ref="J24:J35" ca="1" si="10">IF(D24="JASA",G24*F24,0)</f>
        <v>0</v>
      </c>
      <c r="K24" s="42">
        <f t="shared" ref="K24:K35" ca="1" si="11">SUM(H24:J24)</f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7"/>
        <v/>
      </c>
      <c r="C25" s="105" t="str">
        <f t="shared" ca="1" si="4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5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8"/>
        <v>0</v>
      </c>
      <c r="I25" s="41">
        <f t="shared" ca="1" si="9"/>
        <v>0</v>
      </c>
      <c r="J25" s="41">
        <f t="shared" ca="1" si="10"/>
        <v>0</v>
      </c>
      <c r="K25" s="42">
        <f t="shared" ca="1" si="11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7"/>
        <v/>
      </c>
      <c r="C26" s="105" t="str">
        <f t="shared" ca="1" si="4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5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8"/>
        <v>0</v>
      </c>
      <c r="I26" s="41">
        <f t="shared" ca="1" si="9"/>
        <v>0</v>
      </c>
      <c r="J26" s="41">
        <f t="shared" ca="1" si="10"/>
        <v>0</v>
      </c>
      <c r="K26" s="42">
        <f t="shared" ca="1" si="11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7"/>
        <v/>
      </c>
      <c r="C27" s="105" t="str">
        <f t="shared" ca="1" si="4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5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8"/>
        <v>0</v>
      </c>
      <c r="I27" s="41">
        <f t="shared" ca="1" si="9"/>
        <v>0</v>
      </c>
      <c r="J27" s="41">
        <f t="shared" ca="1" si="10"/>
        <v>0</v>
      </c>
      <c r="K27" s="42">
        <f t="shared" ca="1" si="11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7"/>
        <v/>
      </c>
      <c r="C28" s="105" t="str">
        <f t="shared" ca="1" si="4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5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8"/>
        <v>0</v>
      </c>
      <c r="I28" s="41">
        <f t="shared" ca="1" si="9"/>
        <v>0</v>
      </c>
      <c r="J28" s="41">
        <f t="shared" ca="1" si="10"/>
        <v>0</v>
      </c>
      <c r="K28" s="42">
        <f t="shared" ca="1" si="11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7"/>
        <v/>
      </c>
      <c r="C29" s="105" t="str">
        <f t="shared" ca="1" si="4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5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8"/>
        <v>0</v>
      </c>
      <c r="I29" s="41">
        <f t="shared" ca="1" si="9"/>
        <v>0</v>
      </c>
      <c r="J29" s="41">
        <f t="shared" ca="1" si="10"/>
        <v>0</v>
      </c>
      <c r="K29" s="42">
        <f t="shared" ca="1" si="11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7"/>
        <v/>
      </c>
      <c r="C30" s="105" t="str">
        <f t="shared" ca="1" si="4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5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8"/>
        <v>0</v>
      </c>
      <c r="I30" s="41">
        <f t="shared" ca="1" si="9"/>
        <v>0</v>
      </c>
      <c r="J30" s="41">
        <f t="shared" ca="1" si="10"/>
        <v>0</v>
      </c>
      <c r="K30" s="42">
        <f t="shared" ca="1" si="11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7"/>
        <v/>
      </c>
      <c r="C31" s="105" t="str">
        <f t="shared" ca="1" si="4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5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8"/>
        <v>0</v>
      </c>
      <c r="I31" s="41">
        <f t="shared" ca="1" si="9"/>
        <v>0</v>
      </c>
      <c r="J31" s="41">
        <f t="shared" ca="1" si="10"/>
        <v>0</v>
      </c>
      <c r="K31" s="42">
        <f t="shared" ca="1" si="11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7"/>
        <v/>
      </c>
      <c r="C32" s="105" t="str">
        <f t="shared" ca="1" si="4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5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8"/>
        <v>0</v>
      </c>
      <c r="I32" s="41">
        <f t="shared" ca="1" si="9"/>
        <v>0</v>
      </c>
      <c r="J32" s="41">
        <f t="shared" ca="1" si="10"/>
        <v>0</v>
      </c>
      <c r="K32" s="42">
        <f t="shared" ca="1" si="11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7"/>
        <v/>
      </c>
      <c r="C33" s="105" t="str">
        <f t="shared" ca="1" si="4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5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8"/>
        <v>0</v>
      </c>
      <c r="I33" s="41">
        <f t="shared" ca="1" si="9"/>
        <v>0</v>
      </c>
      <c r="J33" s="41">
        <f t="shared" ca="1" si="10"/>
        <v>0</v>
      </c>
      <c r="K33" s="42">
        <f t="shared" ca="1" si="11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7"/>
        <v/>
      </c>
      <c r="C34" s="105" t="str">
        <f t="shared" ca="1" si="4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5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8"/>
        <v>0</v>
      </c>
      <c r="I34" s="41">
        <f t="shared" ca="1" si="9"/>
        <v>0</v>
      </c>
      <c r="J34" s="41">
        <f t="shared" ca="1" si="10"/>
        <v>0</v>
      </c>
      <c r="K34" s="42">
        <f t="shared" ca="1" si="11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7"/>
        <v/>
      </c>
      <c r="C35" s="105" t="str">
        <f t="shared" ca="1" si="4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5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8"/>
        <v>0</v>
      </c>
      <c r="I35" s="41">
        <f t="shared" ca="1" si="9"/>
        <v>0</v>
      </c>
      <c r="J35" s="41">
        <f t="shared" ca="1" si="10"/>
        <v>0</v>
      </c>
      <c r="K35" s="42">
        <f t="shared" ca="1" si="11"/>
        <v>0</v>
      </c>
      <c r="L35" s="45"/>
      <c r="Q35" s="35"/>
      <c r="R35" s="44"/>
      <c r="S35" s="44"/>
      <c r="T35" s="44"/>
    </row>
    <row r="36" spans="1:20" s="46" customFormat="1">
      <c r="A36" s="29"/>
      <c r="B36" s="98"/>
      <c r="C36" s="99"/>
      <c r="D36" s="97" t="str">
        <f ca="1">IF(ISERROR(OFFSET('HARGA SATUAN'!$E$6,MATCH(C36,'HARGA SATUAN'!$C$7:$C$1922,0),0)),"",OFFSET('HARGA SATUAN'!$E$6,MATCH(C36,'HARGA SATUAN'!$C$7:$C$1922,0),0))</f>
        <v/>
      </c>
      <c r="E36" s="97" t="str">
        <f ca="1">IF(B36="+","Unit",IF(ISERROR(OFFSET('HARGA SATUAN'!$F$6,MATCH(C36,'HARGA SATUAN'!$C$7:$C$1922,0),0)),"",OFFSET('HARGA SATUAN'!$F$6,MATCH(C36,'HARGA SATUAN'!$C$7:$C$1922,0),0)))</f>
        <v/>
      </c>
      <c r="F36" s="97">
        <f t="shared" ca="1" si="5"/>
        <v>0</v>
      </c>
      <c r="G36" s="40" t="str">
        <f ca="1">IF(ISERROR(OFFSET('HARGA SATUAN'!$Q$6,MATCH(C36,'HARGA SATUAN'!$C$7:$C$1922,0),0)),"",OFFSET('HARGA SATUAN'!$Q$6,MATCH(C36,'HARGA SATUAN'!$C$7:$C$1922,0),0))</f>
        <v/>
      </c>
      <c r="H36" s="41">
        <f ca="1">IF(OR(D36="MDU",D36="MDU-KD"),G36*F36,0)</f>
        <v>0</v>
      </c>
      <c r="I36" s="41">
        <f ca="1">IF(D36="HDW",G36*F36,0)</f>
        <v>0</v>
      </c>
      <c r="J36" s="41">
        <f ca="1">IF(D36="JASA",G36*F36,0)</f>
        <v>0</v>
      </c>
      <c r="K36" s="42">
        <f ca="1">SUM(H36:J36)</f>
        <v>0</v>
      </c>
      <c r="L36" s="45"/>
      <c r="Q36" s="35"/>
      <c r="R36" s="44"/>
      <c r="S36" s="44"/>
      <c r="T36" s="44"/>
    </row>
    <row r="37" spans="1:20" s="46" customFormat="1" ht="9" customHeight="1" thickBot="1">
      <c r="A37" s="29"/>
      <c r="B37" s="47"/>
      <c r="C37" s="48"/>
      <c r="D37" s="49"/>
      <c r="E37" s="50"/>
      <c r="F37" s="50"/>
      <c r="G37" s="50"/>
      <c r="H37" s="51"/>
      <c r="I37" s="51"/>
      <c r="J37" s="51"/>
      <c r="K37" s="52"/>
      <c r="L37" s="43"/>
    </row>
    <row r="38" spans="1:20" s="35" customFormat="1">
      <c r="A38" s="29"/>
      <c r="B38" s="53"/>
      <c r="C38" s="575" t="s">
        <v>693</v>
      </c>
      <c r="D38" s="575"/>
      <c r="E38" s="575"/>
      <c r="F38" s="575"/>
      <c r="G38" s="76" t="s">
        <v>9</v>
      </c>
      <c r="H38" s="54">
        <f ca="1">SUM(H14:H37)</f>
        <v>0</v>
      </c>
      <c r="I38" s="54">
        <f ca="1">SUM(I14:I37)</f>
        <v>46851014</v>
      </c>
      <c r="J38" s="54">
        <f ca="1">SUM(J14:J37)</f>
        <v>0</v>
      </c>
      <c r="K38" s="54">
        <f ca="1">SUM(K14:K37)</f>
        <v>46851014</v>
      </c>
      <c r="L38" s="43"/>
      <c r="R38" s="95"/>
      <c r="S38" s="95"/>
      <c r="T38" s="95"/>
    </row>
    <row r="39" spans="1:20" s="35" customFormat="1">
      <c r="A39" s="29"/>
      <c r="B39" s="55"/>
      <c r="C39" s="576" t="s">
        <v>426</v>
      </c>
      <c r="D39" s="576"/>
      <c r="E39" s="576"/>
      <c r="F39" s="576"/>
      <c r="G39" s="58" t="s">
        <v>9</v>
      </c>
      <c r="H39" s="59">
        <f ca="1">H38*0.1</f>
        <v>0</v>
      </c>
      <c r="I39" s="59">
        <f ca="1">I38*0.1</f>
        <v>4685101.4000000004</v>
      </c>
      <c r="J39" s="59">
        <f ca="1">J38*0.1</f>
        <v>0</v>
      </c>
      <c r="K39" s="59">
        <f ca="1">K38*0.1</f>
        <v>4685101.4000000004</v>
      </c>
      <c r="L39" s="43"/>
      <c r="N39" s="56"/>
      <c r="R39" s="57"/>
      <c r="S39" s="57"/>
      <c r="T39" s="57"/>
    </row>
    <row r="40" spans="1:20" s="35" customFormat="1" ht="15" thickBot="1">
      <c r="A40" s="29"/>
      <c r="B40" s="55"/>
      <c r="C40" s="565" t="s">
        <v>427</v>
      </c>
      <c r="D40" s="565"/>
      <c r="E40" s="565"/>
      <c r="F40" s="565"/>
      <c r="G40" s="60" t="s">
        <v>9</v>
      </c>
      <c r="H40" s="77">
        <f ca="1">SUM(H38:H39)</f>
        <v>0</v>
      </c>
      <c r="I40" s="77">
        <f ca="1">SUM(I38:I39)</f>
        <v>51536115.399999999</v>
      </c>
      <c r="J40" s="60">
        <f ca="1">SUM(J38:J39)</f>
        <v>0</v>
      </c>
      <c r="K40" s="60">
        <f ca="1">SUM(K38:K39)</f>
        <v>51536115.399999999</v>
      </c>
      <c r="L40" s="43"/>
      <c r="R40" s="95"/>
      <c r="S40" s="95"/>
      <c r="T40" s="95"/>
    </row>
    <row r="41" spans="1:20" s="35" customFormat="1">
      <c r="A41" s="29"/>
      <c r="B41" s="568" t="e">
        <f ca="1">"Terbilang : ( "&amp;L42&amp;" Rupiah )"</f>
        <v>#NAME?</v>
      </c>
      <c r="C41" s="569"/>
      <c r="D41" s="569"/>
      <c r="E41" s="569"/>
      <c r="F41" s="569"/>
      <c r="G41" s="569"/>
      <c r="H41" s="569"/>
      <c r="I41" s="569"/>
      <c r="J41" s="569"/>
      <c r="K41" s="570"/>
      <c r="L41" s="43"/>
      <c r="R41" s="57"/>
      <c r="S41" s="57"/>
      <c r="T41" s="57"/>
    </row>
    <row r="42" spans="1:20" s="35" customFormat="1">
      <c r="A42" s="29"/>
      <c r="B42" s="571"/>
      <c r="C42" s="572"/>
      <c r="D42" s="572"/>
      <c r="E42" s="572"/>
      <c r="F42" s="572"/>
      <c r="G42" s="572"/>
      <c r="H42" s="572"/>
      <c r="I42" s="572"/>
      <c r="J42" s="572"/>
      <c r="K42" s="573"/>
      <c r="L42" s="61" t="e">
        <f ca="1">PROPER([160]!terbilang(K40))</f>
        <v>#NAME?</v>
      </c>
    </row>
    <row r="43" spans="1:20" s="35" customFormat="1" ht="15" thickBot="1">
      <c r="A43" s="29"/>
      <c r="B43" s="89" t="str">
        <f>"Harga yang dipakai adalah "&amp;'HARGA SATUAN'!Q5&amp;""</f>
        <v>Harga yang dipakai adalah RAB HSS 2024</v>
      </c>
      <c r="C43" s="62"/>
      <c r="D43" s="31"/>
      <c r="E43" s="31"/>
      <c r="F43" s="31"/>
      <c r="G43" s="63"/>
      <c r="H43" s="63"/>
      <c r="I43" s="63"/>
      <c r="J43" s="63"/>
      <c r="K43" s="64"/>
      <c r="L43" s="43"/>
    </row>
    <row r="44" spans="1:20" s="35" customFormat="1">
      <c r="A44" s="29"/>
      <c r="B44" s="65"/>
      <c r="C44" s="66"/>
      <c r="D44" s="67"/>
      <c r="E44" s="68"/>
      <c r="F44" s="68"/>
      <c r="G44" s="68"/>
      <c r="H44" s="44"/>
      <c r="I44" s="44"/>
      <c r="J44" s="69"/>
      <c r="K44" s="69"/>
      <c r="L44" s="43"/>
    </row>
    <row r="45" spans="1:20" s="35" customFormat="1">
      <c r="A45" s="29"/>
      <c r="B45" s="65"/>
      <c r="C45" s="66"/>
      <c r="D45" s="67"/>
      <c r="E45" s="68"/>
      <c r="F45" s="68"/>
      <c r="G45" s="68"/>
      <c r="H45" s="566"/>
      <c r="I45" s="566"/>
      <c r="J45" s="567"/>
      <c r="K45" s="567"/>
      <c r="L45" s="43"/>
    </row>
    <row r="46" spans="1:20" s="35" customFormat="1">
      <c r="A46" s="29"/>
      <c r="B46" s="65"/>
      <c r="C46" s="65"/>
      <c r="D46" s="67"/>
      <c r="E46" s="68"/>
      <c r="F46" s="68"/>
      <c r="G46" s="68"/>
      <c r="H46" s="566"/>
      <c r="I46" s="566"/>
      <c r="J46" s="567"/>
      <c r="K46" s="567"/>
      <c r="L46" s="43"/>
    </row>
    <row r="47" spans="1:20" s="35" customFormat="1">
      <c r="A47" s="29"/>
      <c r="B47" s="65"/>
      <c r="C47" s="65"/>
      <c r="D47" s="67"/>
      <c r="E47" s="68"/>
      <c r="F47" s="68"/>
      <c r="G47" s="68"/>
      <c r="H47" s="566"/>
      <c r="I47" s="566"/>
      <c r="J47" s="567"/>
      <c r="K47" s="567"/>
      <c r="L47" s="43"/>
    </row>
    <row r="48" spans="1:20" s="35" customFormat="1">
      <c r="A48" s="29"/>
      <c r="B48" s="65"/>
      <c r="C48" s="65"/>
      <c r="D48" s="67"/>
      <c r="E48" s="68"/>
      <c r="F48" s="68"/>
      <c r="G48" s="68"/>
      <c r="H48" s="70"/>
      <c r="I48" s="70"/>
      <c r="J48" s="70"/>
      <c r="K48" s="70"/>
      <c r="L48" s="43"/>
    </row>
    <row r="49" spans="1:12" s="35" customFormat="1">
      <c r="A49" s="29"/>
      <c r="B49" s="65"/>
      <c r="C49" s="65"/>
      <c r="D49" s="67"/>
      <c r="E49" s="68"/>
      <c r="F49" s="68"/>
      <c r="G49" s="68"/>
      <c r="H49" s="70"/>
      <c r="I49" s="70"/>
      <c r="J49" s="70"/>
      <c r="K49" s="70"/>
      <c r="L49" s="43"/>
    </row>
    <row r="50" spans="1:12" s="35" customFormat="1">
      <c r="A50" s="29"/>
      <c r="B50" s="65"/>
      <c r="C50" s="65"/>
      <c r="D50" s="67"/>
      <c r="E50" s="68"/>
      <c r="F50" s="68"/>
      <c r="G50" s="68"/>
      <c r="H50" s="70"/>
      <c r="I50" s="70"/>
      <c r="J50" s="70"/>
      <c r="K50" s="70"/>
      <c r="L50" s="43"/>
    </row>
    <row r="51" spans="1:12" s="35" customFormat="1">
      <c r="A51" s="29"/>
      <c r="B51" s="65"/>
      <c r="C51" s="65"/>
      <c r="D51" s="67"/>
      <c r="E51" s="68"/>
      <c r="F51" s="68"/>
      <c r="G51" s="68"/>
      <c r="H51" s="70"/>
      <c r="I51" s="70"/>
      <c r="J51" s="70"/>
      <c r="K51" s="70"/>
      <c r="L51" s="43"/>
    </row>
    <row r="52" spans="1:12" s="35" customFormat="1">
      <c r="A52" s="29"/>
      <c r="B52" s="23"/>
      <c r="C52" s="23"/>
      <c r="D52" s="71"/>
      <c r="E52" s="25"/>
      <c r="F52" s="25"/>
      <c r="G52" s="25"/>
      <c r="H52" s="566"/>
      <c r="I52" s="566"/>
      <c r="J52" s="567"/>
      <c r="K52" s="567"/>
      <c r="L52" s="43"/>
    </row>
    <row r="53" spans="1:12">
      <c r="A53" s="72"/>
      <c r="C53" s="23"/>
      <c r="E53" s="23"/>
      <c r="F53" s="23"/>
      <c r="G53" s="23"/>
    </row>
    <row r="54" spans="1:12">
      <c r="A54" s="72"/>
      <c r="E54" s="23"/>
      <c r="F54" s="23"/>
      <c r="G54" s="23"/>
      <c r="H54" s="145"/>
      <c r="I54" s="145"/>
      <c r="J54" s="146"/>
      <c r="K54" s="146"/>
      <c r="L54" s="143"/>
    </row>
    <row r="55" spans="1:12">
      <c r="A55" s="72"/>
      <c r="E55" s="23"/>
      <c r="F55" s="23"/>
      <c r="G55" s="23"/>
      <c r="H55" s="145"/>
      <c r="I55" s="145"/>
      <c r="J55" s="146"/>
      <c r="K55" s="146"/>
      <c r="L55" s="143"/>
    </row>
    <row r="56" spans="1:12">
      <c r="A56" s="72"/>
      <c r="B56" s="148" t="s">
        <v>0</v>
      </c>
      <c r="C56" s="149" t="s">
        <v>808</v>
      </c>
      <c r="E56" s="23"/>
      <c r="F56" s="23"/>
      <c r="G56" s="23"/>
      <c r="H56" s="145"/>
      <c r="I56" s="145"/>
      <c r="J56" s="146"/>
      <c r="K56" s="146"/>
      <c r="L56" s="143"/>
    </row>
    <row r="57" spans="1:12">
      <c r="A57" s="72"/>
      <c r="B57" s="23">
        <v>1</v>
      </c>
      <c r="C57" s="71" t="str">
        <f ca="1">IF(ISERROR(OFFSET('HARGA SATUAN'!$C$6,MATCH('REKAP TIANG'!B57,'HARGA SATUAN'!$X$7:$X$9999,0),0)),"",OFFSET('HARGA SATUAN'!$C$6,MATCH('REKAP TIANG'!B57,'HARGA SATUAN'!$X$7:$X$9999,0),0))</f>
        <v>Tiang Beton 9M-200 daN+E</v>
      </c>
      <c r="D57" s="71">
        <f ca="1">SUMIFS(RAB!$F$14:$F$166,RAB!$C$14:$C$166,'REKAP TIANG'!C57)</f>
        <v>4</v>
      </c>
      <c r="E57" s="23">
        <f t="shared" ref="E57:E64" ca="1" si="12">IF(D57=0,0,1)</f>
        <v>1</v>
      </c>
      <c r="F57" s="23">
        <f ca="1">IF(D57=0,0,SUM($E$56:E57))</f>
        <v>1</v>
      </c>
      <c r="G57" s="23"/>
      <c r="H57" s="145"/>
      <c r="I57" s="145"/>
      <c r="J57" s="146"/>
      <c r="K57" s="146"/>
      <c r="L57" s="143"/>
    </row>
    <row r="58" spans="1:12">
      <c r="A58" s="72"/>
      <c r="B58" s="23">
        <v>2</v>
      </c>
      <c r="C58" s="71" t="str">
        <f ca="1">IF(ISERROR(OFFSET('HARGA SATUAN'!$C$6,MATCH('REKAP TIANG'!B58,'HARGA SATUAN'!$X$7:$X$9999,0),0)),"",OFFSET('HARGA SATUAN'!$C$6,MATCH('REKAP TIANG'!B58,'HARGA SATUAN'!$X$7:$X$9999,0),0))</f>
        <v>Tiang Beton 11M-200 daN+E</v>
      </c>
      <c r="D58" s="71">
        <f ca="1">SUMIFS(RAB!$F$14:$F$166,RAB!$C$14:$C$166,'REKAP TIANG'!C58)</f>
        <v>0</v>
      </c>
      <c r="E58" s="23">
        <f t="shared" ca="1" si="12"/>
        <v>0</v>
      </c>
      <c r="F58" s="23">
        <f ca="1">IF(D58=0,0,SUM($E$56:E58))</f>
        <v>0</v>
      </c>
      <c r="G58" s="23"/>
      <c r="H58" s="145"/>
      <c r="I58" s="145"/>
      <c r="J58" s="146"/>
      <c r="K58" s="146"/>
      <c r="L58" s="143"/>
    </row>
    <row r="59" spans="1:12">
      <c r="A59" s="72"/>
      <c r="B59" s="23">
        <v>3</v>
      </c>
      <c r="C59" s="71" t="str">
        <f ca="1">IF(ISERROR(OFFSET('HARGA SATUAN'!$C$6,MATCH('REKAP TIANG'!B59,'HARGA SATUAN'!$X$7:$X$9999,0),0)),"",OFFSET('HARGA SATUAN'!$C$6,MATCH('REKAP TIANG'!B59,'HARGA SATUAN'!$X$7:$X$9999,0),0))</f>
        <v>Tiang Beton 12M-200 daN+E</v>
      </c>
      <c r="D59" s="71">
        <f ca="1">SUMIFS(RAB!$F$14:$F$166,RAB!$C$14:$C$166,'REKAP TIANG'!C59)</f>
        <v>5</v>
      </c>
      <c r="E59" s="23">
        <f t="shared" ca="1" si="12"/>
        <v>1</v>
      </c>
      <c r="F59" s="23">
        <f ca="1">IF(D59=0,0,SUM($E$56:E59))</f>
        <v>2</v>
      </c>
      <c r="G59" s="23"/>
      <c r="H59" s="145"/>
      <c r="I59" s="145"/>
      <c r="J59" s="146"/>
      <c r="K59" s="146"/>
      <c r="L59" s="143"/>
    </row>
    <row r="60" spans="1:12">
      <c r="A60" s="72"/>
      <c r="B60" s="23">
        <v>4</v>
      </c>
      <c r="C60" s="71" t="str">
        <f ca="1">IF(ISERROR(OFFSET('HARGA SATUAN'!$C$6,MATCH('REKAP TIANG'!B60,'HARGA SATUAN'!$X$7:$X$9999,0),0)),"",OFFSET('HARGA SATUAN'!$C$6,MATCH('REKAP TIANG'!B60,'HARGA SATUAN'!$X$7:$X$9999,0),0))</f>
        <v>Tiang Beton 12M-350 daN+E</v>
      </c>
      <c r="D60" s="71">
        <f ca="1">SUMIFS(RAB!$F$14:$F$166,RAB!$C$14:$C$166,'REKAP TIANG'!C60)</f>
        <v>1</v>
      </c>
      <c r="E60" s="23">
        <f t="shared" ca="1" si="12"/>
        <v>1</v>
      </c>
      <c r="F60" s="23">
        <f ca="1">IF(D60=0,0,SUM($E$56:E60))</f>
        <v>3</v>
      </c>
      <c r="G60" s="23"/>
      <c r="H60" s="145"/>
      <c r="I60" s="145"/>
      <c r="J60" s="146"/>
      <c r="K60" s="146"/>
      <c r="L60" s="143"/>
    </row>
    <row r="61" spans="1:12">
      <c r="A61" s="72"/>
      <c r="B61" s="23">
        <v>5</v>
      </c>
      <c r="C61" s="71" t="str">
        <f ca="1">IF(ISERROR(OFFSET('HARGA SATUAN'!$C$6,MATCH('REKAP TIANG'!B61,'HARGA SATUAN'!$X$7:$X$9999,0),0)),"",OFFSET('HARGA SATUAN'!$C$6,MATCH('REKAP TIANG'!B61,'HARGA SATUAN'!$X$7:$X$9999,0),0))</f>
        <v>Tiang Beton 13M-350 daN+E</v>
      </c>
      <c r="D61" s="71">
        <f ca="1">SUMIFS(RAB!$F$14:$F$166,RAB!$C$14:$C$166,'REKAP TIANG'!C61)</f>
        <v>0</v>
      </c>
      <c r="E61" s="23">
        <f t="shared" ca="1" si="12"/>
        <v>0</v>
      </c>
      <c r="F61" s="23">
        <f ca="1">IF(D61=0,0,SUM($E$56:E61))</f>
        <v>0</v>
      </c>
      <c r="G61" s="23"/>
      <c r="H61" s="145"/>
      <c r="I61" s="145"/>
      <c r="J61" s="146"/>
      <c r="K61" s="146"/>
      <c r="L61" s="143"/>
    </row>
    <row r="62" spans="1:12">
      <c r="A62" s="72"/>
      <c r="B62" s="23">
        <v>6</v>
      </c>
      <c r="C62" s="71" t="str">
        <f ca="1">IF(ISERROR(OFFSET('HARGA SATUAN'!$C$6,MATCH('REKAP TIANG'!B62,'HARGA SATUAN'!$X$7:$X$9999,0),0)),"",OFFSET('HARGA SATUAN'!$C$6,MATCH('REKAP TIANG'!B62,'HARGA SATUAN'!$X$7:$X$9999,0),0))</f>
        <v>Tiang Beton 14M-350 daN+E</v>
      </c>
      <c r="D62" s="71">
        <f ca="1">SUMIFS(RAB!$F$14:$F$166,RAB!$C$14:$C$166,'REKAP TIANG'!C62)</f>
        <v>0</v>
      </c>
      <c r="E62" s="23">
        <f t="shared" ca="1" si="12"/>
        <v>0</v>
      </c>
      <c r="F62" s="23">
        <f ca="1">IF(D62=0,0,SUM($E$56:E62))</f>
        <v>0</v>
      </c>
      <c r="G62" s="23"/>
      <c r="H62" s="145"/>
      <c r="I62" s="145"/>
      <c r="J62" s="146"/>
      <c r="K62" s="146"/>
      <c r="L62" s="143"/>
    </row>
    <row r="63" spans="1:12">
      <c r="A63" s="72"/>
      <c r="B63" s="23">
        <v>7</v>
      </c>
      <c r="C63" s="71" t="str">
        <f ca="1">IF(ISERROR(OFFSET('HARGA SATUAN'!$C$6,MATCH('REKAP TIANG'!B63,'HARGA SATUAN'!$X$7:$X$9999,0),0)),"",OFFSET('HARGA SATUAN'!$C$6,MATCH('REKAP TIANG'!B63,'HARGA SATUAN'!$X$7:$X$9999,0),0))</f>
        <v/>
      </c>
      <c r="D63" s="71">
        <f ca="1">SUMIFS(RAB!$F$14:$F$166,RAB!$C$14:$C$166,'REKAP TIANG'!C63)</f>
        <v>0</v>
      </c>
      <c r="E63" s="23">
        <f t="shared" ca="1" si="12"/>
        <v>0</v>
      </c>
      <c r="F63" s="23">
        <f ca="1">IF(D63=0,0,SUM($E$56:E63))</f>
        <v>0</v>
      </c>
      <c r="G63" s="23"/>
      <c r="H63" s="145"/>
      <c r="I63" s="145"/>
      <c r="J63" s="146"/>
      <c r="K63" s="146"/>
      <c r="L63" s="143"/>
    </row>
    <row r="64" spans="1:12">
      <c r="A64" s="72"/>
      <c r="B64" s="23">
        <v>8</v>
      </c>
      <c r="C64" s="71" t="str">
        <f ca="1">IF(ISERROR(OFFSET('HARGA SATUAN'!$C$6,MATCH('REKAP TIANG'!B64,'HARGA SATUAN'!$X$7:$X$9999,0),0)),"",OFFSET('HARGA SATUAN'!$C$6,MATCH('REKAP TIANG'!B64,'HARGA SATUAN'!$X$7:$X$9999,0),0))</f>
        <v/>
      </c>
      <c r="D64" s="71">
        <f ca="1">SUMIFS(RAB!$F$14:$F$166,RAB!$C$14:$C$166,'REKAP TIANG'!C64)</f>
        <v>0</v>
      </c>
      <c r="E64" s="23">
        <f t="shared" ca="1" si="12"/>
        <v>0</v>
      </c>
      <c r="F64" s="23">
        <f ca="1">IF(D64=0,0,SUM($E$56:E64))</f>
        <v>0</v>
      </c>
      <c r="G64" s="23"/>
      <c r="H64" s="145"/>
      <c r="I64" s="145"/>
      <c r="J64" s="146"/>
      <c r="K64" s="146"/>
      <c r="L64" s="143"/>
    </row>
    <row r="65" spans="1:12">
      <c r="A65" s="72"/>
      <c r="B65" s="23">
        <v>9</v>
      </c>
      <c r="C65" s="71" t="str">
        <f ca="1">IF(ISERROR(OFFSET('HARGA SATUAN'!$C$6,MATCH('REKAP TIANG'!B65,'HARGA SATUAN'!$X$7:$X$9999,0),0)),"",OFFSET('HARGA SATUAN'!$C$6,MATCH('REKAP TIANG'!B65,'HARGA SATUAN'!$X$7:$X$9999,0),0))</f>
        <v/>
      </c>
      <c r="D65" s="71">
        <f ca="1">SUMIFS(RAB!$F$14:$F$166,RAB!$C$14:$C$166,'REKAP TIANG'!C65)</f>
        <v>0</v>
      </c>
      <c r="E65" s="23">
        <f t="shared" ref="E65:E75" ca="1" si="13">IF(D65=0,0,1)</f>
        <v>0</v>
      </c>
      <c r="F65" s="23">
        <f ca="1">IF(D65=0,0,SUM($E$56:E65))</f>
        <v>0</v>
      </c>
      <c r="G65" s="23"/>
      <c r="H65" s="145"/>
      <c r="I65" s="145"/>
      <c r="J65" s="146"/>
      <c r="K65" s="146"/>
      <c r="L65" s="143"/>
    </row>
    <row r="66" spans="1:12">
      <c r="A66" s="72"/>
      <c r="B66" s="23">
        <v>10</v>
      </c>
      <c r="C66" s="71" t="str">
        <f ca="1">IF(ISERROR(OFFSET('HARGA SATUAN'!$C$6,MATCH('REKAP TIANG'!B66,'HARGA SATUAN'!$X$7:$X$9999,0),0)),"",OFFSET('HARGA SATUAN'!$C$6,MATCH('REKAP TIANG'!B66,'HARGA SATUAN'!$X$7:$X$9999,0),0))</f>
        <v/>
      </c>
      <c r="D66" s="71">
        <f ca="1">SUMIFS(RAB!$F$14:$F$166,RAB!$C$14:$C$166,'REKAP TIANG'!C66)</f>
        <v>0</v>
      </c>
      <c r="E66" s="23">
        <f t="shared" ca="1" si="13"/>
        <v>0</v>
      </c>
      <c r="F66" s="23">
        <f ca="1">IF(D66=0,0,SUM($E$56:E66))</f>
        <v>0</v>
      </c>
      <c r="G66" s="23"/>
      <c r="H66" s="145"/>
      <c r="I66" s="145"/>
      <c r="J66" s="146"/>
      <c r="K66" s="146"/>
      <c r="L66" s="143"/>
    </row>
    <row r="67" spans="1:12">
      <c r="A67" s="72"/>
      <c r="B67" s="23">
        <v>11</v>
      </c>
      <c r="C67" s="71" t="str">
        <f ca="1">IF(ISERROR(OFFSET('HARGA SATUAN'!$C$6,MATCH('REKAP TIANG'!B67,'HARGA SATUAN'!$X$7:$X$9999,0),0)),"",OFFSET('HARGA SATUAN'!$C$6,MATCH('REKAP TIANG'!B67,'HARGA SATUAN'!$X$7:$X$9999,0),0))</f>
        <v/>
      </c>
      <c r="D67" s="71">
        <f ca="1">SUMIFS(RAB!$F$14:$F$166,RAB!$C$14:$C$166,'REKAP TIANG'!C67)</f>
        <v>0</v>
      </c>
      <c r="E67" s="23">
        <f t="shared" ca="1" si="13"/>
        <v>0</v>
      </c>
      <c r="F67" s="23">
        <f ca="1">IF(D67=0,0,SUM($E$56:E67))</f>
        <v>0</v>
      </c>
      <c r="G67" s="23"/>
      <c r="H67" s="145"/>
      <c r="I67" s="145"/>
      <c r="J67" s="146"/>
      <c r="K67" s="146"/>
      <c r="L67" s="143"/>
    </row>
    <row r="68" spans="1:12">
      <c r="A68" s="72"/>
      <c r="B68" s="23">
        <v>12</v>
      </c>
      <c r="C68" s="71" t="str">
        <f ca="1">IF(ISERROR(OFFSET('HARGA SATUAN'!$C$6,MATCH('REKAP TIANG'!B68,'HARGA SATUAN'!$X$7:$X$9999,0),0)),"",OFFSET('HARGA SATUAN'!$C$6,MATCH('REKAP TIANG'!B68,'HARGA SATUAN'!$X$7:$X$9999,0),0))</f>
        <v/>
      </c>
      <c r="D68" s="71">
        <f ca="1">SUMIFS(RAB!$F$14:$F$166,RAB!$C$14:$C$166,'REKAP TIANG'!C68)</f>
        <v>0</v>
      </c>
      <c r="E68" s="23">
        <f t="shared" ca="1" si="13"/>
        <v>0</v>
      </c>
      <c r="F68" s="23">
        <f ca="1">IF(D68=0,0,SUM($E$56:E68))</f>
        <v>0</v>
      </c>
      <c r="G68" s="23"/>
      <c r="H68" s="145"/>
      <c r="I68" s="145"/>
      <c r="J68" s="146"/>
      <c r="K68" s="146"/>
      <c r="L68" s="143"/>
    </row>
    <row r="69" spans="1:12">
      <c r="A69" s="72"/>
      <c r="B69" s="23">
        <v>13</v>
      </c>
      <c r="C69" s="71" t="str">
        <f ca="1">IF(ISERROR(OFFSET('HARGA SATUAN'!$C$6,MATCH('REKAP TIANG'!B69,'HARGA SATUAN'!$X$7:$X$9999,0),0)),"",OFFSET('HARGA SATUAN'!$C$6,MATCH('REKAP TIANG'!B69,'HARGA SATUAN'!$X$7:$X$9999,0),0))</f>
        <v/>
      </c>
      <c r="D69" s="71">
        <f ca="1">SUMIFS(RAB!$F$14:$F$166,RAB!$C$14:$C$166,'REKAP TIANG'!C69)</f>
        <v>0</v>
      </c>
      <c r="E69" s="23">
        <f t="shared" ca="1" si="13"/>
        <v>0</v>
      </c>
      <c r="F69" s="23">
        <f ca="1">IF(D69=0,0,SUM($E$56:E69))</f>
        <v>0</v>
      </c>
      <c r="G69" s="23"/>
      <c r="H69" s="145"/>
      <c r="I69" s="145"/>
      <c r="J69" s="146"/>
      <c r="K69" s="146"/>
      <c r="L69" s="143"/>
    </row>
    <row r="70" spans="1:12">
      <c r="A70" s="72"/>
      <c r="B70" s="23">
        <v>14</v>
      </c>
      <c r="C70" s="71" t="str">
        <f ca="1">IF(ISERROR(OFFSET('HARGA SATUAN'!$C$6,MATCH('REKAP TIANG'!B70,'HARGA SATUAN'!$X$7:$X$9999,0),0)),"",OFFSET('HARGA SATUAN'!$C$6,MATCH('REKAP TIANG'!B70,'HARGA SATUAN'!$X$7:$X$9999,0),0))</f>
        <v/>
      </c>
      <c r="D70" s="71">
        <f ca="1">SUMIFS(RAB!$F$14:$F$166,RAB!$C$14:$C$166,'REKAP TIANG'!C70)</f>
        <v>0</v>
      </c>
      <c r="E70" s="23">
        <f t="shared" ca="1" si="13"/>
        <v>0</v>
      </c>
      <c r="F70" s="23">
        <f ca="1">IF(D70=0,0,SUM($E$56:E70))</f>
        <v>0</v>
      </c>
      <c r="G70" s="23"/>
      <c r="H70" s="145"/>
      <c r="I70" s="145"/>
      <c r="J70" s="146"/>
      <c r="K70" s="146"/>
      <c r="L70" s="143"/>
    </row>
    <row r="71" spans="1:12">
      <c r="A71" s="72"/>
      <c r="B71" s="23">
        <v>15</v>
      </c>
      <c r="C71" s="71" t="str">
        <f ca="1">IF(ISERROR(OFFSET('HARGA SATUAN'!$C$6,MATCH('REKAP TIANG'!B71,'HARGA SATUAN'!$X$7:$X$9999,0),0)),"",OFFSET('HARGA SATUAN'!$C$6,MATCH('REKAP TIANG'!B71,'HARGA SATUAN'!$X$7:$X$9999,0),0))</f>
        <v/>
      </c>
      <c r="D71" s="71">
        <f ca="1">SUMIFS(RAB!$F$14:$F$166,RAB!$C$14:$C$166,'REKAP TIANG'!C71)</f>
        <v>0</v>
      </c>
      <c r="E71" s="23">
        <f t="shared" ca="1" si="13"/>
        <v>0</v>
      </c>
      <c r="F71" s="23">
        <f ca="1">IF(D71=0,0,SUM($E$56:E71))</f>
        <v>0</v>
      </c>
      <c r="G71" s="23"/>
      <c r="H71" s="145"/>
      <c r="I71" s="145"/>
      <c r="J71" s="146"/>
      <c r="K71" s="146"/>
      <c r="L71" s="143"/>
    </row>
    <row r="72" spans="1:12">
      <c r="A72" s="72"/>
      <c r="B72" s="23">
        <v>16</v>
      </c>
      <c r="C72" s="71" t="str">
        <f ca="1">IF(ISERROR(OFFSET('HARGA SATUAN'!$C$6,MATCH('REKAP TIANG'!B72,'HARGA SATUAN'!$X$7:$X$9999,0),0)),"",OFFSET('HARGA SATUAN'!$C$6,MATCH('REKAP TIANG'!B72,'HARGA SATUAN'!$X$7:$X$9999,0),0))</f>
        <v/>
      </c>
      <c r="D72" s="71">
        <f ca="1">SUMIFS(RAB!$F$14:$F$166,RAB!$C$14:$C$166,'REKAP TIANG'!C72)</f>
        <v>0</v>
      </c>
      <c r="E72" s="23">
        <f t="shared" ca="1" si="13"/>
        <v>0</v>
      </c>
      <c r="F72" s="23">
        <f ca="1">IF(D72=0,0,SUM($E$56:E72))</f>
        <v>0</v>
      </c>
      <c r="G72" s="23"/>
      <c r="H72" s="145"/>
      <c r="I72" s="145"/>
      <c r="J72" s="146"/>
      <c r="K72" s="146"/>
      <c r="L72" s="143"/>
    </row>
    <row r="73" spans="1:12">
      <c r="A73" s="72"/>
      <c r="B73" s="23">
        <v>17</v>
      </c>
      <c r="C73" s="71" t="str">
        <f ca="1">IF(ISERROR(OFFSET('HARGA SATUAN'!$C$6,MATCH('REKAP TIANG'!B73,'HARGA SATUAN'!$X$7:$X$9999,0),0)),"",OFFSET('HARGA SATUAN'!$C$6,MATCH('REKAP TIANG'!B73,'HARGA SATUAN'!$X$7:$X$9999,0),0))</f>
        <v/>
      </c>
      <c r="D73" s="71">
        <f ca="1">SUMIFS(RAB!$F$14:$F$166,RAB!$C$14:$C$166,'REKAP TIANG'!C73)</f>
        <v>0</v>
      </c>
      <c r="E73" s="23">
        <f t="shared" ca="1" si="13"/>
        <v>0</v>
      </c>
      <c r="F73" s="23">
        <f ca="1">IF(D73=0,0,SUM($E$56:E73))</f>
        <v>0</v>
      </c>
      <c r="G73" s="23"/>
      <c r="H73" s="145"/>
      <c r="I73" s="145"/>
      <c r="J73" s="146"/>
      <c r="K73" s="146"/>
      <c r="L73" s="143"/>
    </row>
    <row r="74" spans="1:12">
      <c r="A74" s="72"/>
      <c r="B74" s="23">
        <v>18</v>
      </c>
      <c r="C74" s="71" t="str">
        <f ca="1">IF(ISERROR(OFFSET('HARGA SATUAN'!$C$6,MATCH('REKAP TIANG'!B74,'HARGA SATUAN'!$X$7:$X$9999,0),0)),"",OFFSET('HARGA SATUAN'!$C$6,MATCH('REKAP TIANG'!B74,'HARGA SATUAN'!$X$7:$X$9999,0),0))</f>
        <v/>
      </c>
      <c r="D74" s="71">
        <f ca="1">SUMIFS(RAB!$F$14:$F$166,RAB!$C$14:$C$166,'REKAP TIANG'!C74)</f>
        <v>0</v>
      </c>
      <c r="E74" s="23">
        <f t="shared" ca="1" si="13"/>
        <v>0</v>
      </c>
      <c r="F74" s="23">
        <f ca="1">IF(D74=0,0,SUM($E$56:E74))</f>
        <v>0</v>
      </c>
      <c r="G74" s="23"/>
      <c r="H74" s="145"/>
      <c r="I74" s="145"/>
      <c r="J74" s="146"/>
      <c r="K74" s="146"/>
      <c r="L74" s="143"/>
    </row>
    <row r="75" spans="1:12">
      <c r="A75" s="72"/>
      <c r="B75" s="23">
        <v>19</v>
      </c>
      <c r="C75" s="71" t="str">
        <f ca="1">IF(ISERROR(OFFSET('HARGA SATUAN'!$C$6,MATCH('REKAP TIANG'!B75,'HARGA SATUAN'!$X$7:$X$9999,0),0)),"",OFFSET('HARGA SATUAN'!$C$6,MATCH('REKAP TIANG'!B75,'HARGA SATUAN'!$X$7:$X$9999,0),0))</f>
        <v/>
      </c>
      <c r="D75" s="71">
        <f ca="1">SUMIFS(RAB!$F$14:$F$166,RAB!$C$14:$C$166,'REKAP TIANG'!C75)</f>
        <v>0</v>
      </c>
      <c r="E75" s="23">
        <f t="shared" ca="1" si="13"/>
        <v>0</v>
      </c>
      <c r="F75" s="23">
        <f ca="1">IF(D75=0,0,SUM($E$56:E75))</f>
        <v>0</v>
      </c>
      <c r="G75" s="23"/>
      <c r="H75" s="145"/>
      <c r="I75" s="145"/>
      <c r="J75" s="146"/>
      <c r="K75" s="146"/>
      <c r="L75" s="143"/>
    </row>
    <row r="76" spans="1:12">
      <c r="A76" s="72"/>
      <c r="B76" s="23">
        <v>20</v>
      </c>
      <c r="C76" s="71" t="str">
        <f ca="1">IF(ISERROR(OFFSET('HARGA SATUAN'!$C$6,MATCH('REKAP TIANG'!B76,'HARGA SATUAN'!$X$7:$X$9999,0),0)),"",OFFSET('HARGA SATUAN'!$C$6,MATCH('REKAP TIANG'!B76,'HARGA SATUAN'!$X$7:$X$9999,0),0))</f>
        <v/>
      </c>
      <c r="D76" s="71">
        <f ca="1">SUMIFS(RAB!$F$14:$F$166,RAB!$C$14:$C$166,'REKAP TIANG'!C76)</f>
        <v>0</v>
      </c>
      <c r="E76" s="23">
        <f ca="1">IF(D76=0,0,1)</f>
        <v>0</v>
      </c>
      <c r="F76" s="23">
        <f ca="1">IF(D76=0,0,SUM($E$56:E76))</f>
        <v>0</v>
      </c>
      <c r="G76" s="23"/>
      <c r="H76" s="145"/>
      <c r="I76" s="145"/>
      <c r="J76" s="146"/>
      <c r="K76" s="146"/>
      <c r="L76" s="143"/>
    </row>
    <row r="77" spans="1:12">
      <c r="A77" s="72"/>
      <c r="E77" s="23"/>
      <c r="F77" s="23"/>
      <c r="G77" s="23"/>
      <c r="H77" s="145"/>
      <c r="I77" s="145"/>
      <c r="J77" s="146"/>
      <c r="K77" s="146"/>
      <c r="L77" s="143"/>
    </row>
    <row r="78" spans="1:12">
      <c r="A78" s="72"/>
      <c r="E78" s="23"/>
      <c r="F78" s="23"/>
      <c r="G78" s="23"/>
      <c r="H78" s="145"/>
      <c r="I78" s="145"/>
      <c r="J78" s="146"/>
      <c r="K78" s="146"/>
      <c r="L78" s="143"/>
    </row>
    <row r="79" spans="1:12">
      <c r="A79" s="72"/>
      <c r="E79" s="23"/>
      <c r="F79" s="23"/>
      <c r="G79" s="23"/>
      <c r="H79" s="145"/>
      <c r="I79" s="145"/>
      <c r="J79" s="146"/>
      <c r="K79" s="146"/>
      <c r="L79" s="143"/>
    </row>
    <row r="80" spans="1:12">
      <c r="A80" s="72"/>
      <c r="E80" s="23"/>
      <c r="F80" s="23"/>
      <c r="G80" s="23"/>
      <c r="H80" s="145"/>
      <c r="I80" s="145"/>
      <c r="J80" s="146"/>
      <c r="K80" s="146"/>
      <c r="L80" s="143"/>
    </row>
    <row r="81" spans="1:12">
      <c r="A81" s="72"/>
      <c r="E81" s="23"/>
      <c r="F81" s="23"/>
      <c r="G81" s="23"/>
      <c r="H81" s="145"/>
      <c r="I81" s="145"/>
      <c r="J81" s="146"/>
      <c r="K81" s="146"/>
      <c r="L81" s="143"/>
    </row>
    <row r="82" spans="1:12">
      <c r="A82" s="72"/>
      <c r="E82" s="23"/>
      <c r="F82" s="23"/>
      <c r="G82" s="23"/>
      <c r="H82" s="145"/>
      <c r="I82" s="145"/>
      <c r="J82" s="146"/>
      <c r="K82" s="146"/>
      <c r="L82" s="143"/>
    </row>
    <row r="83" spans="1:12">
      <c r="A83" s="72"/>
      <c r="E83" s="23"/>
      <c r="F83" s="23"/>
      <c r="G83" s="23"/>
      <c r="H83" s="145"/>
      <c r="I83" s="145"/>
      <c r="J83" s="146"/>
      <c r="K83" s="146"/>
      <c r="L83" s="143"/>
    </row>
    <row r="84" spans="1:12">
      <c r="B84" s="143"/>
      <c r="C84" s="144"/>
      <c r="D84" s="144"/>
      <c r="E84" s="143"/>
      <c r="F84" s="143"/>
      <c r="G84" s="143"/>
      <c r="H84" s="145"/>
      <c r="I84" s="145"/>
      <c r="J84" s="146"/>
      <c r="K84" s="146"/>
      <c r="L84" s="143"/>
    </row>
    <row r="85" spans="1:12">
      <c r="B85" s="143"/>
      <c r="C85" s="144"/>
      <c r="D85" s="144"/>
      <c r="E85" s="143"/>
      <c r="F85" s="143"/>
      <c r="G85" s="143"/>
      <c r="H85" s="145"/>
      <c r="I85" s="145"/>
      <c r="J85" s="146"/>
      <c r="K85" s="146"/>
      <c r="L85" s="143"/>
    </row>
    <row r="86" spans="1:12">
      <c r="B86" s="143"/>
      <c r="C86" s="144"/>
      <c r="D86" s="144"/>
      <c r="E86" s="143"/>
      <c r="F86" s="143"/>
      <c r="G86" s="143"/>
      <c r="H86" s="145"/>
      <c r="I86" s="145"/>
      <c r="J86" s="146"/>
      <c r="K86" s="146"/>
      <c r="L86" s="143"/>
    </row>
    <row r="87" spans="1:12">
      <c r="B87" s="143"/>
      <c r="C87" s="144"/>
      <c r="D87" s="144"/>
      <c r="E87" s="143"/>
      <c r="F87" s="143"/>
      <c r="G87" s="143"/>
      <c r="H87" s="145"/>
      <c r="I87" s="145"/>
      <c r="J87" s="146"/>
      <c r="K87" s="146"/>
      <c r="L87" s="143"/>
    </row>
    <row r="88" spans="1:12">
      <c r="B88" s="143"/>
      <c r="C88" s="144"/>
      <c r="D88" s="144"/>
      <c r="E88" s="143"/>
      <c r="F88" s="143"/>
      <c r="G88" s="143"/>
      <c r="H88" s="145"/>
      <c r="I88" s="145"/>
      <c r="J88" s="146"/>
      <c r="K88" s="146"/>
      <c r="L88" s="143"/>
    </row>
    <row r="89" spans="1:12">
      <c r="B89" s="143"/>
      <c r="C89" s="144"/>
      <c r="D89" s="144"/>
      <c r="E89" s="143"/>
      <c r="F89" s="143"/>
      <c r="G89" s="143"/>
      <c r="H89" s="145"/>
      <c r="I89" s="145"/>
      <c r="J89" s="146"/>
      <c r="K89" s="146"/>
      <c r="L89" s="143"/>
    </row>
    <row r="90" spans="1:12">
      <c r="B90" s="143"/>
      <c r="C90" s="144"/>
      <c r="D90" s="144"/>
      <c r="E90" s="143"/>
      <c r="F90" s="143"/>
      <c r="G90" s="143"/>
      <c r="H90" s="145"/>
      <c r="I90" s="145"/>
      <c r="J90" s="146"/>
      <c r="K90" s="146"/>
      <c r="L90" s="143"/>
    </row>
    <row r="91" spans="1:12">
      <c r="B91" s="143"/>
      <c r="C91" s="144"/>
      <c r="D91" s="144"/>
      <c r="E91" s="143"/>
      <c r="F91" s="143"/>
      <c r="G91" s="143"/>
      <c r="H91" s="145"/>
      <c r="I91" s="145"/>
      <c r="J91" s="146"/>
      <c r="K91" s="146"/>
      <c r="L91" s="143"/>
    </row>
    <row r="92" spans="1:12">
      <c r="B92" s="143"/>
      <c r="C92" s="144"/>
      <c r="D92" s="144"/>
      <c r="E92" s="143"/>
      <c r="F92" s="143"/>
      <c r="G92" s="143"/>
      <c r="H92" s="145"/>
      <c r="I92" s="145"/>
      <c r="J92" s="146"/>
      <c r="K92" s="146"/>
      <c r="L92" s="143"/>
    </row>
    <row r="93" spans="1:12">
      <c r="B93" s="143"/>
      <c r="C93" s="144"/>
      <c r="D93" s="144"/>
      <c r="E93" s="143"/>
      <c r="F93" s="143"/>
      <c r="G93" s="143"/>
      <c r="H93" s="145"/>
      <c r="I93" s="145"/>
      <c r="J93" s="146"/>
      <c r="K93" s="146"/>
      <c r="L93" s="143"/>
    </row>
    <row r="94" spans="1:12">
      <c r="B94" s="143"/>
      <c r="C94" s="144"/>
      <c r="D94" s="144"/>
      <c r="E94" s="143"/>
      <c r="F94" s="143"/>
      <c r="G94" s="143"/>
      <c r="H94" s="145"/>
      <c r="I94" s="145"/>
      <c r="J94" s="146"/>
      <c r="K94" s="146"/>
      <c r="L94" s="143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3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J226" sqref="J226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81" t="s">
        <v>719</v>
      </c>
      <c r="C4" s="581"/>
      <c r="D4" s="581"/>
      <c r="E4" s="581"/>
      <c r="F4" s="581"/>
      <c r="G4" s="581"/>
      <c r="H4" s="581"/>
      <c r="I4" s="581"/>
      <c r="J4" s="581"/>
      <c r="K4" s="581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722</v>
      </c>
      <c r="F6" s="140" t="s">
        <v>9</v>
      </c>
      <c r="G6" s="574" t="str">
        <f>RAB!G6</f>
        <v>PB An. Perum Subsidi PT Heri Paradise Property</v>
      </c>
      <c r="H6" s="574"/>
      <c r="I6" s="574"/>
      <c r="J6" s="574"/>
      <c r="K6" s="574"/>
      <c r="S6" s="72"/>
      <c r="T6" s="81"/>
      <c r="U6" s="72"/>
    </row>
    <row r="7" spans="1:21">
      <c r="C7" s="30"/>
      <c r="D7" s="24"/>
      <c r="E7" s="102" t="s">
        <v>723</v>
      </c>
      <c r="F7" s="140" t="s">
        <v>9</v>
      </c>
      <c r="G7" s="102" t="str">
        <f>RAB!G7</f>
        <v>Ds. Rejosari, Kec. Grobogan, Kab. Grobogan</v>
      </c>
      <c r="H7" s="103"/>
      <c r="S7" s="72"/>
      <c r="T7" s="81"/>
      <c r="U7" s="72"/>
    </row>
    <row r="8" spans="1:21">
      <c r="C8" s="30"/>
      <c r="D8" s="24"/>
      <c r="E8" s="102" t="s">
        <v>724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725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F10" s="140"/>
      <c r="S10" s="72"/>
      <c r="T10" s="72"/>
    </row>
    <row r="11" spans="1:21" ht="15.75" customHeight="1">
      <c r="B11" s="582" t="s">
        <v>0</v>
      </c>
      <c r="C11" s="584" t="s">
        <v>1</v>
      </c>
      <c r="D11" s="587" t="s">
        <v>42</v>
      </c>
      <c r="E11" s="587" t="s">
        <v>43</v>
      </c>
      <c r="F11" s="587" t="s">
        <v>2</v>
      </c>
      <c r="G11" s="588" t="s">
        <v>41</v>
      </c>
      <c r="H11" s="587" t="s">
        <v>3</v>
      </c>
      <c r="I11" s="587"/>
      <c r="J11" s="587"/>
      <c r="K11" s="591"/>
      <c r="M11" s="32"/>
      <c r="N11" s="32"/>
      <c r="O11" s="32"/>
      <c r="P11" s="32"/>
      <c r="R11" s="33"/>
      <c r="S11" s="73"/>
      <c r="T11" s="73"/>
    </row>
    <row r="12" spans="1:21" ht="15" customHeight="1">
      <c r="B12" s="583"/>
      <c r="C12" s="585"/>
      <c r="D12" s="577"/>
      <c r="E12" s="577"/>
      <c r="F12" s="577"/>
      <c r="G12" s="589"/>
      <c r="H12" s="579" t="s">
        <v>46</v>
      </c>
      <c r="I12" s="579" t="s">
        <v>5</v>
      </c>
      <c r="J12" s="577" t="s">
        <v>47</v>
      </c>
      <c r="K12" s="578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83"/>
      <c r="C13" s="586"/>
      <c r="D13" s="577"/>
      <c r="E13" s="577"/>
      <c r="F13" s="577"/>
      <c r="G13" s="590"/>
      <c r="H13" s="580"/>
      <c r="I13" s="580"/>
      <c r="J13" s="577"/>
      <c r="K13" s="578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115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720</v>
      </c>
      <c r="C15" s="75" t="s">
        <v>719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78" si="1">IF(OR(D15="MDU",D15="MDU-KD"),G15*F15,0)</f>
        <v>0</v>
      </c>
      <c r="I15" s="41">
        <f t="shared" ref="I15:I78" si="2">IF(D15="HDW",G15*F15,0)</f>
        <v>0</v>
      </c>
      <c r="J15" s="41">
        <f t="shared" ref="J15:J78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ca="1">IF(ISERROR(OFFSET($C$223,MATCH(A16,$F$224:$F$373,0),0)),"",OFFSET($C$223,MATCH(A16,$F$224:$F$373,0),0))</f>
        <v>KWH MPB; 1P;230V;5(60)A;1;2W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Bh</v>
      </c>
      <c r="F16" s="97">
        <f ca="1">IF(ISERROR(OFFSET($D$223,MATCH(A16,$F$224:$F$373,0),0)),"",OFFSET($D$223,MATCH(A16,$F$224:$F$373,0),0))</f>
        <v>86</v>
      </c>
      <c r="G16" s="40">
        <f ca="1">IF(ISERROR(OFFSET('HARGA SATUAN'!$Q$6,MATCH(C16,'HARGA SATUAN'!$C$7:$C$1922,0),0)),"",OFFSET('HARGA SATUAN'!$Q$6,MATCH(C16,'HARGA SATUAN'!$C$7:$C$1922,0),0))</f>
        <v>312601</v>
      </c>
      <c r="H16" s="41">
        <f t="shared" ca="1" si="1"/>
        <v>26883686</v>
      </c>
      <c r="I16" s="41">
        <f t="shared" ca="1" si="2"/>
        <v>0</v>
      </c>
      <c r="J16" s="41">
        <f t="shared" ca="1" si="3"/>
        <v>0</v>
      </c>
      <c r="K16" s="42">
        <f t="shared" ca="1" si="0"/>
        <v>26883686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>
        <f t="shared" ref="B17:B80" ca="1" si="4">IF(C17="","",A17)</f>
        <v>2</v>
      </c>
      <c r="C17" s="105" t="str">
        <f t="shared" ref="C17:C80" ca="1" si="5">IF(ISERROR(OFFSET($C$223,MATCH(A17,$F$224:$F$373,0),0)),"",OFFSET($C$223,MATCH(A17,$F$224:$F$373,0),0))</f>
        <v>MCB 1 Fasa 6 A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Bh</v>
      </c>
      <c r="F17" s="97">
        <f t="shared" ref="F17:F80" ca="1" si="6">IF(ISERROR(OFFSET($D$223,MATCH(A17,$F$224:$F$373,0),0)),"",OFFSET($D$223,MATCH(A17,$F$224:$F$373,0),0))</f>
        <v>86</v>
      </c>
      <c r="G17" s="40">
        <f ca="1">IF(ISERROR(OFFSET('HARGA SATUAN'!$Q$6,MATCH(C17,'HARGA SATUAN'!$C$7:$C$1922,0),0)),"",OFFSET('HARGA SATUAN'!$Q$6,MATCH(C17,'HARGA SATUAN'!$C$7:$C$1922,0),0))</f>
        <v>37170</v>
      </c>
      <c r="H17" s="41">
        <f t="shared" ca="1" si="1"/>
        <v>3196620</v>
      </c>
      <c r="I17" s="41">
        <f t="shared" ca="1" si="2"/>
        <v>0</v>
      </c>
      <c r="J17" s="41">
        <f t="shared" ca="1" si="3"/>
        <v>0</v>
      </c>
      <c r="K17" s="42">
        <f t="shared" ca="1" si="0"/>
        <v>3196620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>
        <f t="shared" ca="1" si="4"/>
        <v>3</v>
      </c>
      <c r="C18" s="105" t="str">
        <f t="shared" ca="1" si="5"/>
        <v>Trafo 1 Fasa CSP 50 kVA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Bh</v>
      </c>
      <c r="F18" s="97">
        <f t="shared" ca="1" si="6"/>
        <v>1</v>
      </c>
      <c r="G18" s="40">
        <f ca="1">IF(ISERROR(OFFSET('HARGA SATUAN'!$Q$6,MATCH(C18,'HARGA SATUAN'!$C$7:$C$1922,0),0)),"",OFFSET('HARGA SATUAN'!$Q$6,MATCH(C18,'HARGA SATUAN'!$C$7:$C$1922,0),0))</f>
        <v>34184115</v>
      </c>
      <c r="H18" s="41">
        <f t="shared" ca="1" si="1"/>
        <v>34184115</v>
      </c>
      <c r="I18" s="41">
        <f t="shared" ca="1" si="2"/>
        <v>0</v>
      </c>
      <c r="J18" s="41">
        <f t="shared" ca="1" si="3"/>
        <v>0</v>
      </c>
      <c r="K18" s="42">
        <f t="shared" ca="1" si="0"/>
        <v>34184115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>
        <f t="shared" ca="1" si="4"/>
        <v>4</v>
      </c>
      <c r="C19" s="105" t="str">
        <f t="shared" ca="1" si="5"/>
        <v>Isolator Tumpu ( Line Post ) 20 KV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Bh</v>
      </c>
      <c r="F19" s="97">
        <f t="shared" ca="1" si="6"/>
        <v>6</v>
      </c>
      <c r="G19" s="40">
        <f ca="1">IF(ISERROR(OFFSET('HARGA SATUAN'!$Q$6,MATCH(C19,'HARGA SATUAN'!$C$7:$C$1922,0),0)),"",OFFSET('HARGA SATUAN'!$Q$6,MATCH(C19,'HARGA SATUAN'!$C$7:$C$1922,0),0))</f>
        <v>235202</v>
      </c>
      <c r="H19" s="41">
        <f t="shared" ca="1" si="1"/>
        <v>1411212</v>
      </c>
      <c r="I19" s="41">
        <f t="shared" ca="1" si="2"/>
        <v>0</v>
      </c>
      <c r="J19" s="41">
        <f t="shared" ca="1" si="3"/>
        <v>0</v>
      </c>
      <c r="K19" s="42">
        <f t="shared" ca="1" si="0"/>
        <v>1411212</v>
      </c>
      <c r="L19" s="45"/>
      <c r="Q19" s="35"/>
      <c r="R19" s="44"/>
      <c r="S19" s="44"/>
      <c r="T19" s="44"/>
    </row>
    <row r="20" spans="1:20" s="46" customFormat="1" ht="28.8">
      <c r="A20" s="29">
        <v>5</v>
      </c>
      <c r="B20" s="96">
        <f t="shared" ca="1" si="4"/>
        <v>5</v>
      </c>
      <c r="C20" s="105" t="str">
        <f t="shared" ca="1" si="5"/>
        <v>Isolator Tarik ( Porcelain ) 20 KV + Primary Dead End Clamp 70-150 mm²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Set</v>
      </c>
      <c r="F20" s="97">
        <f t="shared" ca="1" si="6"/>
        <v>2</v>
      </c>
      <c r="G20" s="40">
        <f ca="1">IF(ISERROR(OFFSET('HARGA SATUAN'!$Q$6,MATCH(C20,'HARGA SATUAN'!$C$7:$C$1922,0),0)),"",OFFSET('HARGA SATUAN'!$Q$6,MATCH(C20,'HARGA SATUAN'!$C$7:$C$1922,0),0))</f>
        <v>557575</v>
      </c>
      <c r="H20" s="41">
        <f t="shared" ca="1" si="1"/>
        <v>1115150</v>
      </c>
      <c r="I20" s="41">
        <f t="shared" ca="1" si="2"/>
        <v>0</v>
      </c>
      <c r="J20" s="41">
        <f t="shared" ca="1" si="3"/>
        <v>0</v>
      </c>
      <c r="K20" s="42">
        <f t="shared" ca="1" si="0"/>
        <v>1115150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>
        <f t="shared" ca="1" si="4"/>
        <v>6</v>
      </c>
      <c r="C21" s="105" t="str">
        <f t="shared" ca="1" si="5"/>
        <v>AAAC 70 mm²</v>
      </c>
      <c r="D21" s="97" t="str">
        <f ca="1">IF(ISERROR(OFFSET('HARGA SATUAN'!$E$6,MATCH(C21,'HARGA SATUAN'!$C$7:$C$1922,0),0)),"",OFFSET('HARGA SATUAN'!$E$6,MATCH(C21,'HARGA SATUAN'!$C$7:$C$1922,0),0))</f>
        <v>MDU-KD</v>
      </c>
      <c r="E21" s="97" t="str">
        <f ca="1">IF(B21="+","Unit",IF(ISERROR(OFFSET('HARGA SATUAN'!$F$6,MATCH(C21,'HARGA SATUAN'!$C$7:$C$1922,0),0)),"",OFFSET('HARGA SATUAN'!$F$6,MATCH(C21,'HARGA SATUAN'!$C$7:$C$1922,0),0)))</f>
        <v>Mtr</v>
      </c>
      <c r="F21" s="97">
        <f t="shared" ca="1" si="6"/>
        <v>309.40000000000003</v>
      </c>
      <c r="G21" s="40">
        <f ca="1">IF(ISERROR(OFFSET('HARGA SATUAN'!$Q$6,MATCH(C21,'HARGA SATUAN'!$C$7:$C$1922,0),0)),"",OFFSET('HARGA SATUAN'!$Q$6,MATCH(C21,'HARGA SATUAN'!$C$7:$C$1922,0),0))</f>
        <v>13967</v>
      </c>
      <c r="H21" s="41">
        <f t="shared" ca="1" si="1"/>
        <v>4321389.8000000007</v>
      </c>
      <c r="I21" s="41">
        <f t="shared" ca="1" si="2"/>
        <v>0</v>
      </c>
      <c r="J21" s="41">
        <f t="shared" ca="1" si="3"/>
        <v>0</v>
      </c>
      <c r="K21" s="42">
        <f t="shared" ca="1" si="0"/>
        <v>4321389.8000000007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>
        <f t="shared" ca="1" si="4"/>
        <v>7</v>
      </c>
      <c r="C22" s="105" t="str">
        <f t="shared" ca="1" si="5"/>
        <v>NFA2X-T 2 x 70 + N 50 mm²</v>
      </c>
      <c r="D22" s="97" t="str">
        <f ca="1">IF(ISERROR(OFFSET('HARGA SATUAN'!$E$6,MATCH(C22,'HARGA SATUAN'!$C$7:$C$1922,0),0)),"",OFFSET('HARGA SATUAN'!$E$6,MATCH(C22,'HARGA SATUAN'!$C$7:$C$1922,0),0))</f>
        <v>MDU-KD</v>
      </c>
      <c r="E22" s="97" t="str">
        <f ca="1">IF(B22="+","Unit",IF(ISERROR(OFFSET('HARGA SATUAN'!$F$6,MATCH(C22,'HARGA SATUAN'!$C$7:$C$1922,0),0)),"",OFFSET('HARGA SATUAN'!$F$6,MATCH(C22,'HARGA SATUAN'!$C$7:$C$1922,0),0)))</f>
        <v>Mtr</v>
      </c>
      <c r="F22" s="97">
        <f t="shared" ca="1" si="6"/>
        <v>2</v>
      </c>
      <c r="G22" s="40">
        <f ca="1">IF(ISERROR(OFFSET('HARGA SATUAN'!$Q$6,MATCH(C22,'HARGA SATUAN'!$C$7:$C$1922,0),0)),"",OFFSET('HARGA SATUAN'!$Q$6,MATCH(C22,'HARGA SATUAN'!$C$7:$C$1922,0),0))</f>
        <v>49525</v>
      </c>
      <c r="H22" s="41">
        <f t="shared" ca="1" si="1"/>
        <v>99050</v>
      </c>
      <c r="I22" s="41">
        <f t="shared" ca="1" si="2"/>
        <v>0</v>
      </c>
      <c r="J22" s="41">
        <f t="shared" ca="1" si="3"/>
        <v>0</v>
      </c>
      <c r="K22" s="42">
        <f t="shared" ca="1" si="0"/>
        <v>99050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>
        <f t="shared" ca="1" si="4"/>
        <v>8</v>
      </c>
      <c r="C23" s="105" t="str">
        <f t="shared" ca="1" si="5"/>
        <v>NFA2X-T 2 x 70 + N 70 mm²</v>
      </c>
      <c r="D23" s="97" t="str">
        <f ca="1">IF(ISERROR(OFFSET('HARGA SATUAN'!$E$6,MATCH(C23,'HARGA SATUAN'!$C$7:$C$1922,0),0)),"",OFFSET('HARGA SATUAN'!$E$6,MATCH(C23,'HARGA SATUAN'!$C$7:$C$1922,0),0))</f>
        <v>MDU-KD</v>
      </c>
      <c r="E23" s="97" t="str">
        <f ca="1">IF(B23="+","Unit",IF(ISERROR(OFFSET('HARGA SATUAN'!$F$6,MATCH(C23,'HARGA SATUAN'!$C$7:$C$1922,0),0)),"",OFFSET('HARGA SATUAN'!$F$6,MATCH(C23,'HARGA SATUAN'!$C$7:$C$1922,0),0)))</f>
        <v>Mtr</v>
      </c>
      <c r="F23" s="97">
        <f t="shared" ca="1" si="6"/>
        <v>142.04000000000002</v>
      </c>
      <c r="G23" s="40">
        <f ca="1">IF(ISERROR(OFFSET('HARGA SATUAN'!$Q$6,MATCH(C23,'HARGA SATUAN'!$C$7:$C$1922,0),0)),"",OFFSET('HARGA SATUAN'!$Q$6,MATCH(C23,'HARGA SATUAN'!$C$7:$C$1922,0),0))</f>
        <v>49525</v>
      </c>
      <c r="H23" s="41">
        <f t="shared" ca="1" si="1"/>
        <v>7034531.0000000009</v>
      </c>
      <c r="I23" s="41">
        <f t="shared" ca="1" si="2"/>
        <v>0</v>
      </c>
      <c r="J23" s="41">
        <f t="shared" ca="1" si="3"/>
        <v>0</v>
      </c>
      <c r="K23" s="42">
        <f t="shared" ca="1" si="0"/>
        <v>7034531.0000000009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>
        <f t="shared" ca="1" si="4"/>
        <v>9</v>
      </c>
      <c r="C24" s="105" t="str">
        <f t="shared" ca="1" si="5"/>
        <v>NFA2X 2 x 10 mm²</v>
      </c>
      <c r="D24" s="97" t="str">
        <f ca="1">IF(ISERROR(OFFSET('HARGA SATUAN'!$E$6,MATCH(C24,'HARGA SATUAN'!$C$7:$C$1922,0),0)),"",OFFSET('HARGA SATUAN'!$E$6,MATCH(C24,'HARGA SATUAN'!$C$7:$C$1922,0),0))</f>
        <v>MDU-KD</v>
      </c>
      <c r="E24" s="97" t="str">
        <f ca="1">IF(B24="+","Unit",IF(ISERROR(OFFSET('HARGA SATUAN'!$F$6,MATCH(C24,'HARGA SATUAN'!$C$7:$C$1922,0),0)),"",OFFSET('HARGA SATUAN'!$F$6,MATCH(C24,'HARGA SATUAN'!$C$7:$C$1922,0),0)))</f>
        <v>Mtr</v>
      </c>
      <c r="F24" s="97">
        <f t="shared" ca="1" si="6"/>
        <v>3010</v>
      </c>
      <c r="G24" s="40">
        <f ca="1">IF(ISERROR(OFFSET('HARGA SATUAN'!$Q$6,MATCH(C24,'HARGA SATUAN'!$C$7:$C$1922,0),0)),"",OFFSET('HARGA SATUAN'!$Q$6,MATCH(C24,'HARGA SATUAN'!$C$7:$C$1922,0),0))</f>
        <v>4753</v>
      </c>
      <c r="H24" s="41">
        <f t="shared" ca="1" si="1"/>
        <v>14306530</v>
      </c>
      <c r="I24" s="41">
        <f t="shared" ca="1" si="2"/>
        <v>0</v>
      </c>
      <c r="J24" s="41">
        <f t="shared" ca="1" si="3"/>
        <v>0</v>
      </c>
      <c r="K24" s="42">
        <f t="shared" ca="1" si="0"/>
        <v>14306530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4"/>
        <v/>
      </c>
      <c r="C25" s="105" t="str">
        <f t="shared" ca="1" si="5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6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1"/>
        <v>0</v>
      </c>
      <c r="I25" s="41">
        <f t="shared" ca="1" si="2"/>
        <v>0</v>
      </c>
      <c r="J25" s="41">
        <f t="shared" ca="1" si="3"/>
        <v>0</v>
      </c>
      <c r="K25" s="42">
        <f t="shared" ca="1" si="0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4"/>
        <v/>
      </c>
      <c r="C26" s="105" t="str">
        <f t="shared" ca="1" si="5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6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1"/>
        <v>0</v>
      </c>
      <c r="I26" s="41">
        <f t="shared" ca="1" si="2"/>
        <v>0</v>
      </c>
      <c r="J26" s="41">
        <f t="shared" ca="1" si="3"/>
        <v>0</v>
      </c>
      <c r="K26" s="42">
        <f t="shared" ca="1" si="0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4"/>
        <v/>
      </c>
      <c r="C27" s="105" t="str">
        <f t="shared" ca="1" si="5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6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1"/>
        <v>0</v>
      </c>
      <c r="I27" s="41">
        <f t="shared" ca="1" si="2"/>
        <v>0</v>
      </c>
      <c r="J27" s="41">
        <f t="shared" ca="1" si="3"/>
        <v>0</v>
      </c>
      <c r="K27" s="42">
        <f t="shared" ca="1" si="0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4"/>
        <v/>
      </c>
      <c r="C28" s="105" t="str">
        <f t="shared" ca="1" si="5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6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1"/>
        <v>0</v>
      </c>
      <c r="I28" s="41">
        <f t="shared" ca="1" si="2"/>
        <v>0</v>
      </c>
      <c r="J28" s="41">
        <f t="shared" ca="1" si="3"/>
        <v>0</v>
      </c>
      <c r="K28" s="42">
        <f t="shared" ca="1" si="0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4"/>
        <v/>
      </c>
      <c r="C29" s="105" t="str">
        <f t="shared" ca="1" si="5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6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1"/>
        <v>0</v>
      </c>
      <c r="I29" s="41">
        <f t="shared" ca="1" si="2"/>
        <v>0</v>
      </c>
      <c r="J29" s="41">
        <f t="shared" ca="1" si="3"/>
        <v>0</v>
      </c>
      <c r="K29" s="42">
        <f t="shared" ca="1" si="0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4"/>
        <v/>
      </c>
      <c r="C30" s="105" t="str">
        <f t="shared" ca="1" si="5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6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1"/>
        <v>0</v>
      </c>
      <c r="I30" s="41">
        <f t="shared" ca="1" si="2"/>
        <v>0</v>
      </c>
      <c r="J30" s="41">
        <f t="shared" ca="1" si="3"/>
        <v>0</v>
      </c>
      <c r="K30" s="42">
        <f t="shared" ca="1" si="0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4"/>
        <v/>
      </c>
      <c r="C31" s="105" t="str">
        <f t="shared" ca="1" si="5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6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1"/>
        <v>0</v>
      </c>
      <c r="I31" s="41">
        <f t="shared" ca="1" si="2"/>
        <v>0</v>
      </c>
      <c r="J31" s="41">
        <f t="shared" ca="1" si="3"/>
        <v>0</v>
      </c>
      <c r="K31" s="42">
        <f t="shared" ca="1" si="0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4"/>
        <v/>
      </c>
      <c r="C32" s="105" t="str">
        <f t="shared" ca="1" si="5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6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1"/>
        <v>0</v>
      </c>
      <c r="I32" s="41">
        <f t="shared" ca="1" si="2"/>
        <v>0</v>
      </c>
      <c r="J32" s="41">
        <f t="shared" ca="1" si="3"/>
        <v>0</v>
      </c>
      <c r="K32" s="42">
        <f t="shared" ca="1" si="0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4"/>
        <v/>
      </c>
      <c r="C33" s="105" t="str">
        <f t="shared" ca="1" si="5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6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1"/>
        <v>0</v>
      </c>
      <c r="I33" s="41">
        <f t="shared" ca="1" si="2"/>
        <v>0</v>
      </c>
      <c r="J33" s="41">
        <f t="shared" ca="1" si="3"/>
        <v>0</v>
      </c>
      <c r="K33" s="42">
        <f t="shared" ca="1" si="0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4"/>
        <v/>
      </c>
      <c r="C34" s="105" t="str">
        <f t="shared" ca="1" si="5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6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1"/>
        <v>0</v>
      </c>
      <c r="I34" s="41">
        <f t="shared" ca="1" si="2"/>
        <v>0</v>
      </c>
      <c r="J34" s="41">
        <f t="shared" ca="1" si="3"/>
        <v>0</v>
      </c>
      <c r="K34" s="42">
        <f t="shared" ca="1" si="0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4"/>
        <v/>
      </c>
      <c r="C35" s="105" t="str">
        <f t="shared" ca="1" si="5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6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1"/>
        <v>0</v>
      </c>
      <c r="I35" s="41">
        <f t="shared" ca="1" si="2"/>
        <v>0</v>
      </c>
      <c r="J35" s="41">
        <f t="shared" ca="1" si="3"/>
        <v>0</v>
      </c>
      <c r="K35" s="42">
        <f t="shared" ca="1" si="0"/>
        <v>0</v>
      </c>
      <c r="L35" s="45"/>
      <c r="Q35" s="35"/>
      <c r="R35" s="44"/>
      <c r="S35" s="44"/>
      <c r="T35" s="44"/>
    </row>
    <row r="36" spans="1:20" s="46" customFormat="1">
      <c r="A36" s="29">
        <v>21</v>
      </c>
      <c r="B36" s="96" t="str">
        <f t="shared" ca="1" si="4"/>
        <v/>
      </c>
      <c r="C36" s="105" t="str">
        <f t="shared" ca="1" si="5"/>
        <v/>
      </c>
      <c r="D36" s="97" t="str">
        <f ca="1">IF(ISERROR(OFFSET('HARGA SATUAN'!$E$6,MATCH(C36,'HARGA SATUAN'!$C$7:$C$1922,0),0)),"",OFFSET('HARGA SATUAN'!$E$6,MATCH(C36,'HARGA SATUAN'!$C$7:$C$1922,0),0))</f>
        <v/>
      </c>
      <c r="E36" s="97">
        <f ca="1">IF(B36="+","Unit",IF(ISERROR(OFFSET('HARGA SATUAN'!$F$6,MATCH(C36,'HARGA SATUAN'!$C$7:$C$1922,0),0)),"",OFFSET('HARGA SATUAN'!$F$6,MATCH(C36,'HARGA SATUAN'!$C$7:$C$1922,0),0)))</f>
        <v>0</v>
      </c>
      <c r="F36" s="97" t="str">
        <f t="shared" ca="1" si="6"/>
        <v/>
      </c>
      <c r="G36" s="40">
        <f ca="1">IF(ISERROR(OFFSET('HARGA SATUAN'!$Q$6,MATCH(C36,'HARGA SATUAN'!$C$7:$C$1922,0),0)),"",OFFSET('HARGA SATUAN'!$Q$6,MATCH(C36,'HARGA SATUAN'!$C$7:$C$1922,0),0))</f>
        <v>0</v>
      </c>
      <c r="H36" s="41">
        <f t="shared" ca="1" si="1"/>
        <v>0</v>
      </c>
      <c r="I36" s="41">
        <f t="shared" ca="1" si="2"/>
        <v>0</v>
      </c>
      <c r="J36" s="41">
        <f t="shared" ca="1" si="3"/>
        <v>0</v>
      </c>
      <c r="K36" s="42">
        <f t="shared" ca="1" si="0"/>
        <v>0</v>
      </c>
      <c r="L36" s="45"/>
      <c r="Q36" s="35"/>
      <c r="R36" s="44"/>
      <c r="S36" s="44"/>
      <c r="T36" s="44"/>
    </row>
    <row r="37" spans="1:20" s="46" customFormat="1">
      <c r="A37" s="29">
        <v>22</v>
      </c>
      <c r="B37" s="96" t="str">
        <f t="shared" ca="1" si="4"/>
        <v/>
      </c>
      <c r="C37" s="105" t="str">
        <f t="shared" ca="1" si="5"/>
        <v/>
      </c>
      <c r="D37" s="97" t="str">
        <f ca="1">IF(ISERROR(OFFSET('HARGA SATUAN'!$E$6,MATCH(C37,'HARGA SATUAN'!$C$7:$C$1922,0),0)),"",OFFSET('HARGA SATUAN'!$E$6,MATCH(C37,'HARGA SATUAN'!$C$7:$C$1922,0),0))</f>
        <v/>
      </c>
      <c r="E37" s="97">
        <f ca="1">IF(B37="+","Unit",IF(ISERROR(OFFSET('HARGA SATUAN'!$F$6,MATCH(C37,'HARGA SATUAN'!$C$7:$C$1922,0),0)),"",OFFSET('HARGA SATUAN'!$F$6,MATCH(C37,'HARGA SATUAN'!$C$7:$C$1922,0),0)))</f>
        <v>0</v>
      </c>
      <c r="F37" s="97" t="str">
        <f t="shared" ca="1" si="6"/>
        <v/>
      </c>
      <c r="G37" s="40">
        <f ca="1">IF(ISERROR(OFFSET('HARGA SATUAN'!$Q$6,MATCH(C37,'HARGA SATUAN'!$C$7:$C$1922,0),0)),"",OFFSET('HARGA SATUAN'!$Q$6,MATCH(C37,'HARGA SATUAN'!$C$7:$C$1922,0),0))</f>
        <v>0</v>
      </c>
      <c r="H37" s="41">
        <f t="shared" ca="1" si="1"/>
        <v>0</v>
      </c>
      <c r="I37" s="41">
        <f t="shared" ca="1" si="2"/>
        <v>0</v>
      </c>
      <c r="J37" s="41">
        <f t="shared" ca="1" si="3"/>
        <v>0</v>
      </c>
      <c r="K37" s="42">
        <f t="shared" ca="1" si="0"/>
        <v>0</v>
      </c>
      <c r="L37" s="45"/>
      <c r="Q37" s="35"/>
      <c r="R37" s="44"/>
      <c r="S37" s="44"/>
      <c r="T37" s="44"/>
    </row>
    <row r="38" spans="1:20" s="46" customFormat="1">
      <c r="A38" s="29">
        <v>23</v>
      </c>
      <c r="B38" s="96" t="str">
        <f t="shared" ca="1" si="4"/>
        <v/>
      </c>
      <c r="C38" s="105" t="str">
        <f t="shared" ca="1" si="5"/>
        <v/>
      </c>
      <c r="D38" s="97" t="str">
        <f ca="1">IF(ISERROR(OFFSET('HARGA SATUAN'!$E$6,MATCH(C38,'HARGA SATUAN'!$C$7:$C$1922,0),0)),"",OFFSET('HARGA SATUAN'!$E$6,MATCH(C38,'HARGA SATUAN'!$C$7:$C$1922,0),0))</f>
        <v/>
      </c>
      <c r="E38" s="97">
        <f ca="1">IF(B38="+","Unit",IF(ISERROR(OFFSET('HARGA SATUAN'!$F$6,MATCH(C38,'HARGA SATUAN'!$C$7:$C$1922,0),0)),"",OFFSET('HARGA SATUAN'!$F$6,MATCH(C38,'HARGA SATUAN'!$C$7:$C$1922,0),0)))</f>
        <v>0</v>
      </c>
      <c r="F38" s="97" t="str">
        <f t="shared" ca="1" si="6"/>
        <v/>
      </c>
      <c r="G38" s="40">
        <f ca="1">IF(ISERROR(OFFSET('HARGA SATUAN'!$Q$6,MATCH(C38,'HARGA SATUAN'!$C$7:$C$1922,0),0)),"",OFFSET('HARGA SATUAN'!$Q$6,MATCH(C38,'HARGA SATUAN'!$C$7:$C$1922,0),0))</f>
        <v>0</v>
      </c>
      <c r="H38" s="41">
        <f t="shared" ca="1" si="1"/>
        <v>0</v>
      </c>
      <c r="I38" s="41">
        <f t="shared" ca="1" si="2"/>
        <v>0</v>
      </c>
      <c r="J38" s="41">
        <f t="shared" ca="1" si="3"/>
        <v>0</v>
      </c>
      <c r="K38" s="42">
        <f t="shared" ca="1" si="0"/>
        <v>0</v>
      </c>
      <c r="L38" s="45"/>
      <c r="Q38" s="35"/>
      <c r="R38" s="44"/>
      <c r="S38" s="44"/>
      <c r="T38" s="44"/>
    </row>
    <row r="39" spans="1:20" s="46" customFormat="1">
      <c r="A39" s="29">
        <v>24</v>
      </c>
      <c r="B39" s="96" t="str">
        <f t="shared" ca="1" si="4"/>
        <v/>
      </c>
      <c r="C39" s="105" t="str">
        <f t="shared" ca="1" si="5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97" t="str">
        <f t="shared" ca="1" si="6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41">
        <f t="shared" ca="1" si="1"/>
        <v>0</v>
      </c>
      <c r="I39" s="41">
        <f t="shared" ca="1" si="2"/>
        <v>0</v>
      </c>
      <c r="J39" s="41">
        <f t="shared" ca="1" si="3"/>
        <v>0</v>
      </c>
      <c r="K39" s="42">
        <f t="shared" ca="1" si="0"/>
        <v>0</v>
      </c>
      <c r="L39" s="45"/>
      <c r="Q39" s="35"/>
      <c r="R39" s="44"/>
      <c r="S39" s="44"/>
      <c r="T39" s="44"/>
    </row>
    <row r="40" spans="1:20" s="46" customFormat="1">
      <c r="A40" s="29">
        <v>25</v>
      </c>
      <c r="B40" s="96" t="str">
        <f t="shared" ca="1" si="4"/>
        <v/>
      </c>
      <c r="C40" s="105" t="str">
        <f t="shared" ca="1" si="5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97" t="str">
        <f t="shared" ca="1" si="6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41">
        <f t="shared" ca="1" si="1"/>
        <v>0</v>
      </c>
      <c r="I40" s="41">
        <f t="shared" ca="1" si="2"/>
        <v>0</v>
      </c>
      <c r="J40" s="41">
        <f t="shared" ca="1" si="3"/>
        <v>0</v>
      </c>
      <c r="K40" s="42">
        <f t="shared" ca="1" si="0"/>
        <v>0</v>
      </c>
      <c r="L40" s="45"/>
      <c r="Q40" s="35"/>
      <c r="R40" s="44"/>
      <c r="S40" s="44"/>
      <c r="T40" s="44"/>
    </row>
    <row r="41" spans="1:20" s="46" customFormat="1">
      <c r="A41" s="29">
        <v>26</v>
      </c>
      <c r="B41" s="96" t="str">
        <f t="shared" ca="1" si="4"/>
        <v/>
      </c>
      <c r="C41" s="105" t="str">
        <f t="shared" ca="1" si="5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97" t="str">
        <f t="shared" ca="1" si="6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41">
        <f t="shared" ca="1" si="1"/>
        <v>0</v>
      </c>
      <c r="I41" s="41">
        <f t="shared" ca="1" si="2"/>
        <v>0</v>
      </c>
      <c r="J41" s="41">
        <f t="shared" ca="1" si="3"/>
        <v>0</v>
      </c>
      <c r="K41" s="42">
        <f t="shared" ca="1" si="0"/>
        <v>0</v>
      </c>
      <c r="L41" s="45"/>
      <c r="Q41" s="35"/>
      <c r="R41" s="44"/>
      <c r="S41" s="44"/>
      <c r="T41" s="44"/>
    </row>
    <row r="42" spans="1:20" s="46" customFormat="1">
      <c r="A42" s="29">
        <v>27</v>
      </c>
      <c r="B42" s="96" t="str">
        <f t="shared" ca="1" si="4"/>
        <v/>
      </c>
      <c r="C42" s="105" t="str">
        <f t="shared" ca="1" si="5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97" t="str">
        <f t="shared" ca="1" si="6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41">
        <f t="shared" ca="1" si="1"/>
        <v>0</v>
      </c>
      <c r="I42" s="41">
        <f t="shared" ca="1" si="2"/>
        <v>0</v>
      </c>
      <c r="J42" s="41">
        <f t="shared" ca="1" si="3"/>
        <v>0</v>
      </c>
      <c r="K42" s="42">
        <f t="shared" ca="1" si="0"/>
        <v>0</v>
      </c>
      <c r="L42" s="45"/>
      <c r="Q42" s="35"/>
      <c r="R42" s="44"/>
      <c r="S42" s="44"/>
      <c r="T42" s="44"/>
    </row>
    <row r="43" spans="1:20" s="46" customFormat="1">
      <c r="A43" s="29">
        <v>28</v>
      </c>
      <c r="B43" s="96" t="str">
        <f t="shared" ca="1" si="4"/>
        <v/>
      </c>
      <c r="C43" s="105" t="str">
        <f t="shared" ca="1" si="5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97" t="str">
        <f t="shared" ca="1" si="6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41">
        <f t="shared" ca="1" si="1"/>
        <v>0</v>
      </c>
      <c r="I43" s="41">
        <f t="shared" ca="1" si="2"/>
        <v>0</v>
      </c>
      <c r="J43" s="41">
        <f t="shared" ca="1" si="3"/>
        <v>0</v>
      </c>
      <c r="K43" s="42">
        <f t="shared" ca="1" si="0"/>
        <v>0</v>
      </c>
      <c r="L43" s="45"/>
      <c r="Q43" s="35"/>
      <c r="R43" s="44"/>
      <c r="S43" s="44"/>
      <c r="T43" s="44"/>
    </row>
    <row r="44" spans="1:20" s="46" customFormat="1">
      <c r="A44" s="29">
        <v>29</v>
      </c>
      <c r="B44" s="96" t="str">
        <f t="shared" ca="1" si="4"/>
        <v/>
      </c>
      <c r="C44" s="105" t="str">
        <f t="shared" ca="1" si="5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97" t="str">
        <f t="shared" ca="1" si="6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41">
        <f t="shared" ca="1" si="1"/>
        <v>0</v>
      </c>
      <c r="I44" s="41">
        <f t="shared" ca="1" si="2"/>
        <v>0</v>
      </c>
      <c r="J44" s="41">
        <f t="shared" ca="1" si="3"/>
        <v>0</v>
      </c>
      <c r="K44" s="42">
        <f t="shared" ca="1" si="0"/>
        <v>0</v>
      </c>
      <c r="L44" s="45"/>
      <c r="Q44" s="35"/>
      <c r="R44" s="44"/>
      <c r="S44" s="44"/>
      <c r="T44" s="44"/>
    </row>
    <row r="45" spans="1:20" s="46" customFormat="1">
      <c r="A45" s="29">
        <v>30</v>
      </c>
      <c r="B45" s="96" t="str">
        <f t="shared" ca="1" si="4"/>
        <v/>
      </c>
      <c r="C45" s="105" t="str">
        <f t="shared" ca="1" si="5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97" t="str">
        <f t="shared" ca="1" si="6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41">
        <f t="shared" ca="1" si="1"/>
        <v>0</v>
      </c>
      <c r="I45" s="41">
        <f t="shared" ca="1" si="2"/>
        <v>0</v>
      </c>
      <c r="J45" s="41">
        <f t="shared" ca="1" si="3"/>
        <v>0</v>
      </c>
      <c r="K45" s="42">
        <f t="shared" ca="1" si="0"/>
        <v>0</v>
      </c>
      <c r="L45" s="45"/>
      <c r="Q45" s="35"/>
      <c r="R45" s="44"/>
      <c r="S45" s="44"/>
      <c r="T45" s="44"/>
    </row>
    <row r="46" spans="1:20" s="46" customFormat="1">
      <c r="A46" s="29">
        <v>31</v>
      </c>
      <c r="B46" s="96" t="str">
        <f t="shared" ca="1" si="4"/>
        <v/>
      </c>
      <c r="C46" s="105" t="str">
        <f t="shared" ca="1" si="5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97" t="str">
        <f t="shared" ca="1" si="6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41">
        <f t="shared" ca="1" si="1"/>
        <v>0</v>
      </c>
      <c r="I46" s="41">
        <f t="shared" ca="1" si="2"/>
        <v>0</v>
      </c>
      <c r="J46" s="41">
        <f t="shared" ca="1" si="3"/>
        <v>0</v>
      </c>
      <c r="K46" s="42">
        <f t="shared" ca="1" si="0"/>
        <v>0</v>
      </c>
      <c r="L46" s="45"/>
      <c r="Q46" s="35"/>
      <c r="R46" s="44"/>
      <c r="S46" s="44"/>
      <c r="T46" s="44"/>
    </row>
    <row r="47" spans="1:20" s="46" customFormat="1">
      <c r="A47" s="29">
        <v>32</v>
      </c>
      <c r="B47" s="96" t="str">
        <f t="shared" ca="1" si="4"/>
        <v/>
      </c>
      <c r="C47" s="105" t="str">
        <f t="shared" ca="1" si="5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97" t="str">
        <f t="shared" ca="1" si="6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41">
        <f t="shared" ca="1" si="1"/>
        <v>0</v>
      </c>
      <c r="I47" s="41">
        <f t="shared" ca="1" si="2"/>
        <v>0</v>
      </c>
      <c r="J47" s="41">
        <f t="shared" ca="1" si="3"/>
        <v>0</v>
      </c>
      <c r="K47" s="42">
        <f t="shared" ca="1" si="0"/>
        <v>0</v>
      </c>
      <c r="L47" s="45"/>
      <c r="Q47" s="35"/>
      <c r="R47" s="44"/>
      <c r="S47" s="44"/>
      <c r="T47" s="44"/>
    </row>
    <row r="48" spans="1:20" s="46" customFormat="1">
      <c r="A48" s="29">
        <v>33</v>
      </c>
      <c r="B48" s="96" t="str">
        <f t="shared" ca="1" si="4"/>
        <v/>
      </c>
      <c r="C48" s="105" t="str">
        <f t="shared" ca="1" si="5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97" t="str">
        <f t="shared" ca="1" si="6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41">
        <f t="shared" ca="1" si="1"/>
        <v>0</v>
      </c>
      <c r="I48" s="41">
        <f t="shared" ca="1" si="2"/>
        <v>0</v>
      </c>
      <c r="J48" s="41">
        <f t="shared" ca="1" si="3"/>
        <v>0</v>
      </c>
      <c r="K48" s="42">
        <f t="shared" ca="1" si="0"/>
        <v>0</v>
      </c>
      <c r="L48" s="45"/>
      <c r="Q48" s="35"/>
      <c r="R48" s="44"/>
      <c r="S48" s="44"/>
      <c r="T48" s="44"/>
    </row>
    <row r="49" spans="1:20" s="46" customFormat="1">
      <c r="A49" s="29">
        <v>34</v>
      </c>
      <c r="B49" s="96" t="str">
        <f t="shared" ca="1" si="4"/>
        <v/>
      </c>
      <c r="C49" s="105" t="str">
        <f t="shared" ca="1" si="5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97" t="str">
        <f t="shared" ca="1" si="6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41">
        <f t="shared" ca="1" si="1"/>
        <v>0</v>
      </c>
      <c r="I49" s="41">
        <f t="shared" ca="1" si="2"/>
        <v>0</v>
      </c>
      <c r="J49" s="41">
        <f t="shared" ca="1" si="3"/>
        <v>0</v>
      </c>
      <c r="K49" s="42">
        <f t="shared" ca="1" si="0"/>
        <v>0</v>
      </c>
      <c r="L49" s="45"/>
      <c r="Q49" s="35"/>
      <c r="R49" s="44"/>
      <c r="S49" s="44"/>
      <c r="T49" s="44"/>
    </row>
    <row r="50" spans="1:20" s="46" customFormat="1">
      <c r="A50" s="29">
        <v>35</v>
      </c>
      <c r="B50" s="96" t="str">
        <f t="shared" ca="1" si="4"/>
        <v/>
      </c>
      <c r="C50" s="105" t="str">
        <f t="shared" ca="1" si="5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97" t="str">
        <f t="shared" ca="1" si="6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41">
        <f t="shared" ca="1" si="1"/>
        <v>0</v>
      </c>
      <c r="I50" s="41">
        <f t="shared" ca="1" si="2"/>
        <v>0</v>
      </c>
      <c r="J50" s="41">
        <f t="shared" ca="1" si="3"/>
        <v>0</v>
      </c>
      <c r="K50" s="42">
        <f t="shared" ca="1" si="0"/>
        <v>0</v>
      </c>
      <c r="L50" s="45"/>
      <c r="Q50" s="35"/>
      <c r="R50" s="44"/>
      <c r="S50" s="44"/>
      <c r="T50" s="44"/>
    </row>
    <row r="51" spans="1:20" s="46" customFormat="1">
      <c r="A51" s="29">
        <v>36</v>
      </c>
      <c r="B51" s="96" t="str">
        <f t="shared" ca="1" si="4"/>
        <v/>
      </c>
      <c r="C51" s="105" t="str">
        <f t="shared" ca="1" si="5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97" t="str">
        <f t="shared" ca="1" si="6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41">
        <f t="shared" ca="1" si="1"/>
        <v>0</v>
      </c>
      <c r="I51" s="41">
        <f t="shared" ca="1" si="2"/>
        <v>0</v>
      </c>
      <c r="J51" s="41">
        <f t="shared" ca="1" si="3"/>
        <v>0</v>
      </c>
      <c r="K51" s="42">
        <f t="shared" ca="1" si="0"/>
        <v>0</v>
      </c>
      <c r="L51" s="45"/>
      <c r="Q51" s="35"/>
      <c r="R51" s="44"/>
      <c r="S51" s="44"/>
      <c r="T51" s="44"/>
    </row>
    <row r="52" spans="1:20" s="46" customFormat="1">
      <c r="A52" s="29">
        <v>37</v>
      </c>
      <c r="B52" s="96" t="str">
        <f t="shared" ca="1" si="4"/>
        <v/>
      </c>
      <c r="C52" s="105" t="str">
        <f t="shared" ca="1" si="5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97" t="str">
        <f t="shared" ca="1" si="6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41">
        <f t="shared" ca="1" si="1"/>
        <v>0</v>
      </c>
      <c r="I52" s="41">
        <f t="shared" ca="1" si="2"/>
        <v>0</v>
      </c>
      <c r="J52" s="41">
        <f t="shared" ca="1" si="3"/>
        <v>0</v>
      </c>
      <c r="K52" s="42">
        <f t="shared" ca="1" si="0"/>
        <v>0</v>
      </c>
      <c r="L52" s="45"/>
      <c r="Q52" s="35"/>
      <c r="R52" s="44"/>
      <c r="S52" s="44"/>
      <c r="T52" s="44"/>
    </row>
    <row r="53" spans="1:20" s="46" customFormat="1">
      <c r="A53" s="29">
        <v>38</v>
      </c>
      <c r="B53" s="96" t="str">
        <f t="shared" ca="1" si="4"/>
        <v/>
      </c>
      <c r="C53" s="105" t="str">
        <f t="shared" ca="1" si="5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97" t="str">
        <f t="shared" ca="1" si="6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41">
        <f t="shared" ca="1" si="1"/>
        <v>0</v>
      </c>
      <c r="I53" s="41">
        <f t="shared" ca="1" si="2"/>
        <v>0</v>
      </c>
      <c r="J53" s="41">
        <f t="shared" ca="1" si="3"/>
        <v>0</v>
      </c>
      <c r="K53" s="42">
        <f t="shared" ca="1" si="0"/>
        <v>0</v>
      </c>
      <c r="L53" s="45"/>
      <c r="Q53" s="35"/>
      <c r="R53" s="44"/>
      <c r="S53" s="44"/>
      <c r="T53" s="44"/>
    </row>
    <row r="54" spans="1:20" s="46" customFormat="1">
      <c r="A54" s="29">
        <v>39</v>
      </c>
      <c r="B54" s="96" t="str">
        <f t="shared" ca="1" si="4"/>
        <v/>
      </c>
      <c r="C54" s="105" t="str">
        <f t="shared" ca="1" si="5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97" t="str">
        <f t="shared" ca="1" si="6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41">
        <f t="shared" ca="1" si="1"/>
        <v>0</v>
      </c>
      <c r="I54" s="41">
        <f t="shared" ca="1" si="2"/>
        <v>0</v>
      </c>
      <c r="J54" s="41">
        <f t="shared" ca="1" si="3"/>
        <v>0</v>
      </c>
      <c r="K54" s="42">
        <f t="shared" ca="1" si="0"/>
        <v>0</v>
      </c>
      <c r="L54" s="45"/>
      <c r="Q54" s="35"/>
      <c r="R54" s="44"/>
      <c r="S54" s="44"/>
      <c r="T54" s="44"/>
    </row>
    <row r="55" spans="1:20" s="46" customFormat="1">
      <c r="A55" s="29">
        <v>40</v>
      </c>
      <c r="B55" s="96" t="str">
        <f t="shared" ca="1" si="4"/>
        <v/>
      </c>
      <c r="C55" s="105" t="str">
        <f t="shared" ca="1" si="5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97" t="str">
        <f t="shared" ca="1" si="6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41">
        <f t="shared" ca="1" si="1"/>
        <v>0</v>
      </c>
      <c r="I55" s="41">
        <f t="shared" ca="1" si="2"/>
        <v>0</v>
      </c>
      <c r="J55" s="41">
        <f t="shared" ca="1" si="3"/>
        <v>0</v>
      </c>
      <c r="K55" s="42">
        <f t="shared" ca="1" si="0"/>
        <v>0</v>
      </c>
      <c r="L55" s="45"/>
      <c r="Q55" s="35"/>
      <c r="R55" s="44"/>
      <c r="S55" s="44"/>
      <c r="T55" s="44"/>
    </row>
    <row r="56" spans="1:20" s="46" customFormat="1">
      <c r="A56" s="29">
        <v>41</v>
      </c>
      <c r="B56" s="96" t="str">
        <f t="shared" ca="1" si="4"/>
        <v/>
      </c>
      <c r="C56" s="105" t="str">
        <f t="shared" ca="1" si="5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97" t="str">
        <f t="shared" ca="1" si="6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41">
        <f t="shared" ca="1" si="1"/>
        <v>0</v>
      </c>
      <c r="I56" s="41">
        <f t="shared" ca="1" si="2"/>
        <v>0</v>
      </c>
      <c r="J56" s="41">
        <f t="shared" ca="1" si="3"/>
        <v>0</v>
      </c>
      <c r="K56" s="42">
        <f t="shared" ca="1" si="0"/>
        <v>0</v>
      </c>
      <c r="L56" s="45"/>
      <c r="Q56" s="35"/>
      <c r="R56" s="44"/>
      <c r="S56" s="44"/>
      <c r="T56" s="44"/>
    </row>
    <row r="57" spans="1:20" s="46" customFormat="1">
      <c r="A57" s="29">
        <v>42</v>
      </c>
      <c r="B57" s="96" t="str">
        <f t="shared" ca="1" si="4"/>
        <v/>
      </c>
      <c r="C57" s="105" t="str">
        <f t="shared" ca="1" si="5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97" t="str">
        <f t="shared" ca="1" si="6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41">
        <f t="shared" ca="1" si="1"/>
        <v>0</v>
      </c>
      <c r="I57" s="41">
        <f t="shared" ca="1" si="2"/>
        <v>0</v>
      </c>
      <c r="J57" s="41">
        <f t="shared" ca="1" si="3"/>
        <v>0</v>
      </c>
      <c r="K57" s="42">
        <f t="shared" ca="1" si="0"/>
        <v>0</v>
      </c>
      <c r="L57" s="45"/>
      <c r="Q57" s="35"/>
      <c r="R57" s="44"/>
      <c r="S57" s="44"/>
      <c r="T57" s="44"/>
    </row>
    <row r="58" spans="1:20" s="46" customFormat="1">
      <c r="A58" s="29">
        <v>43</v>
      </c>
      <c r="B58" s="96" t="str">
        <f t="shared" ca="1" si="4"/>
        <v/>
      </c>
      <c r="C58" s="105" t="str">
        <f t="shared" ca="1" si="5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97" t="str">
        <f t="shared" ca="1" si="6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41">
        <f t="shared" ca="1" si="1"/>
        <v>0</v>
      </c>
      <c r="I58" s="41">
        <f t="shared" ca="1" si="2"/>
        <v>0</v>
      </c>
      <c r="J58" s="41">
        <f t="shared" ca="1" si="3"/>
        <v>0</v>
      </c>
      <c r="K58" s="42">
        <f t="shared" ca="1" si="0"/>
        <v>0</v>
      </c>
      <c r="L58" s="45"/>
      <c r="Q58" s="35"/>
      <c r="R58" s="44"/>
      <c r="S58" s="44"/>
      <c r="T58" s="44"/>
    </row>
    <row r="59" spans="1:20" s="46" customFormat="1">
      <c r="A59" s="29">
        <v>44</v>
      </c>
      <c r="B59" s="96" t="str">
        <f t="shared" ca="1" si="4"/>
        <v/>
      </c>
      <c r="C59" s="105" t="str">
        <f t="shared" ca="1" si="5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97" t="str">
        <f t="shared" ca="1" si="6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41">
        <f t="shared" ca="1" si="1"/>
        <v>0</v>
      </c>
      <c r="I59" s="41">
        <f t="shared" ca="1" si="2"/>
        <v>0</v>
      </c>
      <c r="J59" s="41">
        <f t="shared" ca="1" si="3"/>
        <v>0</v>
      </c>
      <c r="K59" s="42">
        <f t="shared" ca="1" si="0"/>
        <v>0</v>
      </c>
      <c r="L59" s="45"/>
      <c r="Q59" s="35"/>
      <c r="R59" s="44"/>
      <c r="S59" s="44"/>
      <c r="T59" s="44"/>
    </row>
    <row r="60" spans="1:20" s="46" customFormat="1">
      <c r="A60" s="29">
        <v>45</v>
      </c>
      <c r="B60" s="96" t="str">
        <f t="shared" ca="1" si="4"/>
        <v/>
      </c>
      <c r="C60" s="105" t="str">
        <f t="shared" ca="1" si="5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97" t="str">
        <f t="shared" ca="1" si="6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41">
        <f t="shared" ca="1" si="1"/>
        <v>0</v>
      </c>
      <c r="I60" s="41">
        <f t="shared" ca="1" si="2"/>
        <v>0</v>
      </c>
      <c r="J60" s="41">
        <f t="shared" ca="1" si="3"/>
        <v>0</v>
      </c>
      <c r="K60" s="42">
        <f t="shared" ca="1" si="0"/>
        <v>0</v>
      </c>
      <c r="L60" s="45"/>
      <c r="Q60" s="35"/>
      <c r="R60" s="44"/>
      <c r="S60" s="44"/>
      <c r="T60" s="44"/>
    </row>
    <row r="61" spans="1:20" s="46" customFormat="1">
      <c r="A61" s="29">
        <v>46</v>
      </c>
      <c r="B61" s="96" t="str">
        <f t="shared" ca="1" si="4"/>
        <v/>
      </c>
      <c r="C61" s="105" t="str">
        <f t="shared" ca="1" si="5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97" t="str">
        <f t="shared" ca="1" si="6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41">
        <f t="shared" ca="1" si="1"/>
        <v>0</v>
      </c>
      <c r="I61" s="41">
        <f t="shared" ca="1" si="2"/>
        <v>0</v>
      </c>
      <c r="J61" s="41">
        <f t="shared" ca="1" si="3"/>
        <v>0</v>
      </c>
      <c r="K61" s="42">
        <f t="shared" ca="1" si="0"/>
        <v>0</v>
      </c>
      <c r="L61" s="45"/>
      <c r="Q61" s="35"/>
      <c r="R61" s="44"/>
      <c r="S61" s="44"/>
      <c r="T61" s="44"/>
    </row>
    <row r="62" spans="1:20" s="46" customFormat="1">
      <c r="A62" s="29">
        <v>47</v>
      </c>
      <c r="B62" s="96" t="str">
        <f t="shared" ca="1" si="4"/>
        <v/>
      </c>
      <c r="C62" s="105" t="str">
        <f t="shared" ca="1" si="5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97" t="str">
        <f t="shared" ca="1" si="6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41">
        <f t="shared" ca="1" si="1"/>
        <v>0</v>
      </c>
      <c r="I62" s="41">
        <f t="shared" ca="1" si="2"/>
        <v>0</v>
      </c>
      <c r="J62" s="41">
        <f t="shared" ca="1" si="3"/>
        <v>0</v>
      </c>
      <c r="K62" s="42">
        <f t="shared" ca="1" si="0"/>
        <v>0</v>
      </c>
      <c r="L62" s="45"/>
      <c r="Q62" s="35"/>
      <c r="R62" s="44"/>
      <c r="S62" s="44"/>
      <c r="T62" s="44"/>
    </row>
    <row r="63" spans="1:20" s="46" customFormat="1">
      <c r="A63" s="29">
        <v>48</v>
      </c>
      <c r="B63" s="96" t="str">
        <f t="shared" ca="1" si="4"/>
        <v/>
      </c>
      <c r="C63" s="105" t="str">
        <f t="shared" ca="1" si="5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97" t="str">
        <f t="shared" ca="1" si="6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41">
        <f t="shared" ca="1" si="1"/>
        <v>0</v>
      </c>
      <c r="I63" s="41">
        <f t="shared" ca="1" si="2"/>
        <v>0</v>
      </c>
      <c r="J63" s="41">
        <f t="shared" ca="1" si="3"/>
        <v>0</v>
      </c>
      <c r="K63" s="42">
        <f t="shared" ca="1" si="0"/>
        <v>0</v>
      </c>
      <c r="L63" s="45"/>
      <c r="Q63" s="35"/>
      <c r="R63" s="44"/>
      <c r="S63" s="44"/>
      <c r="T63" s="44"/>
    </row>
    <row r="64" spans="1:20" s="46" customFormat="1">
      <c r="A64" s="29">
        <v>49</v>
      </c>
      <c r="B64" s="96" t="str">
        <f t="shared" ca="1" si="4"/>
        <v/>
      </c>
      <c r="C64" s="105" t="str">
        <f t="shared" ca="1" si="5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97" t="str">
        <f t="shared" ca="1" si="6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41">
        <f t="shared" ca="1" si="1"/>
        <v>0</v>
      </c>
      <c r="I64" s="41">
        <f t="shared" ca="1" si="2"/>
        <v>0</v>
      </c>
      <c r="J64" s="41">
        <f t="shared" ca="1" si="3"/>
        <v>0</v>
      </c>
      <c r="K64" s="42">
        <f t="shared" ca="1" si="0"/>
        <v>0</v>
      </c>
      <c r="L64" s="45"/>
      <c r="Q64" s="35"/>
      <c r="R64" s="44"/>
      <c r="S64" s="44"/>
      <c r="T64" s="44"/>
    </row>
    <row r="65" spans="1:20" s="46" customFormat="1">
      <c r="A65" s="29">
        <v>50</v>
      </c>
      <c r="B65" s="96" t="str">
        <f t="shared" ca="1" si="4"/>
        <v/>
      </c>
      <c r="C65" s="105" t="str">
        <f t="shared" ca="1" si="5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97" t="str">
        <f t="shared" ca="1" si="6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41">
        <f t="shared" ca="1" si="1"/>
        <v>0</v>
      </c>
      <c r="I65" s="41">
        <f t="shared" ca="1" si="2"/>
        <v>0</v>
      </c>
      <c r="J65" s="41">
        <f t="shared" ca="1" si="3"/>
        <v>0</v>
      </c>
      <c r="K65" s="42">
        <f t="shared" ca="1" si="0"/>
        <v>0</v>
      </c>
      <c r="L65" s="45"/>
      <c r="Q65" s="35"/>
      <c r="R65" s="44"/>
      <c r="S65" s="44"/>
      <c r="T65" s="44"/>
    </row>
    <row r="66" spans="1:20" s="46" customFormat="1">
      <c r="A66" s="29">
        <v>51</v>
      </c>
      <c r="B66" s="96" t="str">
        <f t="shared" ca="1" si="4"/>
        <v/>
      </c>
      <c r="C66" s="105" t="str">
        <f t="shared" ca="1" si="5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97" t="str">
        <f t="shared" ca="1" si="6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41">
        <f t="shared" ca="1" si="1"/>
        <v>0</v>
      </c>
      <c r="I66" s="41">
        <f t="shared" ca="1" si="2"/>
        <v>0</v>
      </c>
      <c r="J66" s="41">
        <f t="shared" ca="1" si="3"/>
        <v>0</v>
      </c>
      <c r="K66" s="42">
        <f t="shared" ca="1" si="0"/>
        <v>0</v>
      </c>
      <c r="L66" s="45"/>
      <c r="Q66" s="35"/>
      <c r="R66" s="44"/>
      <c r="S66" s="44"/>
      <c r="T66" s="44"/>
    </row>
    <row r="67" spans="1:20" s="46" customFormat="1">
      <c r="A67" s="29">
        <v>52</v>
      </c>
      <c r="B67" s="96" t="str">
        <f t="shared" ca="1" si="4"/>
        <v/>
      </c>
      <c r="C67" s="105" t="str">
        <f t="shared" ca="1" si="5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97" t="str">
        <f t="shared" ca="1" si="6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41">
        <f t="shared" ca="1" si="1"/>
        <v>0</v>
      </c>
      <c r="I67" s="41">
        <f t="shared" ca="1" si="2"/>
        <v>0</v>
      </c>
      <c r="J67" s="41">
        <f t="shared" ca="1" si="3"/>
        <v>0</v>
      </c>
      <c r="K67" s="42">
        <f t="shared" ref="K67:K104" ca="1" si="7">SUM(H67:J67)</f>
        <v>0</v>
      </c>
      <c r="L67" s="45"/>
      <c r="Q67" s="35"/>
      <c r="R67" s="44"/>
      <c r="S67" s="44"/>
      <c r="T67" s="44"/>
    </row>
    <row r="68" spans="1:20" s="46" customFormat="1">
      <c r="A68" s="29">
        <v>53</v>
      </c>
      <c r="B68" s="96" t="str">
        <f t="shared" ca="1" si="4"/>
        <v/>
      </c>
      <c r="C68" s="105" t="str">
        <f t="shared" ca="1" si="5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97" t="str">
        <f t="shared" ca="1" si="6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41">
        <f t="shared" ca="1" si="1"/>
        <v>0</v>
      </c>
      <c r="I68" s="41">
        <f t="shared" ca="1" si="2"/>
        <v>0</v>
      </c>
      <c r="J68" s="41">
        <f t="shared" ca="1" si="3"/>
        <v>0</v>
      </c>
      <c r="K68" s="42">
        <f t="shared" ca="1" si="7"/>
        <v>0</v>
      </c>
      <c r="L68" s="45"/>
      <c r="Q68" s="35"/>
      <c r="R68" s="44"/>
      <c r="S68" s="44"/>
      <c r="T68" s="44"/>
    </row>
    <row r="69" spans="1:20" s="46" customFormat="1">
      <c r="A69" s="29">
        <v>54</v>
      </c>
      <c r="B69" s="96" t="str">
        <f t="shared" ca="1" si="4"/>
        <v/>
      </c>
      <c r="C69" s="105" t="str">
        <f t="shared" ca="1" si="5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97" t="str">
        <f t="shared" ca="1" si="6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41">
        <f t="shared" ca="1" si="1"/>
        <v>0</v>
      </c>
      <c r="I69" s="41">
        <f t="shared" ca="1" si="2"/>
        <v>0</v>
      </c>
      <c r="J69" s="41">
        <f t="shared" ca="1" si="3"/>
        <v>0</v>
      </c>
      <c r="K69" s="42">
        <f t="shared" ca="1" si="7"/>
        <v>0</v>
      </c>
      <c r="L69" s="45"/>
      <c r="Q69" s="35"/>
      <c r="R69" s="44"/>
      <c r="S69" s="44"/>
      <c r="T69" s="44"/>
    </row>
    <row r="70" spans="1:20" s="46" customFormat="1">
      <c r="A70" s="29">
        <v>55</v>
      </c>
      <c r="B70" s="96" t="str">
        <f t="shared" ca="1" si="4"/>
        <v/>
      </c>
      <c r="C70" s="105" t="str">
        <f t="shared" ca="1" si="5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97" t="str">
        <f t="shared" ca="1" si="6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41">
        <f t="shared" ca="1" si="1"/>
        <v>0</v>
      </c>
      <c r="I70" s="41">
        <f t="shared" ca="1" si="2"/>
        <v>0</v>
      </c>
      <c r="J70" s="41">
        <f t="shared" ca="1" si="3"/>
        <v>0</v>
      </c>
      <c r="K70" s="42">
        <f t="shared" ca="1" si="7"/>
        <v>0</v>
      </c>
      <c r="L70" s="45"/>
      <c r="Q70" s="35"/>
      <c r="R70" s="44"/>
      <c r="S70" s="44"/>
      <c r="T70" s="44"/>
    </row>
    <row r="71" spans="1:20" s="46" customFormat="1">
      <c r="A71" s="29">
        <v>56</v>
      </c>
      <c r="B71" s="96" t="str">
        <f t="shared" ca="1" si="4"/>
        <v/>
      </c>
      <c r="C71" s="105" t="str">
        <f t="shared" ca="1" si="5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97" t="str">
        <f t="shared" ca="1" si="6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41">
        <f t="shared" ca="1" si="1"/>
        <v>0</v>
      </c>
      <c r="I71" s="41">
        <f t="shared" ca="1" si="2"/>
        <v>0</v>
      </c>
      <c r="J71" s="41">
        <f t="shared" ca="1" si="3"/>
        <v>0</v>
      </c>
      <c r="K71" s="42">
        <f t="shared" ca="1" si="7"/>
        <v>0</v>
      </c>
      <c r="L71" s="45"/>
      <c r="Q71" s="35"/>
      <c r="R71" s="44"/>
      <c r="S71" s="44"/>
      <c r="T71" s="44"/>
    </row>
    <row r="72" spans="1:20" s="46" customFormat="1">
      <c r="A72" s="29">
        <v>57</v>
      </c>
      <c r="B72" s="96" t="str">
        <f t="shared" ca="1" si="4"/>
        <v/>
      </c>
      <c r="C72" s="105" t="str">
        <f t="shared" ca="1" si="5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97" t="str">
        <f t="shared" ca="1" si="6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41">
        <f t="shared" ca="1" si="1"/>
        <v>0</v>
      </c>
      <c r="I72" s="41">
        <f t="shared" ca="1" si="2"/>
        <v>0</v>
      </c>
      <c r="J72" s="41">
        <f t="shared" ca="1" si="3"/>
        <v>0</v>
      </c>
      <c r="K72" s="42">
        <f t="shared" ca="1" si="7"/>
        <v>0</v>
      </c>
      <c r="L72" s="45"/>
      <c r="Q72" s="35"/>
      <c r="R72" s="44"/>
      <c r="S72" s="44"/>
      <c r="T72" s="44"/>
    </row>
    <row r="73" spans="1:20" s="46" customFormat="1">
      <c r="A73" s="29">
        <v>58</v>
      </c>
      <c r="B73" s="96" t="str">
        <f t="shared" ca="1" si="4"/>
        <v/>
      </c>
      <c r="C73" s="105" t="str">
        <f t="shared" ca="1" si="5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97" t="str">
        <f t="shared" ca="1" si="6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41">
        <f t="shared" ca="1" si="1"/>
        <v>0</v>
      </c>
      <c r="I73" s="41">
        <f t="shared" ca="1" si="2"/>
        <v>0</v>
      </c>
      <c r="J73" s="41">
        <f t="shared" ca="1" si="3"/>
        <v>0</v>
      </c>
      <c r="K73" s="42">
        <f t="shared" ca="1" si="7"/>
        <v>0</v>
      </c>
      <c r="L73" s="45"/>
      <c r="Q73" s="35"/>
      <c r="R73" s="44"/>
      <c r="S73" s="44"/>
      <c r="T73" s="44"/>
    </row>
    <row r="74" spans="1:20" s="46" customFormat="1">
      <c r="A74" s="29">
        <v>59</v>
      </c>
      <c r="B74" s="96" t="str">
        <f t="shared" ca="1" si="4"/>
        <v/>
      </c>
      <c r="C74" s="105" t="str">
        <f t="shared" ca="1" si="5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97" t="str">
        <f t="shared" ca="1" si="6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41">
        <f t="shared" ca="1" si="1"/>
        <v>0</v>
      </c>
      <c r="I74" s="41">
        <f t="shared" ca="1" si="2"/>
        <v>0</v>
      </c>
      <c r="J74" s="41">
        <f t="shared" ca="1" si="3"/>
        <v>0</v>
      </c>
      <c r="K74" s="42">
        <f t="shared" ca="1" si="7"/>
        <v>0</v>
      </c>
      <c r="L74" s="45"/>
      <c r="Q74" s="35"/>
      <c r="R74" s="44"/>
      <c r="S74" s="44"/>
      <c r="T74" s="44"/>
    </row>
    <row r="75" spans="1:20" s="46" customFormat="1">
      <c r="A75" s="29">
        <v>60</v>
      </c>
      <c r="B75" s="96" t="str">
        <f t="shared" ca="1" si="4"/>
        <v/>
      </c>
      <c r="C75" s="105" t="str">
        <f t="shared" ca="1" si="5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97" t="str">
        <f t="shared" ca="1" si="6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41">
        <f t="shared" ca="1" si="1"/>
        <v>0</v>
      </c>
      <c r="I75" s="41">
        <f t="shared" ca="1" si="2"/>
        <v>0</v>
      </c>
      <c r="J75" s="41">
        <f t="shared" ca="1" si="3"/>
        <v>0</v>
      </c>
      <c r="K75" s="42">
        <f t="shared" ca="1" si="7"/>
        <v>0</v>
      </c>
      <c r="L75" s="45"/>
      <c r="Q75" s="35"/>
      <c r="R75" s="44"/>
      <c r="S75" s="44"/>
      <c r="T75" s="44"/>
    </row>
    <row r="76" spans="1:20" s="46" customFormat="1">
      <c r="A76" s="29">
        <v>61</v>
      </c>
      <c r="B76" s="96" t="str">
        <f t="shared" ca="1" si="4"/>
        <v/>
      </c>
      <c r="C76" s="105" t="str">
        <f t="shared" ca="1" si="5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97" t="str">
        <f t="shared" ca="1" si="6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41">
        <f t="shared" ca="1" si="1"/>
        <v>0</v>
      </c>
      <c r="I76" s="41">
        <f t="shared" ca="1" si="2"/>
        <v>0</v>
      </c>
      <c r="J76" s="41">
        <f t="shared" ca="1" si="3"/>
        <v>0</v>
      </c>
      <c r="K76" s="42">
        <f t="shared" ca="1" si="7"/>
        <v>0</v>
      </c>
      <c r="L76" s="45"/>
      <c r="Q76" s="35"/>
      <c r="R76" s="44"/>
      <c r="S76" s="44"/>
      <c r="T76" s="44"/>
    </row>
    <row r="77" spans="1:20" s="46" customFormat="1">
      <c r="A77" s="29">
        <v>62</v>
      </c>
      <c r="B77" s="96" t="str">
        <f t="shared" ca="1" si="4"/>
        <v/>
      </c>
      <c r="C77" s="105" t="str">
        <f t="shared" ca="1" si="5"/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97" t="str">
        <f t="shared" ca="1" si="6"/>
        <v/>
      </c>
      <c r="G77" s="40">
        <f ca="1">IF(ISERROR(OFFSET('HARGA SATUAN'!$Q$6,MATCH(C77,'HARGA SATUAN'!$C$7:$C$1922,0),0)),"",OFFSET('HARGA SATUAN'!$Q$6,MATCH(C77,'HARGA SATUAN'!$C$7:$C$1922,0),0))</f>
        <v>0</v>
      </c>
      <c r="H77" s="41">
        <f t="shared" ca="1" si="1"/>
        <v>0</v>
      </c>
      <c r="I77" s="41">
        <f t="shared" ca="1" si="2"/>
        <v>0</v>
      </c>
      <c r="J77" s="41">
        <f t="shared" ca="1" si="3"/>
        <v>0</v>
      </c>
      <c r="K77" s="42">
        <f t="shared" ca="1" si="7"/>
        <v>0</v>
      </c>
      <c r="L77" s="45"/>
      <c r="Q77" s="35"/>
      <c r="R77" s="44"/>
      <c r="S77" s="44"/>
      <c r="T77" s="44"/>
    </row>
    <row r="78" spans="1:20" s="46" customFormat="1">
      <c r="A78" s="29">
        <v>63</v>
      </c>
      <c r="B78" s="96" t="str">
        <f t="shared" ca="1" si="4"/>
        <v/>
      </c>
      <c r="C78" s="105" t="str">
        <f t="shared" ca="1" si="5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97" t="str">
        <f t="shared" ca="1" si="6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41">
        <f t="shared" ca="1" si="1"/>
        <v>0</v>
      </c>
      <c r="I78" s="41">
        <f t="shared" ca="1" si="2"/>
        <v>0</v>
      </c>
      <c r="J78" s="41">
        <f t="shared" ca="1" si="3"/>
        <v>0</v>
      </c>
      <c r="K78" s="42">
        <f t="shared" ca="1" si="7"/>
        <v>0</v>
      </c>
      <c r="L78" s="45"/>
      <c r="Q78" s="35"/>
      <c r="R78" s="44"/>
      <c r="S78" s="44"/>
      <c r="T78" s="44"/>
    </row>
    <row r="79" spans="1:20" s="46" customFormat="1">
      <c r="A79" s="29">
        <v>64</v>
      </c>
      <c r="B79" s="96" t="str">
        <f t="shared" ca="1" si="4"/>
        <v/>
      </c>
      <c r="C79" s="105" t="str">
        <f t="shared" ca="1" si="5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97" t="str">
        <f t="shared" ca="1" si="6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41">
        <f t="shared" ref="H79:H115" ca="1" si="8">IF(OR(D79="MDU",D79="MDU-KD"),G79*F79,0)</f>
        <v>0</v>
      </c>
      <c r="I79" s="41">
        <f t="shared" ref="I79:I115" ca="1" si="9">IF(D79="HDW",G79*F79,0)</f>
        <v>0</v>
      </c>
      <c r="J79" s="41">
        <f t="shared" ref="J79:J115" ca="1" si="10">IF(D79="JASA",G79*F79,0)</f>
        <v>0</v>
      </c>
      <c r="K79" s="42">
        <f t="shared" ca="1" si="7"/>
        <v>0</v>
      </c>
      <c r="L79" s="45"/>
      <c r="Q79" s="35"/>
      <c r="R79" s="44"/>
      <c r="S79" s="44"/>
      <c r="T79" s="44"/>
    </row>
    <row r="80" spans="1:20" s="46" customFormat="1">
      <c r="A80" s="29">
        <v>65</v>
      </c>
      <c r="B80" s="96" t="str">
        <f t="shared" ca="1" si="4"/>
        <v/>
      </c>
      <c r="C80" s="105" t="str">
        <f t="shared" ca="1" si="5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97" t="str">
        <f t="shared" ca="1" si="6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41">
        <f t="shared" ca="1" si="8"/>
        <v>0</v>
      </c>
      <c r="I80" s="41">
        <f t="shared" ca="1" si="9"/>
        <v>0</v>
      </c>
      <c r="J80" s="41">
        <f t="shared" ca="1" si="10"/>
        <v>0</v>
      </c>
      <c r="K80" s="42">
        <f t="shared" ca="1" si="7"/>
        <v>0</v>
      </c>
      <c r="L80" s="45"/>
      <c r="Q80" s="35"/>
      <c r="R80" s="44"/>
      <c r="S80" s="44"/>
      <c r="T80" s="44"/>
    </row>
    <row r="81" spans="1:20" s="46" customFormat="1">
      <c r="A81" s="29">
        <v>66</v>
      </c>
      <c r="B81" s="96" t="str">
        <f t="shared" ref="B81:B165" ca="1" si="11">IF(C81="","",A81)</f>
        <v/>
      </c>
      <c r="C81" s="105" t="str">
        <f t="shared" ref="C81:C144" ca="1" si="12">IF(ISERROR(OFFSET($C$223,MATCH(A81,$F$224:$F$373,0),0)),"",OFFSET($C$223,MATCH(A81,$F$224:$F$373,0),0))</f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97" t="str">
        <f t="shared" ref="F81:F144" ca="1" si="13">IF(ISERROR(OFFSET($D$223,MATCH(A81,$F$224:$F$373,0),0)),"",OFFSET($D$223,MATCH(A81,$F$224:$F$373,0),0))</f>
        <v/>
      </c>
      <c r="G81" s="40">
        <f ca="1">IF(ISERROR(OFFSET('HARGA SATUAN'!$Q$6,MATCH(C81,'HARGA SATUAN'!$C$7:$C$1922,0),0)),"",OFFSET('HARGA SATUAN'!$Q$6,MATCH(C81,'HARGA SATUAN'!$C$7:$C$1922,0),0))</f>
        <v>0</v>
      </c>
      <c r="H81" s="41">
        <f t="shared" ca="1" si="8"/>
        <v>0</v>
      </c>
      <c r="I81" s="41">
        <f t="shared" ca="1" si="9"/>
        <v>0</v>
      </c>
      <c r="J81" s="41">
        <f t="shared" ca="1" si="10"/>
        <v>0</v>
      </c>
      <c r="K81" s="42">
        <f t="shared" ca="1" si="7"/>
        <v>0</v>
      </c>
      <c r="L81" s="45"/>
      <c r="Q81" s="35"/>
      <c r="R81" s="44"/>
      <c r="S81" s="44"/>
      <c r="T81" s="44"/>
    </row>
    <row r="82" spans="1:20" s="46" customFormat="1">
      <c r="A82" s="29">
        <v>67</v>
      </c>
      <c r="B82" s="96" t="str">
        <f t="shared" ca="1" si="11"/>
        <v/>
      </c>
      <c r="C82" s="105" t="str">
        <f t="shared" ca="1" si="12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97" t="str">
        <f t="shared" ca="1" si="13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41">
        <f t="shared" ca="1" si="8"/>
        <v>0</v>
      </c>
      <c r="I82" s="41">
        <f t="shared" ca="1" si="9"/>
        <v>0</v>
      </c>
      <c r="J82" s="41">
        <f t="shared" ca="1" si="10"/>
        <v>0</v>
      </c>
      <c r="K82" s="42">
        <f t="shared" ca="1" si="7"/>
        <v>0</v>
      </c>
      <c r="L82" s="45"/>
      <c r="Q82" s="35"/>
      <c r="R82" s="44"/>
      <c r="S82" s="44"/>
      <c r="T82" s="44"/>
    </row>
    <row r="83" spans="1:20" s="46" customFormat="1">
      <c r="A83" s="29">
        <v>68</v>
      </c>
      <c r="B83" s="96" t="str">
        <f t="shared" ca="1" si="11"/>
        <v/>
      </c>
      <c r="C83" s="105" t="str">
        <f t="shared" ca="1" si="12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97" t="str">
        <f t="shared" ca="1" si="13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41">
        <f t="shared" ca="1" si="8"/>
        <v>0</v>
      </c>
      <c r="I83" s="41">
        <f t="shared" ca="1" si="9"/>
        <v>0</v>
      </c>
      <c r="J83" s="41">
        <f t="shared" ca="1" si="10"/>
        <v>0</v>
      </c>
      <c r="K83" s="42">
        <f t="shared" ca="1" si="7"/>
        <v>0</v>
      </c>
      <c r="L83" s="45"/>
      <c r="Q83" s="35"/>
      <c r="R83" s="44"/>
      <c r="S83" s="44"/>
      <c r="T83" s="44"/>
    </row>
    <row r="84" spans="1:20" s="46" customFormat="1">
      <c r="A84" s="29">
        <v>69</v>
      </c>
      <c r="B84" s="96" t="str">
        <f t="shared" ca="1" si="11"/>
        <v/>
      </c>
      <c r="C84" s="105" t="str">
        <f t="shared" ca="1" si="12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97" t="str">
        <f t="shared" ca="1" si="13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41">
        <f t="shared" ca="1" si="8"/>
        <v>0</v>
      </c>
      <c r="I84" s="41">
        <f t="shared" ca="1" si="9"/>
        <v>0</v>
      </c>
      <c r="J84" s="41">
        <f t="shared" ca="1" si="10"/>
        <v>0</v>
      </c>
      <c r="K84" s="42">
        <f t="shared" ca="1" si="7"/>
        <v>0</v>
      </c>
      <c r="L84" s="45"/>
      <c r="Q84" s="35"/>
      <c r="R84" s="44"/>
      <c r="S84" s="44"/>
      <c r="T84" s="44"/>
    </row>
    <row r="85" spans="1:20" s="46" customFormat="1">
      <c r="A85" s="29">
        <v>70</v>
      </c>
      <c r="B85" s="96" t="str">
        <f t="shared" ca="1" si="11"/>
        <v/>
      </c>
      <c r="C85" s="105" t="str">
        <f t="shared" ca="1" si="12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97" t="str">
        <f t="shared" ca="1" si="13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41">
        <f t="shared" ca="1" si="8"/>
        <v>0</v>
      </c>
      <c r="I85" s="41">
        <f t="shared" ca="1" si="9"/>
        <v>0</v>
      </c>
      <c r="J85" s="41">
        <f t="shared" ca="1" si="10"/>
        <v>0</v>
      </c>
      <c r="K85" s="42">
        <f t="shared" ca="1" si="7"/>
        <v>0</v>
      </c>
      <c r="L85" s="45"/>
      <c r="Q85" s="35"/>
      <c r="R85" s="44"/>
      <c r="S85" s="44"/>
      <c r="T85" s="44"/>
    </row>
    <row r="86" spans="1:20" s="46" customFormat="1">
      <c r="A86" s="29">
        <v>71</v>
      </c>
      <c r="B86" s="96" t="str">
        <f t="shared" ca="1" si="11"/>
        <v/>
      </c>
      <c r="C86" s="105" t="str">
        <f t="shared" ca="1" si="12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97" t="str">
        <f t="shared" ca="1" si="13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41">
        <f t="shared" ca="1" si="8"/>
        <v>0</v>
      </c>
      <c r="I86" s="41">
        <f t="shared" ca="1" si="9"/>
        <v>0</v>
      </c>
      <c r="J86" s="41">
        <f t="shared" ca="1" si="10"/>
        <v>0</v>
      </c>
      <c r="K86" s="42">
        <f t="shared" ca="1" si="7"/>
        <v>0</v>
      </c>
      <c r="L86" s="45"/>
      <c r="Q86" s="35"/>
      <c r="R86" s="44"/>
      <c r="S86" s="44"/>
      <c r="T86" s="44"/>
    </row>
    <row r="87" spans="1:20" s="46" customFormat="1">
      <c r="A87" s="29">
        <v>72</v>
      </c>
      <c r="B87" s="96" t="str">
        <f t="shared" ca="1" si="11"/>
        <v/>
      </c>
      <c r="C87" s="105" t="str">
        <f t="shared" ca="1" si="12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97" t="str">
        <f t="shared" ca="1" si="13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41">
        <f t="shared" ca="1" si="8"/>
        <v>0</v>
      </c>
      <c r="I87" s="41">
        <f t="shared" ca="1" si="9"/>
        <v>0</v>
      </c>
      <c r="J87" s="41">
        <f t="shared" ca="1" si="10"/>
        <v>0</v>
      </c>
      <c r="K87" s="42">
        <f t="shared" ca="1" si="7"/>
        <v>0</v>
      </c>
      <c r="L87" s="45"/>
      <c r="Q87" s="35"/>
      <c r="R87" s="44"/>
      <c r="S87" s="44"/>
      <c r="T87" s="44"/>
    </row>
    <row r="88" spans="1:20" s="46" customFormat="1">
      <c r="A88" s="29">
        <v>73</v>
      </c>
      <c r="B88" s="96" t="str">
        <f t="shared" ca="1" si="11"/>
        <v/>
      </c>
      <c r="C88" s="105" t="str">
        <f t="shared" ca="1" si="12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97" t="str">
        <f t="shared" ca="1" si="13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41">
        <f t="shared" ca="1" si="8"/>
        <v>0</v>
      </c>
      <c r="I88" s="41">
        <f t="shared" ca="1" si="9"/>
        <v>0</v>
      </c>
      <c r="J88" s="41">
        <f t="shared" ca="1" si="10"/>
        <v>0</v>
      </c>
      <c r="K88" s="42">
        <f t="shared" ca="1" si="7"/>
        <v>0</v>
      </c>
      <c r="L88" s="45"/>
      <c r="Q88" s="35"/>
      <c r="R88" s="44"/>
      <c r="S88" s="44"/>
      <c r="T88" s="44"/>
    </row>
    <row r="89" spans="1:20" s="46" customFormat="1">
      <c r="A89" s="29">
        <v>74</v>
      </c>
      <c r="B89" s="96" t="str">
        <f t="shared" ca="1" si="11"/>
        <v/>
      </c>
      <c r="C89" s="105" t="str">
        <f t="shared" ca="1" si="12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97" t="str">
        <f t="shared" ca="1" si="13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41">
        <f t="shared" ca="1" si="8"/>
        <v>0</v>
      </c>
      <c r="I89" s="41">
        <f t="shared" ca="1" si="9"/>
        <v>0</v>
      </c>
      <c r="J89" s="41">
        <f t="shared" ca="1" si="10"/>
        <v>0</v>
      </c>
      <c r="K89" s="42">
        <f t="shared" ca="1" si="7"/>
        <v>0</v>
      </c>
      <c r="L89" s="45"/>
      <c r="Q89" s="35"/>
      <c r="R89" s="44"/>
      <c r="S89" s="44"/>
      <c r="T89" s="44"/>
    </row>
    <row r="90" spans="1:20" s="46" customFormat="1">
      <c r="A90" s="29">
        <v>75</v>
      </c>
      <c r="B90" s="96" t="str">
        <f t="shared" ca="1" si="11"/>
        <v/>
      </c>
      <c r="C90" s="105" t="str">
        <f t="shared" ca="1" si="12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97" t="str">
        <f t="shared" ca="1" si="13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41">
        <f t="shared" ca="1" si="8"/>
        <v>0</v>
      </c>
      <c r="I90" s="41">
        <f t="shared" ca="1" si="9"/>
        <v>0</v>
      </c>
      <c r="J90" s="41">
        <f t="shared" ca="1" si="10"/>
        <v>0</v>
      </c>
      <c r="K90" s="42">
        <f t="shared" ca="1" si="7"/>
        <v>0</v>
      </c>
      <c r="L90" s="45"/>
      <c r="Q90" s="35"/>
      <c r="R90" s="44"/>
      <c r="S90" s="44"/>
      <c r="T90" s="44"/>
    </row>
    <row r="91" spans="1:20" s="46" customFormat="1">
      <c r="A91" s="29">
        <v>76</v>
      </c>
      <c r="B91" s="96" t="str">
        <f t="shared" ca="1" si="11"/>
        <v/>
      </c>
      <c r="C91" s="105" t="str">
        <f t="shared" ca="1" si="12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97" t="str">
        <f t="shared" ca="1" si="13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41">
        <f t="shared" ca="1" si="8"/>
        <v>0</v>
      </c>
      <c r="I91" s="41">
        <f t="shared" ca="1" si="9"/>
        <v>0</v>
      </c>
      <c r="J91" s="41">
        <f t="shared" ca="1" si="10"/>
        <v>0</v>
      </c>
      <c r="K91" s="42">
        <f t="shared" ca="1" si="7"/>
        <v>0</v>
      </c>
      <c r="L91" s="45"/>
      <c r="Q91" s="35"/>
      <c r="R91" s="44"/>
      <c r="S91" s="44"/>
      <c r="T91" s="44"/>
    </row>
    <row r="92" spans="1:20" s="46" customFormat="1">
      <c r="A92" s="29">
        <v>77</v>
      </c>
      <c r="B92" s="96" t="str">
        <f t="shared" ca="1" si="11"/>
        <v/>
      </c>
      <c r="C92" s="105" t="str">
        <f t="shared" ca="1" si="12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97" t="str">
        <f t="shared" ca="1" si="13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41">
        <f t="shared" ca="1" si="8"/>
        <v>0</v>
      </c>
      <c r="I92" s="41">
        <f t="shared" ca="1" si="9"/>
        <v>0</v>
      </c>
      <c r="J92" s="41">
        <f t="shared" ca="1" si="10"/>
        <v>0</v>
      </c>
      <c r="K92" s="42">
        <f t="shared" ca="1" si="7"/>
        <v>0</v>
      </c>
      <c r="L92" s="45"/>
      <c r="Q92" s="35"/>
      <c r="R92" s="44"/>
      <c r="S92" s="44"/>
      <c r="T92" s="44"/>
    </row>
    <row r="93" spans="1:20" s="46" customFormat="1">
      <c r="A93" s="29">
        <v>78</v>
      </c>
      <c r="B93" s="96" t="str">
        <f t="shared" ca="1" si="11"/>
        <v/>
      </c>
      <c r="C93" s="105" t="str">
        <f t="shared" ca="1" si="12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97" t="str">
        <f t="shared" ca="1" si="13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41">
        <f t="shared" ca="1" si="8"/>
        <v>0</v>
      </c>
      <c r="I93" s="41">
        <f t="shared" ca="1" si="9"/>
        <v>0</v>
      </c>
      <c r="J93" s="41">
        <f t="shared" ca="1" si="10"/>
        <v>0</v>
      </c>
      <c r="K93" s="42">
        <f t="shared" ca="1" si="7"/>
        <v>0</v>
      </c>
      <c r="L93" s="45"/>
      <c r="Q93" s="35"/>
      <c r="R93" s="44"/>
      <c r="S93" s="44"/>
      <c r="T93" s="44"/>
    </row>
    <row r="94" spans="1:20" s="46" customFormat="1">
      <c r="A94" s="29">
        <v>79</v>
      </c>
      <c r="B94" s="96" t="str">
        <f t="shared" ca="1" si="11"/>
        <v/>
      </c>
      <c r="C94" s="105" t="str">
        <f t="shared" ca="1" si="12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97" t="str">
        <f t="shared" ca="1" si="13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41">
        <f t="shared" ca="1" si="8"/>
        <v>0</v>
      </c>
      <c r="I94" s="41">
        <f t="shared" ca="1" si="9"/>
        <v>0</v>
      </c>
      <c r="J94" s="41">
        <f t="shared" ca="1" si="10"/>
        <v>0</v>
      </c>
      <c r="K94" s="42">
        <f t="shared" ca="1" si="7"/>
        <v>0</v>
      </c>
      <c r="L94" s="45"/>
      <c r="Q94" s="35"/>
      <c r="R94" s="44"/>
      <c r="S94" s="44"/>
      <c r="T94" s="44"/>
    </row>
    <row r="95" spans="1:20" s="46" customFormat="1">
      <c r="A95" s="29">
        <v>80</v>
      </c>
      <c r="B95" s="96" t="str">
        <f t="shared" ca="1" si="11"/>
        <v/>
      </c>
      <c r="C95" s="105" t="str">
        <f t="shared" ca="1" si="12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97" t="str">
        <f t="shared" ca="1" si="13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41">
        <f t="shared" ca="1" si="8"/>
        <v>0</v>
      </c>
      <c r="I95" s="41">
        <f t="shared" ca="1" si="9"/>
        <v>0</v>
      </c>
      <c r="J95" s="41">
        <f t="shared" ca="1" si="10"/>
        <v>0</v>
      </c>
      <c r="K95" s="42">
        <f t="shared" ca="1" si="7"/>
        <v>0</v>
      </c>
      <c r="L95" s="45"/>
      <c r="Q95" s="35"/>
      <c r="R95" s="44"/>
      <c r="S95" s="44"/>
      <c r="T95" s="44"/>
    </row>
    <row r="96" spans="1:20" s="46" customFormat="1">
      <c r="A96" s="29">
        <v>81</v>
      </c>
      <c r="B96" s="96" t="str">
        <f t="shared" ca="1" si="11"/>
        <v/>
      </c>
      <c r="C96" s="105" t="str">
        <f t="shared" ca="1" si="12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97" t="str">
        <f t="shared" ca="1" si="13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41">
        <f t="shared" ca="1" si="8"/>
        <v>0</v>
      </c>
      <c r="I96" s="41">
        <f t="shared" ca="1" si="9"/>
        <v>0</v>
      </c>
      <c r="J96" s="41">
        <f t="shared" ca="1" si="10"/>
        <v>0</v>
      </c>
      <c r="K96" s="42">
        <f t="shared" ca="1" si="7"/>
        <v>0</v>
      </c>
      <c r="L96" s="45"/>
      <c r="Q96" s="35"/>
      <c r="R96" s="44"/>
      <c r="S96" s="44"/>
      <c r="T96" s="44"/>
    </row>
    <row r="97" spans="1:20" s="46" customFormat="1">
      <c r="A97" s="29">
        <v>82</v>
      </c>
      <c r="B97" s="96" t="str">
        <f t="shared" ca="1" si="11"/>
        <v/>
      </c>
      <c r="C97" s="105" t="str">
        <f t="shared" ca="1" si="12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97" t="str">
        <f t="shared" ca="1" si="13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41">
        <f t="shared" ca="1" si="8"/>
        <v>0</v>
      </c>
      <c r="I97" s="41">
        <f t="shared" ca="1" si="9"/>
        <v>0</v>
      </c>
      <c r="J97" s="41">
        <f t="shared" ca="1" si="10"/>
        <v>0</v>
      </c>
      <c r="K97" s="42">
        <f t="shared" ca="1" si="7"/>
        <v>0</v>
      </c>
      <c r="L97" s="45"/>
      <c r="Q97" s="35"/>
      <c r="R97" s="44"/>
      <c r="S97" s="44"/>
      <c r="T97" s="44"/>
    </row>
    <row r="98" spans="1:20" s="46" customFormat="1">
      <c r="A98" s="29">
        <v>83</v>
      </c>
      <c r="B98" s="96" t="str">
        <f t="shared" ca="1" si="11"/>
        <v/>
      </c>
      <c r="C98" s="105" t="str">
        <f t="shared" ca="1" si="12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97" t="str">
        <f t="shared" ca="1" si="13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41">
        <f t="shared" ca="1" si="8"/>
        <v>0</v>
      </c>
      <c r="I98" s="41">
        <f t="shared" ca="1" si="9"/>
        <v>0</v>
      </c>
      <c r="J98" s="41">
        <f t="shared" ca="1" si="10"/>
        <v>0</v>
      </c>
      <c r="K98" s="42">
        <f t="shared" ca="1" si="7"/>
        <v>0</v>
      </c>
      <c r="L98" s="45"/>
      <c r="Q98" s="35"/>
      <c r="R98" s="44"/>
      <c r="S98" s="44"/>
      <c r="T98" s="44"/>
    </row>
    <row r="99" spans="1:20" s="46" customFormat="1">
      <c r="A99" s="29">
        <v>84</v>
      </c>
      <c r="B99" s="96" t="str">
        <f t="shared" ca="1" si="11"/>
        <v/>
      </c>
      <c r="C99" s="105" t="str">
        <f t="shared" ca="1" si="12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97" t="str">
        <f t="shared" ca="1" si="13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41">
        <f t="shared" ca="1" si="8"/>
        <v>0</v>
      </c>
      <c r="I99" s="41">
        <f t="shared" ca="1" si="9"/>
        <v>0</v>
      </c>
      <c r="J99" s="41">
        <f t="shared" ca="1" si="10"/>
        <v>0</v>
      </c>
      <c r="K99" s="42">
        <f t="shared" ca="1" si="7"/>
        <v>0</v>
      </c>
      <c r="L99" s="45"/>
      <c r="Q99" s="35"/>
      <c r="R99" s="44"/>
      <c r="S99" s="44"/>
      <c r="T99" s="44"/>
    </row>
    <row r="100" spans="1:20" s="46" customFormat="1">
      <c r="A100" s="29">
        <v>85</v>
      </c>
      <c r="B100" s="96" t="str">
        <f t="shared" ca="1" si="11"/>
        <v/>
      </c>
      <c r="C100" s="105" t="str">
        <f t="shared" ca="1" si="12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97" t="str">
        <f t="shared" ca="1" si="13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41">
        <f t="shared" ca="1" si="8"/>
        <v>0</v>
      </c>
      <c r="I100" s="41">
        <f t="shared" ca="1" si="9"/>
        <v>0</v>
      </c>
      <c r="J100" s="41">
        <f t="shared" ca="1" si="10"/>
        <v>0</v>
      </c>
      <c r="K100" s="42">
        <f t="shared" ca="1" si="7"/>
        <v>0</v>
      </c>
      <c r="L100" s="45"/>
      <c r="Q100" s="35"/>
      <c r="R100" s="44"/>
      <c r="S100" s="44"/>
      <c r="T100" s="44"/>
    </row>
    <row r="101" spans="1:20" s="46" customFormat="1">
      <c r="A101" s="29">
        <v>86</v>
      </c>
      <c r="B101" s="96" t="str">
        <f t="shared" ca="1" si="11"/>
        <v/>
      </c>
      <c r="C101" s="105" t="str">
        <f t="shared" ca="1" si="12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97" t="str">
        <f t="shared" ca="1" si="13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41">
        <f t="shared" ca="1" si="8"/>
        <v>0</v>
      </c>
      <c r="I101" s="41">
        <f t="shared" ca="1" si="9"/>
        <v>0</v>
      </c>
      <c r="J101" s="41">
        <f t="shared" ca="1" si="10"/>
        <v>0</v>
      </c>
      <c r="K101" s="42">
        <f t="shared" ca="1" si="7"/>
        <v>0</v>
      </c>
      <c r="L101" s="45"/>
      <c r="Q101" s="35"/>
      <c r="R101" s="44"/>
      <c r="S101" s="44"/>
      <c r="T101" s="44"/>
    </row>
    <row r="102" spans="1:20" s="46" customFormat="1">
      <c r="A102" s="29">
        <v>87</v>
      </c>
      <c r="B102" s="96" t="str">
        <f t="shared" ca="1" si="11"/>
        <v/>
      </c>
      <c r="C102" s="105" t="str">
        <f t="shared" ca="1" si="12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97" t="str">
        <f t="shared" ca="1" si="13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41">
        <f t="shared" ca="1" si="8"/>
        <v>0</v>
      </c>
      <c r="I102" s="41">
        <f t="shared" ca="1" si="9"/>
        <v>0</v>
      </c>
      <c r="J102" s="41">
        <f t="shared" ca="1" si="10"/>
        <v>0</v>
      </c>
      <c r="K102" s="42">
        <f t="shared" ca="1" si="7"/>
        <v>0</v>
      </c>
      <c r="L102" s="45"/>
      <c r="Q102" s="35"/>
      <c r="R102" s="44"/>
      <c r="S102" s="44"/>
      <c r="T102" s="44"/>
    </row>
    <row r="103" spans="1:20" s="46" customFormat="1">
      <c r="A103" s="29">
        <v>88</v>
      </c>
      <c r="B103" s="96" t="str">
        <f t="shared" ca="1" si="11"/>
        <v/>
      </c>
      <c r="C103" s="105" t="str">
        <f t="shared" ca="1" si="12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97" t="str">
        <f t="shared" ca="1" si="13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41">
        <f t="shared" ca="1" si="8"/>
        <v>0</v>
      </c>
      <c r="I103" s="41">
        <f t="shared" ca="1" si="9"/>
        <v>0</v>
      </c>
      <c r="J103" s="41">
        <f t="shared" ca="1" si="10"/>
        <v>0</v>
      </c>
      <c r="K103" s="42">
        <f t="shared" ca="1" si="7"/>
        <v>0</v>
      </c>
      <c r="L103" s="45"/>
      <c r="Q103" s="35"/>
      <c r="R103" s="44"/>
      <c r="S103" s="44"/>
      <c r="T103" s="44"/>
    </row>
    <row r="104" spans="1:20" s="46" customFormat="1">
      <c r="A104" s="29">
        <v>89</v>
      </c>
      <c r="B104" s="96" t="str">
        <f t="shared" ca="1" si="11"/>
        <v/>
      </c>
      <c r="C104" s="105" t="str">
        <f t="shared" ca="1" si="12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97" t="str">
        <f t="shared" ca="1" si="13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41">
        <f t="shared" ca="1" si="8"/>
        <v>0</v>
      </c>
      <c r="I104" s="41">
        <f t="shared" ca="1" si="9"/>
        <v>0</v>
      </c>
      <c r="J104" s="41">
        <f t="shared" ca="1" si="10"/>
        <v>0</v>
      </c>
      <c r="K104" s="42">
        <f t="shared" ca="1" si="7"/>
        <v>0</v>
      </c>
      <c r="L104" s="45"/>
      <c r="Q104" s="35"/>
      <c r="R104" s="44"/>
      <c r="S104" s="44"/>
      <c r="T104" s="44"/>
    </row>
    <row r="105" spans="1:20" s="46" customFormat="1">
      <c r="A105" s="29">
        <v>90</v>
      </c>
      <c r="B105" s="96" t="str">
        <f t="shared" ca="1" si="11"/>
        <v/>
      </c>
      <c r="C105" s="105" t="str">
        <f t="shared" ca="1" si="12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97" t="str">
        <f t="shared" ca="1" si="13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41">
        <f t="shared" ca="1" si="8"/>
        <v>0</v>
      </c>
      <c r="I105" s="41">
        <f t="shared" ca="1" si="9"/>
        <v>0</v>
      </c>
      <c r="J105" s="41">
        <f t="shared" ca="1" si="10"/>
        <v>0</v>
      </c>
      <c r="K105" s="42">
        <f t="shared" ca="1" si="0"/>
        <v>0</v>
      </c>
      <c r="L105" s="45"/>
      <c r="Q105" s="35"/>
      <c r="R105" s="44"/>
      <c r="S105" s="44"/>
      <c r="T105" s="44"/>
    </row>
    <row r="106" spans="1:20" s="46" customFormat="1">
      <c r="A106" s="29">
        <v>91</v>
      </c>
      <c r="B106" s="96" t="str">
        <f t="shared" ca="1" si="11"/>
        <v/>
      </c>
      <c r="C106" s="105" t="str">
        <f t="shared" ca="1" si="12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97" t="str">
        <f t="shared" ca="1" si="13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41">
        <f t="shared" ca="1" si="8"/>
        <v>0</v>
      </c>
      <c r="I106" s="41">
        <f t="shared" ca="1" si="9"/>
        <v>0</v>
      </c>
      <c r="J106" s="41">
        <f t="shared" ca="1" si="10"/>
        <v>0</v>
      </c>
      <c r="K106" s="42">
        <f t="shared" ref="K106:K114" ca="1" si="14">SUM(H106:J106)</f>
        <v>0</v>
      </c>
      <c r="L106" s="45"/>
      <c r="Q106" s="35"/>
      <c r="R106" s="44"/>
      <c r="S106" s="44"/>
      <c r="T106" s="44"/>
    </row>
    <row r="107" spans="1:20" s="46" customFormat="1">
      <c r="A107" s="29">
        <v>92</v>
      </c>
      <c r="B107" s="96" t="str">
        <f t="shared" ca="1" si="11"/>
        <v/>
      </c>
      <c r="C107" s="105" t="str">
        <f t="shared" ca="1" si="12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97" t="str">
        <f t="shared" ca="1" si="13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41">
        <f t="shared" ca="1" si="8"/>
        <v>0</v>
      </c>
      <c r="I107" s="41">
        <f t="shared" ca="1" si="9"/>
        <v>0</v>
      </c>
      <c r="J107" s="41">
        <f t="shared" ca="1" si="10"/>
        <v>0</v>
      </c>
      <c r="K107" s="42">
        <f t="shared" ca="1" si="14"/>
        <v>0</v>
      </c>
      <c r="L107" s="45"/>
      <c r="Q107" s="35"/>
      <c r="R107" s="44"/>
      <c r="S107" s="44"/>
      <c r="T107" s="44"/>
    </row>
    <row r="108" spans="1:20" s="46" customFormat="1">
      <c r="A108" s="29">
        <v>93</v>
      </c>
      <c r="B108" s="96" t="str">
        <f t="shared" ca="1" si="11"/>
        <v/>
      </c>
      <c r="C108" s="105" t="str">
        <f t="shared" ca="1" si="12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97" t="str">
        <f t="shared" ca="1" si="13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41">
        <f t="shared" ca="1" si="8"/>
        <v>0</v>
      </c>
      <c r="I108" s="41">
        <f t="shared" ca="1" si="9"/>
        <v>0</v>
      </c>
      <c r="J108" s="41">
        <f t="shared" ca="1" si="10"/>
        <v>0</v>
      </c>
      <c r="K108" s="42">
        <f t="shared" ca="1" si="14"/>
        <v>0</v>
      </c>
      <c r="L108" s="45"/>
      <c r="Q108" s="35"/>
      <c r="R108" s="44"/>
      <c r="S108" s="44"/>
      <c r="T108" s="44"/>
    </row>
    <row r="109" spans="1:20" s="46" customFormat="1">
      <c r="A109" s="29">
        <v>94</v>
      </c>
      <c r="B109" s="96" t="str">
        <f t="shared" ca="1" si="11"/>
        <v/>
      </c>
      <c r="C109" s="105" t="str">
        <f t="shared" ca="1" si="12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97" t="str">
        <f t="shared" ca="1" si="13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41">
        <f t="shared" ca="1" si="8"/>
        <v>0</v>
      </c>
      <c r="I109" s="41">
        <f t="shared" ca="1" si="9"/>
        <v>0</v>
      </c>
      <c r="J109" s="41">
        <f t="shared" ca="1" si="10"/>
        <v>0</v>
      </c>
      <c r="K109" s="42">
        <f t="shared" ca="1" si="14"/>
        <v>0</v>
      </c>
      <c r="L109" s="45"/>
      <c r="Q109" s="35"/>
      <c r="R109" s="44"/>
      <c r="S109" s="44"/>
      <c r="T109" s="44"/>
    </row>
    <row r="110" spans="1:20" s="46" customFormat="1">
      <c r="A110" s="29">
        <v>95</v>
      </c>
      <c r="B110" s="96" t="str">
        <f t="shared" ca="1" si="11"/>
        <v/>
      </c>
      <c r="C110" s="105" t="str">
        <f t="shared" ca="1" si="12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97" t="str">
        <f t="shared" ca="1" si="13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41">
        <f t="shared" ca="1" si="8"/>
        <v>0</v>
      </c>
      <c r="I110" s="41">
        <f t="shared" ca="1" si="9"/>
        <v>0</v>
      </c>
      <c r="J110" s="41">
        <f t="shared" ca="1" si="10"/>
        <v>0</v>
      </c>
      <c r="K110" s="42">
        <f t="shared" ca="1" si="14"/>
        <v>0</v>
      </c>
      <c r="L110" s="45"/>
      <c r="Q110" s="35"/>
      <c r="R110" s="44"/>
      <c r="S110" s="44"/>
      <c r="T110" s="44"/>
    </row>
    <row r="111" spans="1:20" s="46" customFormat="1">
      <c r="A111" s="29">
        <v>96</v>
      </c>
      <c r="B111" s="96" t="str">
        <f t="shared" ca="1" si="11"/>
        <v/>
      </c>
      <c r="C111" s="105" t="str">
        <f t="shared" ca="1" si="12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97" t="str">
        <f t="shared" ca="1" si="13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41">
        <f t="shared" ca="1" si="8"/>
        <v>0</v>
      </c>
      <c r="I111" s="41">
        <f t="shared" ca="1" si="9"/>
        <v>0</v>
      </c>
      <c r="J111" s="41">
        <f t="shared" ca="1" si="10"/>
        <v>0</v>
      </c>
      <c r="K111" s="42">
        <f t="shared" ca="1" si="14"/>
        <v>0</v>
      </c>
      <c r="L111" s="45"/>
      <c r="Q111" s="35"/>
      <c r="R111" s="44"/>
      <c r="S111" s="44"/>
      <c r="T111" s="44"/>
    </row>
    <row r="112" spans="1:20" s="46" customFormat="1">
      <c r="A112" s="29">
        <v>97</v>
      </c>
      <c r="B112" s="96" t="str">
        <f t="shared" ca="1" si="11"/>
        <v/>
      </c>
      <c r="C112" s="105" t="str">
        <f t="shared" ca="1" si="12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97" t="str">
        <f t="shared" ca="1" si="13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41">
        <f t="shared" ca="1" si="8"/>
        <v>0</v>
      </c>
      <c r="I112" s="41">
        <f t="shared" ca="1" si="9"/>
        <v>0</v>
      </c>
      <c r="J112" s="41">
        <f t="shared" ca="1" si="10"/>
        <v>0</v>
      </c>
      <c r="K112" s="42">
        <f t="shared" ca="1" si="14"/>
        <v>0</v>
      </c>
      <c r="L112" s="45"/>
      <c r="Q112" s="35"/>
      <c r="R112" s="44"/>
      <c r="S112" s="44"/>
      <c r="T112" s="44"/>
    </row>
    <row r="113" spans="1:20" s="46" customFormat="1">
      <c r="A113" s="29">
        <v>98</v>
      </c>
      <c r="B113" s="96" t="str">
        <f t="shared" ca="1" si="11"/>
        <v/>
      </c>
      <c r="C113" s="105" t="str">
        <f t="shared" ca="1" si="12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97" t="str">
        <f t="shared" ca="1" si="13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41">
        <f t="shared" ca="1" si="8"/>
        <v>0</v>
      </c>
      <c r="I113" s="41">
        <f t="shared" ca="1" si="9"/>
        <v>0</v>
      </c>
      <c r="J113" s="41">
        <f t="shared" ca="1" si="10"/>
        <v>0</v>
      </c>
      <c r="K113" s="42">
        <f t="shared" ca="1" si="14"/>
        <v>0</v>
      </c>
      <c r="L113" s="45"/>
      <c r="Q113" s="35"/>
      <c r="R113" s="44"/>
      <c r="S113" s="44"/>
      <c r="T113" s="44"/>
    </row>
    <row r="114" spans="1:20" s="46" customFormat="1">
      <c r="A114" s="29">
        <v>99</v>
      </c>
      <c r="B114" s="96" t="str">
        <f t="shared" ca="1" si="11"/>
        <v/>
      </c>
      <c r="C114" s="105" t="str">
        <f t="shared" ca="1" si="12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97" t="str">
        <f t="shared" ca="1" si="13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41">
        <f t="shared" ca="1" si="8"/>
        <v>0</v>
      </c>
      <c r="I114" s="41">
        <f t="shared" ca="1" si="9"/>
        <v>0</v>
      </c>
      <c r="J114" s="41">
        <f t="shared" ca="1" si="10"/>
        <v>0</v>
      </c>
      <c r="K114" s="42">
        <f t="shared" ca="1" si="14"/>
        <v>0</v>
      </c>
      <c r="L114" s="45"/>
      <c r="Q114" s="35"/>
      <c r="R114" s="44"/>
      <c r="S114" s="44"/>
      <c r="T114" s="44"/>
    </row>
    <row r="115" spans="1:20" s="46" customFormat="1">
      <c r="A115" s="29">
        <v>100</v>
      </c>
      <c r="B115" s="96" t="str">
        <f t="shared" ca="1" si="11"/>
        <v/>
      </c>
      <c r="C115" s="105" t="str">
        <f t="shared" ca="1" si="12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97" t="str">
        <f t="shared" ca="1" si="13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41">
        <f t="shared" ca="1" si="8"/>
        <v>0</v>
      </c>
      <c r="I115" s="41">
        <f t="shared" ca="1" si="9"/>
        <v>0</v>
      </c>
      <c r="J115" s="41">
        <f t="shared" ca="1" si="10"/>
        <v>0</v>
      </c>
      <c r="K115" s="42">
        <f t="shared" ca="1" si="0"/>
        <v>0</v>
      </c>
      <c r="L115" s="45"/>
      <c r="Q115" s="35"/>
      <c r="R115" s="44"/>
      <c r="S115" s="44"/>
      <c r="T115" s="44"/>
    </row>
    <row r="116" spans="1:20" s="46" customFormat="1">
      <c r="A116" s="29">
        <v>101</v>
      </c>
      <c r="B116" s="96" t="str">
        <f t="shared" ca="1" si="11"/>
        <v/>
      </c>
      <c r="C116" s="105" t="str">
        <f t="shared" ca="1" si="12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97" t="str">
        <f t="shared" ca="1" si="13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41">
        <f t="shared" ref="H116:H165" ca="1" si="15">IF(OR(D116="MDU",D116="MDU-KD"),G116*F116,0)</f>
        <v>0</v>
      </c>
      <c r="I116" s="41">
        <f t="shared" ref="I116:I165" ca="1" si="16">IF(D116="HDW",G116*F116,0)</f>
        <v>0</v>
      </c>
      <c r="J116" s="41">
        <f t="shared" ref="J116:J165" ca="1" si="17">IF(D116="JASA",G116*F116,0)</f>
        <v>0</v>
      </c>
      <c r="K116" s="42">
        <f t="shared" ref="K116:K165" ca="1" si="18">SUM(H116:J116)</f>
        <v>0</v>
      </c>
      <c r="L116" s="45"/>
      <c r="Q116" s="35"/>
      <c r="R116" s="44"/>
      <c r="S116" s="44"/>
      <c r="T116" s="44"/>
    </row>
    <row r="117" spans="1:20" s="46" customFormat="1">
      <c r="A117" s="29">
        <v>102</v>
      </c>
      <c r="B117" s="96" t="str">
        <f t="shared" ca="1" si="11"/>
        <v/>
      </c>
      <c r="C117" s="105" t="str">
        <f t="shared" ca="1" si="12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97" t="str">
        <f t="shared" ca="1" si="13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41">
        <f t="shared" ca="1" si="15"/>
        <v>0</v>
      </c>
      <c r="I117" s="41">
        <f t="shared" ca="1" si="16"/>
        <v>0</v>
      </c>
      <c r="J117" s="41">
        <f t="shared" ca="1" si="17"/>
        <v>0</v>
      </c>
      <c r="K117" s="42">
        <f t="shared" ca="1" si="18"/>
        <v>0</v>
      </c>
      <c r="L117" s="45"/>
      <c r="Q117" s="35"/>
      <c r="R117" s="44"/>
      <c r="S117" s="44"/>
      <c r="T117" s="44"/>
    </row>
    <row r="118" spans="1:20" s="46" customFormat="1">
      <c r="A118" s="29">
        <v>103</v>
      </c>
      <c r="B118" s="96" t="str">
        <f t="shared" ca="1" si="11"/>
        <v/>
      </c>
      <c r="C118" s="105" t="str">
        <f t="shared" ca="1" si="12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97" t="str">
        <f t="shared" ca="1" si="13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41">
        <f t="shared" ca="1" si="15"/>
        <v>0</v>
      </c>
      <c r="I118" s="41">
        <f t="shared" ca="1" si="16"/>
        <v>0</v>
      </c>
      <c r="J118" s="41">
        <f t="shared" ca="1" si="17"/>
        <v>0</v>
      </c>
      <c r="K118" s="42">
        <f t="shared" ca="1" si="18"/>
        <v>0</v>
      </c>
      <c r="L118" s="45"/>
      <c r="Q118" s="35"/>
      <c r="R118" s="44"/>
      <c r="S118" s="44"/>
      <c r="T118" s="44"/>
    </row>
    <row r="119" spans="1:20" s="46" customFormat="1">
      <c r="A119" s="29">
        <v>104</v>
      </c>
      <c r="B119" s="96" t="str">
        <f t="shared" ca="1" si="11"/>
        <v/>
      </c>
      <c r="C119" s="105" t="str">
        <f t="shared" ca="1" si="12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97" t="str">
        <f t="shared" ca="1" si="13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41">
        <f t="shared" ca="1" si="15"/>
        <v>0</v>
      </c>
      <c r="I119" s="41">
        <f t="shared" ca="1" si="16"/>
        <v>0</v>
      </c>
      <c r="J119" s="41">
        <f t="shared" ca="1" si="17"/>
        <v>0</v>
      </c>
      <c r="K119" s="42">
        <f t="shared" ca="1" si="18"/>
        <v>0</v>
      </c>
      <c r="L119" s="45"/>
      <c r="Q119" s="35"/>
      <c r="R119" s="44"/>
      <c r="S119" s="44"/>
      <c r="T119" s="44"/>
    </row>
    <row r="120" spans="1:20" s="46" customFormat="1">
      <c r="A120" s="29">
        <v>105</v>
      </c>
      <c r="B120" s="96" t="str">
        <f t="shared" ca="1" si="11"/>
        <v/>
      </c>
      <c r="C120" s="105" t="str">
        <f t="shared" ca="1" si="12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97" t="str">
        <f t="shared" ca="1" si="13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41">
        <f t="shared" ca="1" si="15"/>
        <v>0</v>
      </c>
      <c r="I120" s="41">
        <f t="shared" ca="1" si="16"/>
        <v>0</v>
      </c>
      <c r="J120" s="41">
        <f t="shared" ca="1" si="17"/>
        <v>0</v>
      </c>
      <c r="K120" s="42">
        <f t="shared" ca="1" si="18"/>
        <v>0</v>
      </c>
      <c r="L120" s="45"/>
      <c r="Q120" s="35"/>
      <c r="R120" s="44"/>
      <c r="S120" s="44"/>
      <c r="T120" s="44"/>
    </row>
    <row r="121" spans="1:20" s="46" customFormat="1">
      <c r="A121" s="29">
        <v>106</v>
      </c>
      <c r="B121" s="96" t="str">
        <f t="shared" ca="1" si="11"/>
        <v/>
      </c>
      <c r="C121" s="105" t="str">
        <f t="shared" ca="1" si="12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97" t="str">
        <f t="shared" ca="1" si="13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41">
        <f t="shared" ca="1" si="15"/>
        <v>0</v>
      </c>
      <c r="I121" s="41">
        <f t="shared" ca="1" si="16"/>
        <v>0</v>
      </c>
      <c r="J121" s="41">
        <f t="shared" ca="1" si="17"/>
        <v>0</v>
      </c>
      <c r="K121" s="42">
        <f t="shared" ca="1" si="18"/>
        <v>0</v>
      </c>
      <c r="L121" s="45"/>
      <c r="Q121" s="35"/>
      <c r="R121" s="44"/>
      <c r="S121" s="44"/>
      <c r="T121" s="44"/>
    </row>
    <row r="122" spans="1:20" s="46" customFormat="1">
      <c r="A122" s="29">
        <v>107</v>
      </c>
      <c r="B122" s="96" t="str">
        <f t="shared" ca="1" si="11"/>
        <v/>
      </c>
      <c r="C122" s="105" t="str">
        <f t="shared" ca="1" si="12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97" t="str">
        <f t="shared" ca="1" si="13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41">
        <f t="shared" ca="1" si="15"/>
        <v>0</v>
      </c>
      <c r="I122" s="41">
        <f t="shared" ca="1" si="16"/>
        <v>0</v>
      </c>
      <c r="J122" s="41">
        <f t="shared" ca="1" si="17"/>
        <v>0</v>
      </c>
      <c r="K122" s="42">
        <f t="shared" ca="1" si="18"/>
        <v>0</v>
      </c>
      <c r="L122" s="45"/>
      <c r="Q122" s="35"/>
      <c r="R122" s="44"/>
      <c r="S122" s="44"/>
      <c r="T122" s="44"/>
    </row>
    <row r="123" spans="1:20" s="46" customFormat="1">
      <c r="A123" s="29">
        <v>108</v>
      </c>
      <c r="B123" s="96" t="str">
        <f t="shared" ca="1" si="11"/>
        <v/>
      </c>
      <c r="C123" s="105" t="str">
        <f t="shared" ca="1" si="12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97" t="str">
        <f t="shared" ca="1" si="13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41">
        <f t="shared" ca="1" si="15"/>
        <v>0</v>
      </c>
      <c r="I123" s="41">
        <f t="shared" ca="1" si="16"/>
        <v>0</v>
      </c>
      <c r="J123" s="41">
        <f t="shared" ca="1" si="17"/>
        <v>0</v>
      </c>
      <c r="K123" s="42">
        <f t="shared" ca="1" si="18"/>
        <v>0</v>
      </c>
      <c r="L123" s="45"/>
      <c r="Q123" s="35"/>
      <c r="R123" s="44"/>
      <c r="S123" s="44"/>
      <c r="T123" s="44"/>
    </row>
    <row r="124" spans="1:20" s="46" customFormat="1">
      <c r="A124" s="29">
        <v>109</v>
      </c>
      <c r="B124" s="96" t="str">
        <f t="shared" ca="1" si="11"/>
        <v/>
      </c>
      <c r="C124" s="105" t="str">
        <f t="shared" ca="1" si="12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97" t="str">
        <f t="shared" ca="1" si="13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41">
        <f t="shared" ca="1" si="15"/>
        <v>0</v>
      </c>
      <c r="I124" s="41">
        <f t="shared" ca="1" si="16"/>
        <v>0</v>
      </c>
      <c r="J124" s="41">
        <f t="shared" ca="1" si="17"/>
        <v>0</v>
      </c>
      <c r="K124" s="42">
        <f t="shared" ca="1" si="18"/>
        <v>0</v>
      </c>
      <c r="L124" s="45"/>
      <c r="Q124" s="35"/>
      <c r="R124" s="44"/>
      <c r="S124" s="44"/>
      <c r="T124" s="44"/>
    </row>
    <row r="125" spans="1:20" s="46" customFormat="1">
      <c r="A125" s="29">
        <v>110</v>
      </c>
      <c r="B125" s="96" t="str">
        <f t="shared" ca="1" si="11"/>
        <v/>
      </c>
      <c r="C125" s="105" t="str">
        <f t="shared" ca="1" si="12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97" t="str">
        <f t="shared" ca="1" si="13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41">
        <f t="shared" ca="1" si="15"/>
        <v>0</v>
      </c>
      <c r="I125" s="41">
        <f t="shared" ca="1" si="16"/>
        <v>0</v>
      </c>
      <c r="J125" s="41">
        <f t="shared" ca="1" si="17"/>
        <v>0</v>
      </c>
      <c r="K125" s="42">
        <f t="shared" ca="1" si="18"/>
        <v>0</v>
      </c>
      <c r="L125" s="45"/>
      <c r="Q125" s="35"/>
      <c r="R125" s="44"/>
      <c r="S125" s="44"/>
      <c r="T125" s="44"/>
    </row>
    <row r="126" spans="1:20" s="46" customFormat="1">
      <c r="A126" s="29">
        <v>111</v>
      </c>
      <c r="B126" s="96" t="str">
        <f t="shared" ca="1" si="11"/>
        <v/>
      </c>
      <c r="C126" s="105" t="str">
        <f t="shared" ca="1" si="12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97" t="str">
        <f t="shared" ca="1" si="13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41">
        <f t="shared" ca="1" si="15"/>
        <v>0</v>
      </c>
      <c r="I126" s="41">
        <f t="shared" ca="1" si="16"/>
        <v>0</v>
      </c>
      <c r="J126" s="41">
        <f t="shared" ca="1" si="17"/>
        <v>0</v>
      </c>
      <c r="K126" s="42">
        <f t="shared" ca="1" si="18"/>
        <v>0</v>
      </c>
      <c r="L126" s="45"/>
      <c r="Q126" s="35"/>
      <c r="R126" s="44"/>
      <c r="S126" s="44"/>
      <c r="T126" s="44"/>
    </row>
    <row r="127" spans="1:20" s="46" customFormat="1">
      <c r="A127" s="29">
        <v>112</v>
      </c>
      <c r="B127" s="96" t="str">
        <f t="shared" ca="1" si="11"/>
        <v/>
      </c>
      <c r="C127" s="105" t="str">
        <f t="shared" ca="1" si="12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97" t="str">
        <f t="shared" ca="1" si="13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41">
        <f t="shared" ca="1" si="15"/>
        <v>0</v>
      </c>
      <c r="I127" s="41">
        <f t="shared" ca="1" si="16"/>
        <v>0</v>
      </c>
      <c r="J127" s="41">
        <f t="shared" ca="1" si="17"/>
        <v>0</v>
      </c>
      <c r="K127" s="42">
        <f t="shared" ca="1" si="18"/>
        <v>0</v>
      </c>
      <c r="L127" s="45"/>
      <c r="Q127" s="35"/>
      <c r="R127" s="44"/>
      <c r="S127" s="44"/>
      <c r="T127" s="44"/>
    </row>
    <row r="128" spans="1:20" s="46" customFormat="1">
      <c r="A128" s="29">
        <v>113</v>
      </c>
      <c r="B128" s="96" t="str">
        <f t="shared" ca="1" si="11"/>
        <v/>
      </c>
      <c r="C128" s="105" t="str">
        <f t="shared" ca="1" si="12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97" t="str">
        <f t="shared" ca="1" si="13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41">
        <f t="shared" ca="1" si="15"/>
        <v>0</v>
      </c>
      <c r="I128" s="41">
        <f t="shared" ca="1" si="16"/>
        <v>0</v>
      </c>
      <c r="J128" s="41">
        <f t="shared" ca="1" si="17"/>
        <v>0</v>
      </c>
      <c r="K128" s="42">
        <f t="shared" ca="1" si="18"/>
        <v>0</v>
      </c>
      <c r="L128" s="45"/>
      <c r="Q128" s="35"/>
      <c r="R128" s="44"/>
      <c r="S128" s="44"/>
      <c r="T128" s="44"/>
    </row>
    <row r="129" spans="1:20" s="46" customFormat="1">
      <c r="A129" s="29">
        <v>114</v>
      </c>
      <c r="B129" s="96" t="str">
        <f t="shared" ca="1" si="11"/>
        <v/>
      </c>
      <c r="C129" s="105" t="str">
        <f t="shared" ca="1" si="12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97" t="str">
        <f t="shared" ca="1" si="13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41">
        <f t="shared" ca="1" si="15"/>
        <v>0</v>
      </c>
      <c r="I129" s="41">
        <f t="shared" ca="1" si="16"/>
        <v>0</v>
      </c>
      <c r="J129" s="41">
        <f t="shared" ca="1" si="17"/>
        <v>0</v>
      </c>
      <c r="K129" s="42">
        <f t="shared" ca="1" si="18"/>
        <v>0</v>
      </c>
      <c r="L129" s="45"/>
      <c r="Q129" s="35"/>
      <c r="R129" s="44"/>
      <c r="S129" s="44"/>
      <c r="T129" s="44"/>
    </row>
    <row r="130" spans="1:20" s="46" customFormat="1">
      <c r="A130" s="29">
        <v>115</v>
      </c>
      <c r="B130" s="96" t="str">
        <f t="shared" ca="1" si="11"/>
        <v/>
      </c>
      <c r="C130" s="105" t="str">
        <f t="shared" ca="1" si="12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97" t="str">
        <f t="shared" ca="1" si="13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41">
        <f t="shared" ca="1" si="15"/>
        <v>0</v>
      </c>
      <c r="I130" s="41">
        <f t="shared" ca="1" si="16"/>
        <v>0</v>
      </c>
      <c r="J130" s="41">
        <f t="shared" ca="1" si="17"/>
        <v>0</v>
      </c>
      <c r="K130" s="42">
        <f t="shared" ca="1" si="18"/>
        <v>0</v>
      </c>
      <c r="L130" s="45"/>
      <c r="Q130" s="35"/>
      <c r="R130" s="44"/>
      <c r="S130" s="44"/>
      <c r="T130" s="44"/>
    </row>
    <row r="131" spans="1:20" s="46" customFormat="1">
      <c r="A131" s="29">
        <v>116</v>
      </c>
      <c r="B131" s="96" t="str">
        <f t="shared" ca="1" si="11"/>
        <v/>
      </c>
      <c r="C131" s="105" t="str">
        <f t="shared" ca="1" si="12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97" t="str">
        <f t="shared" ca="1" si="13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41">
        <f t="shared" ca="1" si="15"/>
        <v>0</v>
      </c>
      <c r="I131" s="41">
        <f t="shared" ca="1" si="16"/>
        <v>0</v>
      </c>
      <c r="J131" s="41">
        <f t="shared" ca="1" si="17"/>
        <v>0</v>
      </c>
      <c r="K131" s="42">
        <f t="shared" ca="1" si="18"/>
        <v>0</v>
      </c>
      <c r="L131" s="45"/>
      <c r="Q131" s="35"/>
      <c r="R131" s="44"/>
      <c r="S131" s="44"/>
      <c r="T131" s="44"/>
    </row>
    <row r="132" spans="1:20" s="46" customFormat="1">
      <c r="A132" s="29">
        <v>117</v>
      </c>
      <c r="B132" s="96" t="str">
        <f t="shared" ca="1" si="11"/>
        <v/>
      </c>
      <c r="C132" s="105" t="str">
        <f t="shared" ca="1" si="12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97" t="str">
        <f t="shared" ca="1" si="13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41">
        <f t="shared" ca="1" si="15"/>
        <v>0</v>
      </c>
      <c r="I132" s="41">
        <f t="shared" ca="1" si="16"/>
        <v>0</v>
      </c>
      <c r="J132" s="41">
        <f t="shared" ca="1" si="17"/>
        <v>0</v>
      </c>
      <c r="K132" s="42">
        <f t="shared" ca="1" si="18"/>
        <v>0</v>
      </c>
      <c r="L132" s="45"/>
      <c r="Q132" s="35"/>
      <c r="R132" s="44"/>
      <c r="S132" s="44"/>
      <c r="T132" s="44"/>
    </row>
    <row r="133" spans="1:20" s="46" customFormat="1">
      <c r="A133" s="29">
        <v>118</v>
      </c>
      <c r="B133" s="96" t="str">
        <f t="shared" ca="1" si="11"/>
        <v/>
      </c>
      <c r="C133" s="105" t="str">
        <f t="shared" ca="1" si="12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97" t="str">
        <f t="shared" ca="1" si="13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41">
        <f t="shared" ca="1" si="15"/>
        <v>0</v>
      </c>
      <c r="I133" s="41">
        <f t="shared" ca="1" si="16"/>
        <v>0</v>
      </c>
      <c r="J133" s="41">
        <f t="shared" ca="1" si="17"/>
        <v>0</v>
      </c>
      <c r="K133" s="42">
        <f t="shared" ca="1" si="18"/>
        <v>0</v>
      </c>
      <c r="L133" s="45"/>
      <c r="Q133" s="35"/>
      <c r="R133" s="44"/>
      <c r="S133" s="44"/>
      <c r="T133" s="44"/>
    </row>
    <row r="134" spans="1:20" s="46" customFormat="1">
      <c r="A134" s="29">
        <v>119</v>
      </c>
      <c r="B134" s="96" t="str">
        <f t="shared" ca="1" si="11"/>
        <v/>
      </c>
      <c r="C134" s="105" t="str">
        <f t="shared" ca="1" si="12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97" t="str">
        <f t="shared" ca="1" si="13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41">
        <f t="shared" ca="1" si="15"/>
        <v>0</v>
      </c>
      <c r="I134" s="41">
        <f t="shared" ca="1" si="16"/>
        <v>0</v>
      </c>
      <c r="J134" s="41">
        <f t="shared" ca="1" si="17"/>
        <v>0</v>
      </c>
      <c r="K134" s="42">
        <f t="shared" ca="1" si="18"/>
        <v>0</v>
      </c>
      <c r="L134" s="45"/>
      <c r="Q134" s="35"/>
      <c r="R134" s="44"/>
      <c r="S134" s="44"/>
      <c r="T134" s="44"/>
    </row>
    <row r="135" spans="1:20" s="46" customFormat="1">
      <c r="A135" s="29">
        <v>120</v>
      </c>
      <c r="B135" s="96" t="str">
        <f t="shared" ca="1" si="11"/>
        <v/>
      </c>
      <c r="C135" s="105" t="str">
        <f t="shared" ca="1" si="12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97" t="str">
        <f t="shared" ca="1" si="13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41">
        <f t="shared" ca="1" si="15"/>
        <v>0</v>
      </c>
      <c r="I135" s="41">
        <f t="shared" ca="1" si="16"/>
        <v>0</v>
      </c>
      <c r="J135" s="41">
        <f t="shared" ca="1" si="17"/>
        <v>0</v>
      </c>
      <c r="K135" s="42">
        <f t="shared" ca="1" si="18"/>
        <v>0</v>
      </c>
      <c r="L135" s="45"/>
      <c r="Q135" s="35"/>
      <c r="R135" s="44"/>
      <c r="S135" s="44"/>
      <c r="T135" s="44"/>
    </row>
    <row r="136" spans="1:20" s="46" customFormat="1">
      <c r="A136" s="29">
        <v>121</v>
      </c>
      <c r="B136" s="96" t="str">
        <f t="shared" ca="1" si="11"/>
        <v/>
      </c>
      <c r="C136" s="105" t="str">
        <f t="shared" ca="1" si="12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97" t="str">
        <f t="shared" ca="1" si="13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41">
        <f t="shared" ca="1" si="15"/>
        <v>0</v>
      </c>
      <c r="I136" s="41">
        <f t="shared" ca="1" si="16"/>
        <v>0</v>
      </c>
      <c r="J136" s="41">
        <f t="shared" ca="1" si="17"/>
        <v>0</v>
      </c>
      <c r="K136" s="42">
        <f t="shared" ca="1" si="18"/>
        <v>0</v>
      </c>
      <c r="L136" s="45"/>
      <c r="Q136" s="35"/>
      <c r="R136" s="44"/>
      <c r="S136" s="44"/>
      <c r="T136" s="44"/>
    </row>
    <row r="137" spans="1:20" s="46" customFormat="1">
      <c r="A137" s="29">
        <v>122</v>
      </c>
      <c r="B137" s="96" t="str">
        <f t="shared" ca="1" si="11"/>
        <v/>
      </c>
      <c r="C137" s="105" t="str">
        <f t="shared" ca="1" si="12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97" t="str">
        <f t="shared" ca="1" si="13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41">
        <f t="shared" ca="1" si="15"/>
        <v>0</v>
      </c>
      <c r="I137" s="41">
        <f t="shared" ca="1" si="16"/>
        <v>0</v>
      </c>
      <c r="J137" s="41">
        <f t="shared" ca="1" si="17"/>
        <v>0</v>
      </c>
      <c r="K137" s="42">
        <f t="shared" ca="1" si="18"/>
        <v>0</v>
      </c>
      <c r="L137" s="45"/>
      <c r="Q137" s="35"/>
      <c r="R137" s="44"/>
      <c r="S137" s="44"/>
      <c r="T137" s="44"/>
    </row>
    <row r="138" spans="1:20" s="46" customFormat="1">
      <c r="A138" s="29">
        <v>123</v>
      </c>
      <c r="B138" s="96" t="str">
        <f t="shared" ca="1" si="11"/>
        <v/>
      </c>
      <c r="C138" s="105" t="str">
        <f t="shared" ca="1" si="12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97" t="str">
        <f t="shared" ca="1" si="13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41">
        <f t="shared" ca="1" si="15"/>
        <v>0</v>
      </c>
      <c r="I138" s="41">
        <f t="shared" ca="1" si="16"/>
        <v>0</v>
      </c>
      <c r="J138" s="41">
        <f t="shared" ca="1" si="17"/>
        <v>0</v>
      </c>
      <c r="K138" s="42">
        <f t="shared" ca="1" si="18"/>
        <v>0</v>
      </c>
      <c r="L138" s="45"/>
      <c r="Q138" s="35"/>
      <c r="R138" s="44"/>
      <c r="S138" s="44"/>
      <c r="T138" s="44"/>
    </row>
    <row r="139" spans="1:20" s="46" customFormat="1">
      <c r="A139" s="29">
        <v>124</v>
      </c>
      <c r="B139" s="96" t="str">
        <f t="shared" ca="1" si="11"/>
        <v/>
      </c>
      <c r="C139" s="105" t="str">
        <f t="shared" ca="1" si="12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97" t="str">
        <f t="shared" ca="1" si="13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41">
        <f t="shared" ca="1" si="15"/>
        <v>0</v>
      </c>
      <c r="I139" s="41">
        <f t="shared" ca="1" si="16"/>
        <v>0</v>
      </c>
      <c r="J139" s="41">
        <f t="shared" ca="1" si="17"/>
        <v>0</v>
      </c>
      <c r="K139" s="42">
        <f t="shared" ca="1" si="18"/>
        <v>0</v>
      </c>
      <c r="L139" s="45"/>
      <c r="Q139" s="35"/>
      <c r="R139" s="44"/>
      <c r="S139" s="44"/>
      <c r="T139" s="44"/>
    </row>
    <row r="140" spans="1:20" s="46" customFormat="1">
      <c r="A140" s="29">
        <v>125</v>
      </c>
      <c r="B140" s="96" t="str">
        <f t="shared" ca="1" si="11"/>
        <v/>
      </c>
      <c r="C140" s="105" t="str">
        <f t="shared" ca="1" si="12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97" t="str">
        <f t="shared" ca="1" si="13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41">
        <f t="shared" ca="1" si="15"/>
        <v>0</v>
      </c>
      <c r="I140" s="41">
        <f t="shared" ca="1" si="16"/>
        <v>0</v>
      </c>
      <c r="J140" s="41">
        <f t="shared" ca="1" si="17"/>
        <v>0</v>
      </c>
      <c r="K140" s="42">
        <f t="shared" ca="1" si="18"/>
        <v>0</v>
      </c>
      <c r="L140" s="45"/>
      <c r="Q140" s="35"/>
      <c r="R140" s="44"/>
      <c r="S140" s="44"/>
      <c r="T140" s="44"/>
    </row>
    <row r="141" spans="1:20" s="46" customFormat="1">
      <c r="A141" s="29">
        <v>126</v>
      </c>
      <c r="B141" s="96" t="str">
        <f t="shared" ca="1" si="11"/>
        <v/>
      </c>
      <c r="C141" s="105" t="str">
        <f t="shared" ca="1" si="12"/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97" t="str">
        <f t="shared" ca="1" si="13"/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41">
        <f t="shared" ca="1" si="15"/>
        <v>0</v>
      </c>
      <c r="I141" s="41">
        <f t="shared" ca="1" si="16"/>
        <v>0</v>
      </c>
      <c r="J141" s="41">
        <f t="shared" ca="1" si="17"/>
        <v>0</v>
      </c>
      <c r="K141" s="42">
        <f t="shared" ca="1" si="18"/>
        <v>0</v>
      </c>
      <c r="L141" s="45"/>
      <c r="Q141" s="35"/>
      <c r="R141" s="44"/>
      <c r="S141" s="44"/>
      <c r="T141" s="44"/>
    </row>
    <row r="142" spans="1:20" s="46" customFormat="1">
      <c r="A142" s="29">
        <v>127</v>
      </c>
      <c r="B142" s="96" t="str">
        <f t="shared" ca="1" si="11"/>
        <v/>
      </c>
      <c r="C142" s="105" t="str">
        <f t="shared" ca="1" si="12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97" t="str">
        <f t="shared" ca="1" si="13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41">
        <f t="shared" ca="1" si="15"/>
        <v>0</v>
      </c>
      <c r="I142" s="41">
        <f t="shared" ca="1" si="16"/>
        <v>0</v>
      </c>
      <c r="J142" s="41">
        <f t="shared" ca="1" si="17"/>
        <v>0</v>
      </c>
      <c r="K142" s="42">
        <f t="shared" ca="1" si="18"/>
        <v>0</v>
      </c>
      <c r="L142" s="45"/>
      <c r="Q142" s="35"/>
      <c r="R142" s="44"/>
      <c r="S142" s="44"/>
      <c r="T142" s="44"/>
    </row>
    <row r="143" spans="1:20" s="46" customFormat="1">
      <c r="A143" s="29">
        <v>128</v>
      </c>
      <c r="B143" s="96" t="str">
        <f t="shared" ca="1" si="11"/>
        <v/>
      </c>
      <c r="C143" s="105" t="str">
        <f t="shared" ca="1" si="12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97" t="str">
        <f t="shared" ca="1" si="13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41">
        <f t="shared" ca="1" si="15"/>
        <v>0</v>
      </c>
      <c r="I143" s="41">
        <f t="shared" ca="1" si="16"/>
        <v>0</v>
      </c>
      <c r="J143" s="41">
        <f t="shared" ca="1" si="17"/>
        <v>0</v>
      </c>
      <c r="K143" s="42">
        <f t="shared" ca="1" si="18"/>
        <v>0</v>
      </c>
      <c r="L143" s="45"/>
      <c r="Q143" s="35"/>
      <c r="R143" s="44"/>
      <c r="S143" s="44"/>
      <c r="T143" s="44"/>
    </row>
    <row r="144" spans="1:20" s="46" customFormat="1">
      <c r="A144" s="29">
        <v>129</v>
      </c>
      <c r="B144" s="96" t="str">
        <f t="shared" ca="1" si="11"/>
        <v/>
      </c>
      <c r="C144" s="105" t="str">
        <f t="shared" ca="1" si="12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97" t="str">
        <f t="shared" ca="1" si="13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41">
        <f t="shared" ca="1" si="15"/>
        <v>0</v>
      </c>
      <c r="I144" s="41">
        <f t="shared" ca="1" si="16"/>
        <v>0</v>
      </c>
      <c r="J144" s="41">
        <f t="shared" ca="1" si="17"/>
        <v>0</v>
      </c>
      <c r="K144" s="42">
        <f t="shared" ca="1" si="18"/>
        <v>0</v>
      </c>
      <c r="L144" s="45"/>
      <c r="Q144" s="35"/>
      <c r="R144" s="44"/>
      <c r="S144" s="44"/>
      <c r="T144" s="44"/>
    </row>
    <row r="145" spans="1:20" s="46" customFormat="1">
      <c r="A145" s="29">
        <v>130</v>
      </c>
      <c r="B145" s="96" t="str">
        <f t="shared" ca="1" si="11"/>
        <v/>
      </c>
      <c r="C145" s="105" t="str">
        <f t="shared" ref="C145:C165" ca="1" si="19">IF(ISERROR(OFFSET($C$223,MATCH(A145,$F$224:$F$373,0),0)),"",OFFSET($C$223,MATCH(A145,$F$224:$F$373,0),0))</f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97" t="str">
        <f t="shared" ref="F145:F165" ca="1" si="20">IF(ISERROR(OFFSET($D$223,MATCH(A145,$F$224:$F$373,0),0)),"",OFFSET($D$223,MATCH(A145,$F$224:$F$373,0),0))</f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41">
        <f t="shared" ca="1" si="15"/>
        <v>0</v>
      </c>
      <c r="I145" s="41">
        <f t="shared" ca="1" si="16"/>
        <v>0</v>
      </c>
      <c r="J145" s="41">
        <f t="shared" ca="1" si="17"/>
        <v>0</v>
      </c>
      <c r="K145" s="42">
        <f t="shared" ca="1" si="18"/>
        <v>0</v>
      </c>
      <c r="L145" s="45"/>
      <c r="Q145" s="35"/>
      <c r="R145" s="44"/>
      <c r="S145" s="44"/>
      <c r="T145" s="44"/>
    </row>
    <row r="146" spans="1:20" s="46" customFormat="1">
      <c r="A146" s="29">
        <v>131</v>
      </c>
      <c r="B146" s="96" t="str">
        <f t="shared" ca="1" si="11"/>
        <v/>
      </c>
      <c r="C146" s="105" t="str">
        <f t="shared" ca="1" si="19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97" t="str">
        <f t="shared" ca="1" si="20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41">
        <f t="shared" ca="1" si="15"/>
        <v>0</v>
      </c>
      <c r="I146" s="41">
        <f t="shared" ca="1" si="16"/>
        <v>0</v>
      </c>
      <c r="J146" s="41">
        <f t="shared" ca="1" si="17"/>
        <v>0</v>
      </c>
      <c r="K146" s="42">
        <f t="shared" ca="1" si="18"/>
        <v>0</v>
      </c>
      <c r="L146" s="45"/>
      <c r="Q146" s="35"/>
      <c r="R146" s="44"/>
      <c r="S146" s="44"/>
      <c r="T146" s="44"/>
    </row>
    <row r="147" spans="1:20" s="46" customFormat="1">
      <c r="A147" s="29">
        <v>132</v>
      </c>
      <c r="B147" s="96" t="str">
        <f t="shared" ca="1" si="11"/>
        <v/>
      </c>
      <c r="C147" s="105" t="str">
        <f t="shared" ca="1" si="19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97" t="str">
        <f t="shared" ca="1" si="20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41">
        <f t="shared" ca="1" si="15"/>
        <v>0</v>
      </c>
      <c r="I147" s="41">
        <f t="shared" ca="1" si="16"/>
        <v>0</v>
      </c>
      <c r="J147" s="41">
        <f t="shared" ca="1" si="17"/>
        <v>0</v>
      </c>
      <c r="K147" s="42">
        <f t="shared" ca="1" si="18"/>
        <v>0</v>
      </c>
      <c r="L147" s="45"/>
      <c r="Q147" s="35"/>
      <c r="R147" s="44"/>
      <c r="S147" s="44"/>
      <c r="T147" s="44"/>
    </row>
    <row r="148" spans="1:20" s="46" customFormat="1">
      <c r="A148" s="29">
        <v>133</v>
      </c>
      <c r="B148" s="96" t="str">
        <f t="shared" ca="1" si="11"/>
        <v/>
      </c>
      <c r="C148" s="105" t="str">
        <f t="shared" ca="1" si="19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97" t="str">
        <f t="shared" ca="1" si="20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41">
        <f t="shared" ca="1" si="15"/>
        <v>0</v>
      </c>
      <c r="I148" s="41">
        <f t="shared" ca="1" si="16"/>
        <v>0</v>
      </c>
      <c r="J148" s="41">
        <f t="shared" ca="1" si="17"/>
        <v>0</v>
      </c>
      <c r="K148" s="42">
        <f t="shared" ca="1" si="18"/>
        <v>0</v>
      </c>
      <c r="L148" s="45"/>
      <c r="Q148" s="35"/>
      <c r="R148" s="44"/>
      <c r="S148" s="44"/>
      <c r="T148" s="44"/>
    </row>
    <row r="149" spans="1:20" s="46" customFormat="1">
      <c r="A149" s="29">
        <v>134</v>
      </c>
      <c r="B149" s="96" t="str">
        <f t="shared" ca="1" si="11"/>
        <v/>
      </c>
      <c r="C149" s="105" t="str">
        <f t="shared" ca="1" si="19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97" t="str">
        <f t="shared" ca="1" si="20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41">
        <f t="shared" ca="1" si="15"/>
        <v>0</v>
      </c>
      <c r="I149" s="41">
        <f t="shared" ca="1" si="16"/>
        <v>0</v>
      </c>
      <c r="J149" s="41">
        <f t="shared" ca="1" si="17"/>
        <v>0</v>
      </c>
      <c r="K149" s="42">
        <f t="shared" ca="1" si="18"/>
        <v>0</v>
      </c>
      <c r="L149" s="45"/>
      <c r="Q149" s="35"/>
      <c r="R149" s="44"/>
      <c r="S149" s="44"/>
      <c r="T149" s="44"/>
    </row>
    <row r="150" spans="1:20" s="46" customFormat="1">
      <c r="A150" s="29">
        <v>135</v>
      </c>
      <c r="B150" s="96" t="str">
        <f t="shared" ca="1" si="11"/>
        <v/>
      </c>
      <c r="C150" s="105" t="str">
        <f t="shared" ca="1" si="19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97" t="str">
        <f t="shared" ca="1" si="20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41">
        <f t="shared" ca="1" si="15"/>
        <v>0</v>
      </c>
      <c r="I150" s="41">
        <f t="shared" ca="1" si="16"/>
        <v>0</v>
      </c>
      <c r="J150" s="41">
        <f t="shared" ca="1" si="17"/>
        <v>0</v>
      </c>
      <c r="K150" s="42">
        <f t="shared" ca="1" si="18"/>
        <v>0</v>
      </c>
      <c r="L150" s="45"/>
      <c r="Q150" s="35"/>
      <c r="R150" s="44"/>
      <c r="S150" s="44"/>
      <c r="T150" s="44"/>
    </row>
    <row r="151" spans="1:20" s="46" customFormat="1">
      <c r="A151" s="29">
        <v>136</v>
      </c>
      <c r="B151" s="96" t="str">
        <f t="shared" ca="1" si="11"/>
        <v/>
      </c>
      <c r="C151" s="105" t="str">
        <f t="shared" ca="1" si="19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97" t="str">
        <f t="shared" ca="1" si="20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41">
        <f t="shared" ca="1" si="15"/>
        <v>0</v>
      </c>
      <c r="I151" s="41">
        <f t="shared" ca="1" si="16"/>
        <v>0</v>
      </c>
      <c r="J151" s="41">
        <f t="shared" ca="1" si="17"/>
        <v>0</v>
      </c>
      <c r="K151" s="42">
        <f t="shared" ca="1" si="18"/>
        <v>0</v>
      </c>
      <c r="L151" s="45"/>
      <c r="Q151" s="35"/>
      <c r="R151" s="44"/>
      <c r="S151" s="44"/>
      <c r="T151" s="44"/>
    </row>
    <row r="152" spans="1:20" s="46" customFormat="1">
      <c r="A152" s="29">
        <v>137</v>
      </c>
      <c r="B152" s="96" t="str">
        <f t="shared" ca="1" si="11"/>
        <v/>
      </c>
      <c r="C152" s="105" t="str">
        <f t="shared" ca="1" si="19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97" t="str">
        <f t="shared" ca="1" si="20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41">
        <f t="shared" ca="1" si="15"/>
        <v>0</v>
      </c>
      <c r="I152" s="41">
        <f t="shared" ca="1" si="16"/>
        <v>0</v>
      </c>
      <c r="J152" s="41">
        <f t="shared" ca="1" si="17"/>
        <v>0</v>
      </c>
      <c r="K152" s="42">
        <f t="shared" ca="1" si="18"/>
        <v>0</v>
      </c>
      <c r="L152" s="45"/>
      <c r="Q152" s="35"/>
      <c r="R152" s="44"/>
      <c r="S152" s="44"/>
      <c r="T152" s="44"/>
    </row>
    <row r="153" spans="1:20" s="46" customFormat="1">
      <c r="A153" s="29">
        <v>138</v>
      </c>
      <c r="B153" s="96" t="str">
        <f t="shared" ca="1" si="11"/>
        <v/>
      </c>
      <c r="C153" s="105" t="str">
        <f t="shared" ca="1" si="19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97" t="str">
        <f t="shared" ca="1" si="20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41">
        <f t="shared" ca="1" si="15"/>
        <v>0</v>
      </c>
      <c r="I153" s="41">
        <f t="shared" ca="1" si="16"/>
        <v>0</v>
      </c>
      <c r="J153" s="41">
        <f t="shared" ca="1" si="17"/>
        <v>0</v>
      </c>
      <c r="K153" s="42">
        <f t="shared" ca="1" si="18"/>
        <v>0</v>
      </c>
      <c r="L153" s="45"/>
      <c r="Q153" s="35"/>
      <c r="R153" s="44"/>
      <c r="S153" s="44"/>
      <c r="T153" s="44"/>
    </row>
    <row r="154" spans="1:20" s="46" customFormat="1">
      <c r="A154" s="29">
        <v>139</v>
      </c>
      <c r="B154" s="96" t="str">
        <f t="shared" ca="1" si="11"/>
        <v/>
      </c>
      <c r="C154" s="105" t="str">
        <f t="shared" ca="1" si="19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97" t="str">
        <f t="shared" ca="1" si="20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41">
        <f t="shared" ca="1" si="15"/>
        <v>0</v>
      </c>
      <c r="I154" s="41">
        <f t="shared" ca="1" si="16"/>
        <v>0</v>
      </c>
      <c r="J154" s="41">
        <f t="shared" ca="1" si="17"/>
        <v>0</v>
      </c>
      <c r="K154" s="42">
        <f t="shared" ca="1" si="18"/>
        <v>0</v>
      </c>
      <c r="L154" s="45"/>
      <c r="Q154" s="35"/>
      <c r="R154" s="44"/>
      <c r="S154" s="44"/>
      <c r="T154" s="44"/>
    </row>
    <row r="155" spans="1:20" s="46" customFormat="1">
      <c r="A155" s="29">
        <v>140</v>
      </c>
      <c r="B155" s="96" t="str">
        <f t="shared" ca="1" si="11"/>
        <v/>
      </c>
      <c r="C155" s="105" t="str">
        <f t="shared" ca="1" si="19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97" t="str">
        <f t="shared" ca="1" si="20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41">
        <f t="shared" ca="1" si="15"/>
        <v>0</v>
      </c>
      <c r="I155" s="41">
        <f t="shared" ca="1" si="16"/>
        <v>0</v>
      </c>
      <c r="J155" s="41">
        <f t="shared" ca="1" si="17"/>
        <v>0</v>
      </c>
      <c r="K155" s="42">
        <f t="shared" ca="1" si="18"/>
        <v>0</v>
      </c>
      <c r="L155" s="45"/>
      <c r="Q155" s="35"/>
      <c r="R155" s="44"/>
      <c r="S155" s="44"/>
      <c r="T155" s="44"/>
    </row>
    <row r="156" spans="1:20" s="46" customFormat="1">
      <c r="A156" s="29">
        <v>141</v>
      </c>
      <c r="B156" s="96" t="str">
        <f t="shared" ca="1" si="11"/>
        <v/>
      </c>
      <c r="C156" s="105" t="str">
        <f t="shared" ca="1" si="19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97" t="str">
        <f t="shared" ca="1" si="20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41">
        <f t="shared" ca="1" si="15"/>
        <v>0</v>
      </c>
      <c r="I156" s="41">
        <f t="shared" ca="1" si="16"/>
        <v>0</v>
      </c>
      <c r="J156" s="41">
        <f t="shared" ca="1" si="17"/>
        <v>0</v>
      </c>
      <c r="K156" s="42">
        <f t="shared" ca="1" si="18"/>
        <v>0</v>
      </c>
      <c r="L156" s="45"/>
      <c r="Q156" s="35"/>
      <c r="R156" s="44"/>
      <c r="S156" s="44"/>
      <c r="T156" s="44"/>
    </row>
    <row r="157" spans="1:20" s="46" customFormat="1">
      <c r="A157" s="29">
        <v>142</v>
      </c>
      <c r="B157" s="96" t="str">
        <f t="shared" ca="1" si="11"/>
        <v/>
      </c>
      <c r="C157" s="105" t="str">
        <f t="shared" ca="1" si="19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97" t="str">
        <f t="shared" ca="1" si="20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41">
        <f t="shared" ca="1" si="15"/>
        <v>0</v>
      </c>
      <c r="I157" s="41">
        <f t="shared" ca="1" si="16"/>
        <v>0</v>
      </c>
      <c r="J157" s="41">
        <f t="shared" ca="1" si="17"/>
        <v>0</v>
      </c>
      <c r="K157" s="42">
        <f t="shared" ca="1" si="18"/>
        <v>0</v>
      </c>
      <c r="L157" s="45"/>
      <c r="Q157" s="35"/>
      <c r="R157" s="44"/>
      <c r="S157" s="44"/>
      <c r="T157" s="44"/>
    </row>
    <row r="158" spans="1:20" s="46" customFormat="1">
      <c r="A158" s="29">
        <v>143</v>
      </c>
      <c r="B158" s="96" t="str">
        <f t="shared" ca="1" si="11"/>
        <v/>
      </c>
      <c r="C158" s="105" t="str">
        <f t="shared" ca="1" si="19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97" t="str">
        <f t="shared" ca="1" si="20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41">
        <f t="shared" ca="1" si="15"/>
        <v>0</v>
      </c>
      <c r="I158" s="41">
        <f t="shared" ca="1" si="16"/>
        <v>0</v>
      </c>
      <c r="J158" s="41">
        <f t="shared" ca="1" si="17"/>
        <v>0</v>
      </c>
      <c r="K158" s="42">
        <f t="shared" ca="1" si="18"/>
        <v>0</v>
      </c>
      <c r="L158" s="45"/>
      <c r="Q158" s="35"/>
      <c r="R158" s="44"/>
      <c r="S158" s="44"/>
      <c r="T158" s="44"/>
    </row>
    <row r="159" spans="1:20" s="46" customFormat="1">
      <c r="A159" s="29">
        <v>144</v>
      </c>
      <c r="B159" s="96" t="str">
        <f t="shared" ca="1" si="11"/>
        <v/>
      </c>
      <c r="C159" s="105" t="str">
        <f t="shared" ca="1" si="19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97" t="str">
        <f t="shared" ca="1" si="20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41">
        <f t="shared" ca="1" si="15"/>
        <v>0</v>
      </c>
      <c r="I159" s="41">
        <f t="shared" ca="1" si="16"/>
        <v>0</v>
      </c>
      <c r="J159" s="41">
        <f t="shared" ca="1" si="17"/>
        <v>0</v>
      </c>
      <c r="K159" s="42">
        <f t="shared" ca="1" si="18"/>
        <v>0</v>
      </c>
      <c r="L159" s="45"/>
      <c r="Q159" s="35"/>
      <c r="R159" s="44"/>
      <c r="S159" s="44"/>
      <c r="T159" s="44"/>
    </row>
    <row r="160" spans="1:20" s="46" customFormat="1">
      <c r="A160" s="29">
        <v>145</v>
      </c>
      <c r="B160" s="96" t="str">
        <f t="shared" ca="1" si="11"/>
        <v/>
      </c>
      <c r="C160" s="105" t="str">
        <f t="shared" ca="1" si="19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97" t="str">
        <f t="shared" ca="1" si="20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41">
        <f t="shared" ca="1" si="15"/>
        <v>0</v>
      </c>
      <c r="I160" s="41">
        <f t="shared" ca="1" si="16"/>
        <v>0</v>
      </c>
      <c r="J160" s="41">
        <f t="shared" ca="1" si="17"/>
        <v>0</v>
      </c>
      <c r="K160" s="42">
        <f t="shared" ca="1" si="18"/>
        <v>0</v>
      </c>
      <c r="L160" s="45"/>
      <c r="Q160" s="35"/>
      <c r="R160" s="44"/>
      <c r="S160" s="44"/>
      <c r="T160" s="44"/>
    </row>
    <row r="161" spans="1:20" s="46" customFormat="1">
      <c r="A161" s="29">
        <v>146</v>
      </c>
      <c r="B161" s="96" t="str">
        <f t="shared" ca="1" si="11"/>
        <v/>
      </c>
      <c r="C161" s="105" t="str">
        <f t="shared" ca="1" si="19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97" t="str">
        <f t="shared" ca="1" si="20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41">
        <f t="shared" ca="1" si="15"/>
        <v>0</v>
      </c>
      <c r="I161" s="41">
        <f t="shared" ca="1" si="16"/>
        <v>0</v>
      </c>
      <c r="J161" s="41">
        <f t="shared" ca="1" si="17"/>
        <v>0</v>
      </c>
      <c r="K161" s="42">
        <f t="shared" ca="1" si="18"/>
        <v>0</v>
      </c>
      <c r="L161" s="45"/>
      <c r="Q161" s="35"/>
      <c r="R161" s="44"/>
      <c r="S161" s="44"/>
      <c r="T161" s="44"/>
    </row>
    <row r="162" spans="1:20" s="46" customFormat="1">
      <c r="A162" s="29">
        <v>147</v>
      </c>
      <c r="B162" s="96" t="str">
        <f t="shared" ca="1" si="11"/>
        <v/>
      </c>
      <c r="C162" s="105" t="str">
        <f t="shared" ca="1" si="19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97" t="str">
        <f t="shared" ca="1" si="20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41">
        <f t="shared" ca="1" si="15"/>
        <v>0</v>
      </c>
      <c r="I162" s="41">
        <f t="shared" ca="1" si="16"/>
        <v>0</v>
      </c>
      <c r="J162" s="41">
        <f t="shared" ca="1" si="17"/>
        <v>0</v>
      </c>
      <c r="K162" s="42">
        <f t="shared" ca="1" si="18"/>
        <v>0</v>
      </c>
      <c r="L162" s="45"/>
      <c r="Q162" s="35"/>
      <c r="R162" s="44"/>
      <c r="S162" s="44"/>
      <c r="T162" s="44"/>
    </row>
    <row r="163" spans="1:20" s="46" customFormat="1">
      <c r="A163" s="29">
        <v>148</v>
      </c>
      <c r="B163" s="96" t="str">
        <f t="shared" ca="1" si="11"/>
        <v/>
      </c>
      <c r="C163" s="105" t="str">
        <f t="shared" ca="1" si="19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97" t="str">
        <f t="shared" ca="1" si="20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41">
        <f t="shared" ca="1" si="15"/>
        <v>0</v>
      </c>
      <c r="I163" s="41">
        <f t="shared" ca="1" si="16"/>
        <v>0</v>
      </c>
      <c r="J163" s="41">
        <f t="shared" ca="1" si="17"/>
        <v>0</v>
      </c>
      <c r="K163" s="42">
        <f t="shared" ca="1" si="18"/>
        <v>0</v>
      </c>
      <c r="L163" s="45"/>
      <c r="Q163" s="35"/>
      <c r="R163" s="44"/>
      <c r="S163" s="44"/>
      <c r="T163" s="44"/>
    </row>
    <row r="164" spans="1:20" s="46" customFormat="1">
      <c r="A164" s="29">
        <v>149</v>
      </c>
      <c r="B164" s="96" t="str">
        <f t="shared" ca="1" si="11"/>
        <v/>
      </c>
      <c r="C164" s="105" t="str">
        <f t="shared" ca="1" si="19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97" t="str">
        <f t="shared" ca="1" si="20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41">
        <f t="shared" ca="1" si="15"/>
        <v>0</v>
      </c>
      <c r="I164" s="41">
        <f t="shared" ca="1" si="16"/>
        <v>0</v>
      </c>
      <c r="J164" s="41">
        <f t="shared" ca="1" si="17"/>
        <v>0</v>
      </c>
      <c r="K164" s="42">
        <f t="shared" ca="1" si="18"/>
        <v>0</v>
      </c>
      <c r="L164" s="45"/>
      <c r="Q164" s="35"/>
      <c r="R164" s="44"/>
      <c r="S164" s="44"/>
      <c r="T164" s="44"/>
    </row>
    <row r="165" spans="1:20" s="46" customFormat="1">
      <c r="A165" s="29">
        <v>150</v>
      </c>
      <c r="B165" s="96" t="str">
        <f t="shared" ca="1" si="11"/>
        <v/>
      </c>
      <c r="C165" s="105" t="str">
        <f t="shared" ca="1" si="19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97" t="str">
        <f t="shared" ca="1" si="20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41">
        <f t="shared" ca="1" si="15"/>
        <v>0</v>
      </c>
      <c r="I165" s="41">
        <f t="shared" ca="1" si="16"/>
        <v>0</v>
      </c>
      <c r="J165" s="41">
        <f t="shared" ca="1" si="17"/>
        <v>0</v>
      </c>
      <c r="K165" s="42">
        <f t="shared" ca="1" si="18"/>
        <v>0</v>
      </c>
      <c r="L165" s="45"/>
      <c r="Q165" s="35"/>
      <c r="R165" s="44"/>
      <c r="S165" s="44"/>
      <c r="T165" s="44"/>
    </row>
    <row r="166" spans="1:20" s="46" customFormat="1">
      <c r="A166" s="29"/>
      <c r="B166" s="96"/>
      <c r="C166" s="99"/>
      <c r="D166" s="100"/>
      <c r="E166" s="39"/>
      <c r="F166" s="78"/>
      <c r="G166" s="40"/>
      <c r="H166" s="41"/>
      <c r="I166" s="41"/>
      <c r="J166" s="41"/>
      <c r="K166" s="42"/>
      <c r="L166" s="45"/>
      <c r="Q166" s="35"/>
      <c r="R166" s="44"/>
      <c r="S166" s="44"/>
      <c r="T166" s="44"/>
    </row>
    <row r="167" spans="1:20" s="46" customFormat="1" ht="9" customHeight="1" thickBot="1">
      <c r="A167" s="29"/>
      <c r="B167" s="47"/>
      <c r="C167" s="48"/>
      <c r="D167" s="49"/>
      <c r="E167" s="50"/>
      <c r="F167" s="50"/>
      <c r="G167" s="50"/>
      <c r="H167" s="51"/>
      <c r="I167" s="51"/>
      <c r="J167" s="51"/>
      <c r="K167" s="52"/>
      <c r="L167" s="43"/>
    </row>
    <row r="168" spans="1:20" s="35" customFormat="1">
      <c r="A168" s="29"/>
      <c r="B168" s="53"/>
      <c r="C168" s="575" t="s">
        <v>693</v>
      </c>
      <c r="D168" s="575"/>
      <c r="E168" s="575"/>
      <c r="F168" s="575"/>
      <c r="G168" s="76" t="s">
        <v>9</v>
      </c>
      <c r="H168" s="54">
        <f ca="1">SUM(H14:H167)</f>
        <v>92552283.799999997</v>
      </c>
      <c r="I168" s="54">
        <f ca="1">SUM(I14:I167)</f>
        <v>0</v>
      </c>
      <c r="J168" s="54">
        <f ca="1">SUM(J14:J167)</f>
        <v>0</v>
      </c>
      <c r="K168" s="54">
        <f ca="1">SUM(K14:K167)</f>
        <v>92552283.799999997</v>
      </c>
      <c r="L168" s="43"/>
      <c r="R168" s="95"/>
      <c r="S168" s="95"/>
      <c r="T168" s="95"/>
    </row>
    <row r="169" spans="1:20" s="35" customFormat="1">
      <c r="A169" s="29"/>
      <c r="B169" s="55"/>
      <c r="C169" s="576" t="s">
        <v>426</v>
      </c>
      <c r="D169" s="576"/>
      <c r="E169" s="576"/>
      <c r="F169" s="576"/>
      <c r="G169" s="58" t="s">
        <v>9</v>
      </c>
      <c r="H169" s="59">
        <f ca="1">H168*0.1</f>
        <v>9255228.3800000008</v>
      </c>
      <c r="I169" s="59">
        <f ca="1">I168*0.1</f>
        <v>0</v>
      </c>
      <c r="J169" s="59">
        <f ca="1">J168*0.1</f>
        <v>0</v>
      </c>
      <c r="K169" s="59">
        <f ca="1">K168*0.1</f>
        <v>9255228.3800000008</v>
      </c>
      <c r="L169" s="43"/>
      <c r="N169" s="56"/>
      <c r="R169" s="57"/>
      <c r="S169" s="57"/>
      <c r="T169" s="57"/>
    </row>
    <row r="170" spans="1:20" s="35" customFormat="1" ht="15" thickBot="1">
      <c r="A170" s="29"/>
      <c r="B170" s="55"/>
      <c r="C170" s="565" t="s">
        <v>427</v>
      </c>
      <c r="D170" s="565"/>
      <c r="E170" s="565"/>
      <c r="F170" s="565"/>
      <c r="G170" s="60" t="s">
        <v>9</v>
      </c>
      <c r="H170" s="77">
        <f ca="1">SUM(H168:H169)</f>
        <v>101807512.17999999</v>
      </c>
      <c r="I170" s="77">
        <f ca="1">SUM(I168:I169)</f>
        <v>0</v>
      </c>
      <c r="J170" s="60">
        <f ca="1">SUM(J168:J169)</f>
        <v>0</v>
      </c>
      <c r="K170" s="60">
        <f ca="1">SUM(K168:K169)</f>
        <v>101807512.17999999</v>
      </c>
      <c r="L170" s="43"/>
      <c r="R170" s="95"/>
      <c r="S170" s="95"/>
      <c r="T170" s="95"/>
    </row>
    <row r="171" spans="1:20" s="35" customFormat="1">
      <c r="A171" s="29"/>
      <c r="B171" s="568" t="e">
        <f ca="1">"Terbilang : ( "&amp;L172&amp;" Rupiah )"</f>
        <v>#NAME?</v>
      </c>
      <c r="C171" s="569"/>
      <c r="D171" s="569"/>
      <c r="E171" s="569"/>
      <c r="F171" s="569"/>
      <c r="G171" s="569"/>
      <c r="H171" s="569"/>
      <c r="I171" s="569"/>
      <c r="J171" s="569"/>
      <c r="K171" s="570"/>
      <c r="L171" s="43"/>
      <c r="R171" s="57"/>
      <c r="S171" s="57"/>
      <c r="T171" s="57"/>
    </row>
    <row r="172" spans="1:20" s="35" customFormat="1">
      <c r="A172" s="29"/>
      <c r="B172" s="571"/>
      <c r="C172" s="572"/>
      <c r="D172" s="572"/>
      <c r="E172" s="572"/>
      <c r="F172" s="572"/>
      <c r="G172" s="572"/>
      <c r="H172" s="572"/>
      <c r="I172" s="572"/>
      <c r="J172" s="572"/>
      <c r="K172" s="573"/>
      <c r="L172" s="61" t="e">
        <f ca="1">PROPER([160]!terbilang(K170))</f>
        <v>#NAME?</v>
      </c>
    </row>
    <row r="173" spans="1:20" s="35" customFormat="1" ht="15" thickBot="1">
      <c r="A173" s="29"/>
      <c r="B173" s="89" t="str">
        <f>"Harga yang dipakai adalah "&amp;'HARGA SATUAN'!Q5&amp;""</f>
        <v>Harga yang dipakai adalah RAB HSS 2024</v>
      </c>
      <c r="C173" s="62"/>
      <c r="D173" s="31"/>
      <c r="E173" s="31"/>
      <c r="F173" s="31"/>
      <c r="G173" s="63"/>
      <c r="H173" s="63"/>
      <c r="I173" s="63"/>
      <c r="J173" s="63"/>
      <c r="K173" s="64"/>
      <c r="L173" s="43"/>
    </row>
    <row r="174" spans="1:20" s="35" customFormat="1">
      <c r="A174" s="29"/>
      <c r="B174" s="65"/>
      <c r="C174" s="66"/>
      <c r="D174" s="67"/>
      <c r="E174" s="68"/>
      <c r="F174" s="68"/>
      <c r="G174" s="68"/>
      <c r="H174" s="44"/>
      <c r="I174" s="44"/>
      <c r="J174" s="69"/>
      <c r="K174" s="69"/>
      <c r="L174" s="43"/>
    </row>
    <row r="175" spans="1:20" s="35" customFormat="1">
      <c r="A175" s="29"/>
      <c r="B175" s="65"/>
      <c r="C175" s="66"/>
      <c r="D175" s="67"/>
      <c r="E175" s="68"/>
      <c r="F175" s="68"/>
      <c r="G175" s="68"/>
      <c r="H175" s="566"/>
      <c r="I175" s="566"/>
      <c r="J175" s="567"/>
      <c r="K175" s="567"/>
      <c r="L175" s="43"/>
    </row>
    <row r="176" spans="1:20" s="35" customFormat="1">
      <c r="A176" s="29"/>
      <c r="B176" s="65"/>
      <c r="C176" s="65"/>
      <c r="D176" s="67"/>
      <c r="E176" s="68"/>
      <c r="F176" s="68"/>
      <c r="G176" s="68"/>
      <c r="H176" s="566"/>
      <c r="I176" s="566"/>
      <c r="J176" s="567"/>
      <c r="K176" s="567"/>
      <c r="L176" s="43"/>
    </row>
    <row r="177" spans="1:12" s="35" customFormat="1">
      <c r="A177" s="29"/>
      <c r="B177" s="65"/>
      <c r="C177" s="65"/>
      <c r="D177" s="67"/>
      <c r="E177" s="68"/>
      <c r="F177" s="68"/>
      <c r="G177" s="68"/>
      <c r="H177" s="566"/>
      <c r="I177" s="566"/>
      <c r="J177" s="567"/>
      <c r="K177" s="567"/>
      <c r="L177" s="43"/>
    </row>
    <row r="178" spans="1:12" s="35" customFormat="1">
      <c r="A178" s="29"/>
      <c r="B178" s="65"/>
      <c r="C178" s="65"/>
      <c r="D178" s="67"/>
      <c r="E178" s="68"/>
      <c r="F178" s="68"/>
      <c r="G178" s="68"/>
      <c r="H178" s="70"/>
      <c r="I178" s="70"/>
      <c r="J178" s="70"/>
      <c r="K178" s="70"/>
      <c r="L178" s="43"/>
    </row>
    <row r="179" spans="1:12" s="35" customFormat="1">
      <c r="A179" s="29"/>
      <c r="B179" s="65"/>
      <c r="C179" s="65"/>
      <c r="D179" s="67"/>
      <c r="E179" s="68"/>
      <c r="F179" s="68"/>
      <c r="G179" s="68"/>
      <c r="H179" s="70"/>
      <c r="I179" s="70"/>
      <c r="J179" s="70"/>
      <c r="K179" s="70"/>
      <c r="L179" s="43"/>
    </row>
    <row r="180" spans="1:12" s="35" customFormat="1">
      <c r="A180" s="29"/>
      <c r="B180" s="65"/>
      <c r="C180" s="65"/>
      <c r="D180" s="67"/>
      <c r="E180" s="68"/>
      <c r="F180" s="68"/>
      <c r="G180" s="68"/>
      <c r="H180" s="70"/>
      <c r="I180" s="70"/>
      <c r="J180" s="70"/>
      <c r="K180" s="70"/>
      <c r="L180" s="43"/>
    </row>
    <row r="181" spans="1:12" s="35" customFormat="1">
      <c r="A181" s="29"/>
      <c r="B181" s="65"/>
      <c r="C181" s="65"/>
      <c r="D181" s="67"/>
      <c r="E181" s="68"/>
      <c r="F181" s="68"/>
      <c r="G181" s="68"/>
      <c r="H181" s="70"/>
      <c r="I181" s="70"/>
      <c r="J181" s="70"/>
      <c r="K181" s="70"/>
      <c r="L181" s="43"/>
    </row>
    <row r="182" spans="1:12" s="35" customFormat="1">
      <c r="A182" s="29"/>
      <c r="B182" s="23"/>
      <c r="C182" s="23"/>
      <c r="D182" s="71"/>
      <c r="E182" s="25"/>
      <c r="F182" s="25"/>
      <c r="G182" s="25"/>
      <c r="H182" s="566"/>
      <c r="I182" s="566"/>
      <c r="J182" s="567"/>
      <c r="K182" s="567"/>
      <c r="L182" s="43"/>
    </row>
    <row r="183" spans="1:12">
      <c r="C183" s="23"/>
    </row>
    <row r="223" spans="2:7">
      <c r="B223" s="32" t="s">
        <v>0</v>
      </c>
      <c r="C223" s="142" t="s">
        <v>809</v>
      </c>
    </row>
    <row r="224" spans="2:7">
      <c r="B224" s="147">
        <v>1</v>
      </c>
      <c r="C224" s="71" t="str">
        <f ca="1">IF(ISERROR(OFFSET('HARGA SATUAN'!$C$6,MATCH('REKAP MDU'!B224,'HARGA SATUAN'!$T$7:$T$9999,0),0)),"",OFFSET('HARGA SATUAN'!$C$6,MATCH('REKAP MDU'!B224,'HARGA SATUAN'!$T$7:$T$9999,0),0))</f>
        <v>KWH MPB; 1P;230V;5(60)A;1;2W</v>
      </c>
      <c r="D224" s="71">
        <f ca="1">SUMIFS(RAB!$F$14:$F$166,RAB!$C$14:$C$166,C224)</f>
        <v>86</v>
      </c>
      <c r="E224" s="23">
        <f t="shared" ref="E224:E288" ca="1" si="21">IF(D224=0,0,1)</f>
        <v>1</v>
      </c>
      <c r="F224" s="23">
        <f ca="1">IF(D224=0,0,SUM($E$223:E224))</f>
        <v>1</v>
      </c>
      <c r="G224" s="23"/>
    </row>
    <row r="225" spans="2:7">
      <c r="B225" s="22">
        <v>2</v>
      </c>
      <c r="C225" s="71" t="str">
        <f ca="1">IF(ISERROR(OFFSET('HARGA SATUAN'!$C$6,MATCH('REKAP MDU'!B225,'HARGA SATUAN'!$T$7:$T$9999,0),0)),"",OFFSET('HARGA SATUAN'!$C$6,MATCH('REKAP MDU'!B225,'HARGA SATUAN'!$T$7:$T$9999,0),0))</f>
        <v>KWH MPB; 3P; 4W; 230/400 V; 5(80) A; Class 1</v>
      </c>
      <c r="D225" s="71">
        <f ca="1">SUMIFS(RAB!$F$14:$F$166,RAB!$C$14:$C$166,C225)</f>
        <v>0</v>
      </c>
      <c r="E225" s="23">
        <f t="shared" ca="1" si="21"/>
        <v>0</v>
      </c>
      <c r="F225" s="23">
        <f ca="1">IF(D225=0,0,SUM($E$223:E225))</f>
        <v>0</v>
      </c>
      <c r="G225" s="23"/>
    </row>
    <row r="226" spans="2:7">
      <c r="B226" s="147">
        <v>3</v>
      </c>
      <c r="C226" s="71" t="str">
        <f ca="1">IF(ISERROR(OFFSET('HARGA SATUAN'!$C$6,MATCH('REKAP MDU'!B226,'HARGA SATUAN'!$T$7:$T$9999,0),0)),"",OFFSET('HARGA SATUAN'!$C$6,MATCH('REKAP MDU'!B226,'HARGA SATUAN'!$T$7:$T$9999,0),0))</f>
        <v>KWH Elektronik; 1P; 2W; 230 V; 5(40) A; kls 1 (combo); register drum</v>
      </c>
      <c r="D226" s="71">
        <f ca="1">SUMIFS(RAB!$F$14:$F$166,RAB!$C$14:$C$166,C226)</f>
        <v>0</v>
      </c>
      <c r="E226" s="23">
        <f t="shared" ca="1" si="21"/>
        <v>0</v>
      </c>
      <c r="F226" s="23">
        <f ca="1">IF(D226=0,0,SUM($E$223:E226))</f>
        <v>0</v>
      </c>
      <c r="G226" s="23"/>
    </row>
    <row r="227" spans="2:7">
      <c r="B227" s="22">
        <v>4</v>
      </c>
      <c r="C227" s="71" t="str">
        <f ca="1">IF(ISERROR(OFFSET('HARGA SATUAN'!$C$6,MATCH('REKAP MDU'!B227,'HARGA SATUAN'!$T$7:$T$9999,0),0)),"",OFFSET('HARGA SATUAN'!$C$6,MATCH('REKAP MDU'!B227,'HARGA SATUAN'!$T$7:$T$9999,0),0))</f>
        <v>KWH Elektronik; 3P; 4W; 57.7-100V/220-400V; 5 A; kls 0.2 (meter pembanding)</v>
      </c>
      <c r="D227" s="71">
        <f ca="1">SUMIFS(RAB!$F$14:$F$166,RAB!$C$14:$C$166,C227)</f>
        <v>0</v>
      </c>
      <c r="E227" s="23">
        <f t="shared" ca="1" si="21"/>
        <v>0</v>
      </c>
      <c r="F227" s="23">
        <f ca="1">IF(D227=0,0,SUM($E$223:E227))</f>
        <v>0</v>
      </c>
      <c r="G227" s="23"/>
    </row>
    <row r="228" spans="2:7">
      <c r="B228" s="147">
        <v>5</v>
      </c>
      <c r="C228" s="71" t="str">
        <f ca="1">IF(ISERROR(OFFSET('HARGA SATUAN'!$C$6,MATCH('REKAP MDU'!B228,'HARGA SATUAN'!$T$7:$T$9999,0),0)),"",OFFSET('HARGA SATUAN'!$C$6,MATCH('REKAP MDU'!B228,'HARGA SATUAN'!$T$7:$T$9999,0),0))</f>
        <v>KWH Elektronik; 3P; 4W; 220/380V; 5(80) A; kls 1 (Pengukuran Langsung)</v>
      </c>
      <c r="D228" s="71">
        <f ca="1">SUMIFS(RAB!$F$14:$F$166,RAB!$C$14:$C$166,C228)</f>
        <v>0</v>
      </c>
      <c r="E228" s="23">
        <f t="shared" ca="1" si="21"/>
        <v>0</v>
      </c>
      <c r="F228" s="23">
        <f ca="1">IF(D228=0,0,SUM($E$223:E228))</f>
        <v>0</v>
      </c>
      <c r="G228" s="23"/>
    </row>
    <row r="229" spans="2:7">
      <c r="B229" s="22">
        <v>6</v>
      </c>
      <c r="C229" s="71" t="str">
        <f ca="1">IF(ISERROR(OFFSET('HARGA SATUAN'!$C$6,MATCH('REKAP MDU'!B229,'HARGA SATUAN'!$T$7:$T$9999,0),0)),"",OFFSET('HARGA SATUAN'!$C$6,MATCH('REKAP MDU'!B229,'HARGA SATUAN'!$T$7:$T$9999,0),0))</f>
        <v>KWH Elektronik; 3P; 4W; 57.7-100V/220-400V; 5(10) A; kls 0.5 (Pengukuran Tidak Langsung)</v>
      </c>
      <c r="D229" s="71">
        <f ca="1">SUMIFS(RAB!$F$14:$F$166,RAB!$C$14:$C$166,C229)</f>
        <v>0</v>
      </c>
      <c r="E229" s="23">
        <f t="shared" ca="1" si="21"/>
        <v>0</v>
      </c>
      <c r="F229" s="23">
        <f ca="1">IF(D229=0,0,SUM($E$223:E229))</f>
        <v>0</v>
      </c>
      <c r="G229" s="23"/>
    </row>
    <row r="230" spans="2:7">
      <c r="B230" s="147">
        <v>7</v>
      </c>
      <c r="C230" s="71" t="str">
        <f ca="1">IF(ISERROR(OFFSET('HARGA SATUAN'!$C$6,MATCH('REKAP MDU'!B230,'HARGA SATUAN'!$T$7:$T$9999,0),0)),"",OFFSET('HARGA SATUAN'!$C$6,MATCH('REKAP MDU'!B230,'HARGA SATUAN'!$T$7:$T$9999,0),0))</f>
        <v>KWH Elektronik; 3P; 4W; 220/380V; 5(10); kls 1 (Pengukuran Tidak Langsung)</v>
      </c>
      <c r="D230" s="71">
        <f ca="1">SUMIFS(RAB!$F$14:$F$166,RAB!$C$14:$C$166,C230)</f>
        <v>0</v>
      </c>
      <c r="E230" s="23">
        <f t="shared" ca="1" si="21"/>
        <v>0</v>
      </c>
      <c r="F230" s="23">
        <f ca="1">IF(D230=0,0,SUM($E$223:E230))</f>
        <v>0</v>
      </c>
      <c r="G230" s="23"/>
    </row>
    <row r="231" spans="2:7">
      <c r="B231" s="22">
        <v>8</v>
      </c>
      <c r="C231" s="71" t="str">
        <f ca="1">IF(ISERROR(OFFSET('HARGA SATUAN'!$C$6,MATCH('REKAP MDU'!B231,'HARGA SATUAN'!$T$7:$T$9999,0),0)),"",OFFSET('HARGA SATUAN'!$C$6,MATCH('REKAP MDU'!B231,'HARGA SATUAN'!$T$7:$T$9999,0),0))</f>
        <v>MCB 1 Fasa 2 A</v>
      </c>
      <c r="D231" s="71">
        <f ca="1">SUMIFS(RAB!$F$14:$F$166,RAB!$C$14:$C$166,C231)</f>
        <v>0</v>
      </c>
      <c r="E231" s="23">
        <f t="shared" ca="1" si="21"/>
        <v>0</v>
      </c>
      <c r="F231" s="23">
        <f ca="1">IF(D231=0,0,SUM($E$223:E231))</f>
        <v>0</v>
      </c>
      <c r="G231" s="23"/>
    </row>
    <row r="232" spans="2:7">
      <c r="B232" s="147">
        <v>9</v>
      </c>
      <c r="C232" s="71" t="str">
        <f ca="1">IF(ISERROR(OFFSET('HARGA SATUAN'!$C$6,MATCH('REKAP MDU'!B232,'HARGA SATUAN'!$T$7:$T$9999,0),0)),"",OFFSET('HARGA SATUAN'!$C$6,MATCH('REKAP MDU'!B232,'HARGA SATUAN'!$T$7:$T$9999,0),0))</f>
        <v>MCB 1 Fasa 4 A</v>
      </c>
      <c r="D232" s="71">
        <f ca="1">SUMIFS(RAB!$F$14:$F$166,RAB!$C$14:$C$166,C232)</f>
        <v>0</v>
      </c>
      <c r="E232" s="23">
        <f t="shared" ca="1" si="21"/>
        <v>0</v>
      </c>
      <c r="F232" s="23">
        <f ca="1">IF(D232=0,0,SUM($E$223:E232))</f>
        <v>0</v>
      </c>
      <c r="G232" s="23"/>
    </row>
    <row r="233" spans="2:7">
      <c r="B233" s="22">
        <v>10</v>
      </c>
      <c r="C233" s="71" t="str">
        <f ca="1">IF(ISERROR(OFFSET('HARGA SATUAN'!$C$6,MATCH('REKAP MDU'!B233,'HARGA SATUAN'!$T$7:$T$9999,0),0)),"",OFFSET('HARGA SATUAN'!$C$6,MATCH('REKAP MDU'!B233,'HARGA SATUAN'!$T$7:$T$9999,0),0))</f>
        <v>MCB 1 Fasa 6 A</v>
      </c>
      <c r="D233" s="71">
        <f ca="1">SUMIFS(RAB!$F$14:$F$166,RAB!$C$14:$C$166,C233)</f>
        <v>86</v>
      </c>
      <c r="E233" s="23">
        <f t="shared" ca="1" si="21"/>
        <v>1</v>
      </c>
      <c r="F233" s="23">
        <f ca="1">IF(D233=0,0,SUM($E$223:E233))</f>
        <v>2</v>
      </c>
      <c r="G233" s="23"/>
    </row>
    <row r="234" spans="2:7">
      <c r="B234" s="147">
        <v>11</v>
      </c>
      <c r="C234" s="71" t="str">
        <f ca="1">IF(ISERROR(OFFSET('HARGA SATUAN'!$C$6,MATCH('REKAP MDU'!B234,'HARGA SATUAN'!$T$7:$T$9999,0),0)),"",OFFSET('HARGA SATUAN'!$C$6,MATCH('REKAP MDU'!B234,'HARGA SATUAN'!$T$7:$T$9999,0),0))</f>
        <v>MCB 1 Fasa 10 A</v>
      </c>
      <c r="D234" s="71">
        <f ca="1">SUMIFS(RAB!$F$14:$F$166,RAB!$C$14:$C$166,C234)</f>
        <v>0</v>
      </c>
      <c r="E234" s="23">
        <f t="shared" ca="1" si="21"/>
        <v>0</v>
      </c>
      <c r="F234" s="23">
        <f ca="1">IF(D234=0,0,SUM($E$223:E234))</f>
        <v>0</v>
      </c>
      <c r="G234" s="23"/>
    </row>
    <row r="235" spans="2:7">
      <c r="B235" s="22">
        <v>12</v>
      </c>
      <c r="C235" s="71" t="str">
        <f ca="1">IF(ISERROR(OFFSET('HARGA SATUAN'!$C$6,MATCH('REKAP MDU'!B235,'HARGA SATUAN'!$T$7:$T$9999,0),0)),"",OFFSET('HARGA SATUAN'!$C$6,MATCH('REKAP MDU'!B235,'HARGA SATUAN'!$T$7:$T$9999,0),0))</f>
        <v>MCB 1 Fasa 16 A</v>
      </c>
      <c r="D235" s="71">
        <f ca="1">SUMIFS(RAB!$F$14:$F$166,RAB!$C$14:$C$166,C235)</f>
        <v>0</v>
      </c>
      <c r="E235" s="23">
        <f t="shared" ca="1" si="21"/>
        <v>0</v>
      </c>
      <c r="F235" s="23">
        <f ca="1">IF(D235=0,0,SUM($E$223:E235))</f>
        <v>0</v>
      </c>
      <c r="G235" s="23"/>
    </row>
    <row r="236" spans="2:7">
      <c r="B236" s="147">
        <v>13</v>
      </c>
      <c r="C236" s="71" t="str">
        <f ca="1">IF(ISERROR(OFFSET('HARGA SATUAN'!$C$6,MATCH('REKAP MDU'!B236,'HARGA SATUAN'!$T$7:$T$9999,0),0)),"",OFFSET('HARGA SATUAN'!$C$6,MATCH('REKAP MDU'!B236,'HARGA SATUAN'!$T$7:$T$9999,0),0))</f>
        <v>MCB 1 Fasa 20 A</v>
      </c>
      <c r="D236" s="71">
        <f ca="1">SUMIFS(RAB!$F$14:$F$166,RAB!$C$14:$C$166,C236)</f>
        <v>0</v>
      </c>
      <c r="E236" s="23">
        <f t="shared" ca="1" si="21"/>
        <v>0</v>
      </c>
      <c r="F236" s="23">
        <f ca="1">IF(D236=0,0,SUM($E$223:E236))</f>
        <v>0</v>
      </c>
      <c r="G236" s="23"/>
    </row>
    <row r="237" spans="2:7">
      <c r="B237" s="22">
        <v>14</v>
      </c>
      <c r="C237" s="71" t="str">
        <f ca="1">IF(ISERROR(OFFSET('HARGA SATUAN'!$C$6,MATCH('REKAP MDU'!B237,'HARGA SATUAN'!$T$7:$T$9999,0),0)),"",OFFSET('HARGA SATUAN'!$C$6,MATCH('REKAP MDU'!B237,'HARGA SATUAN'!$T$7:$T$9999,0),0))</f>
        <v>MCB 1 Fasa 25 A</v>
      </c>
      <c r="D237" s="71">
        <f ca="1">SUMIFS(RAB!$F$14:$F$166,RAB!$C$14:$C$166,C237)</f>
        <v>0</v>
      </c>
      <c r="E237" s="23">
        <f t="shared" ca="1" si="21"/>
        <v>0</v>
      </c>
      <c r="F237" s="23">
        <f ca="1">IF(D237=0,0,SUM($E$223:E237))</f>
        <v>0</v>
      </c>
      <c r="G237" s="23"/>
    </row>
    <row r="238" spans="2:7">
      <c r="B238" s="147">
        <v>15</v>
      </c>
      <c r="C238" s="71" t="str">
        <f ca="1">IF(ISERROR(OFFSET('HARGA SATUAN'!$C$6,MATCH('REKAP MDU'!B238,'HARGA SATUAN'!$T$7:$T$9999,0),0)),"",OFFSET('HARGA SATUAN'!$C$6,MATCH('REKAP MDU'!B238,'HARGA SATUAN'!$T$7:$T$9999,0),0))</f>
        <v>MCB 1 Fasa 35 A</v>
      </c>
      <c r="D238" s="71">
        <f ca="1">SUMIFS(RAB!$F$14:$F$166,RAB!$C$14:$C$166,C238)</f>
        <v>0</v>
      </c>
      <c r="E238" s="23">
        <f t="shared" ca="1" si="21"/>
        <v>0</v>
      </c>
      <c r="F238" s="23">
        <f ca="1">IF(D238=0,0,SUM($E$223:E238))</f>
        <v>0</v>
      </c>
      <c r="G238" s="23"/>
    </row>
    <row r="239" spans="2:7">
      <c r="B239" s="22">
        <v>16</v>
      </c>
      <c r="C239" s="71" t="str">
        <f ca="1">IF(ISERROR(OFFSET('HARGA SATUAN'!$C$6,MATCH('REKAP MDU'!B239,'HARGA SATUAN'!$T$7:$T$9999,0),0)),"",OFFSET('HARGA SATUAN'!$C$6,MATCH('REKAP MDU'!B239,'HARGA SATUAN'!$T$7:$T$9999,0),0))</f>
        <v>MCB 1 Fasa 50 A</v>
      </c>
      <c r="D239" s="71">
        <f ca="1">SUMIFS(RAB!$F$14:$F$166,RAB!$C$14:$C$166,C239)</f>
        <v>0</v>
      </c>
      <c r="E239" s="23">
        <f t="shared" ca="1" si="21"/>
        <v>0</v>
      </c>
      <c r="F239" s="23">
        <f ca="1">IF(D239=0,0,SUM($E$223:E239))</f>
        <v>0</v>
      </c>
      <c r="G239" s="23"/>
    </row>
    <row r="240" spans="2:7">
      <c r="B240" s="147">
        <v>17</v>
      </c>
      <c r="C240" s="71" t="str">
        <f ca="1">IF(ISERROR(OFFSET('HARGA SATUAN'!$C$6,MATCH('REKAP MDU'!B240,'HARGA SATUAN'!$T$7:$T$9999,0),0)),"",OFFSET('HARGA SATUAN'!$C$6,MATCH('REKAP MDU'!B240,'HARGA SATUAN'!$T$7:$T$9999,0),0))</f>
        <v>MCB 3 Fasa 10 A</v>
      </c>
      <c r="D240" s="71">
        <f ca="1">SUMIFS(RAB!$F$14:$F$166,RAB!$C$14:$C$166,C240)</f>
        <v>0</v>
      </c>
      <c r="E240" s="23">
        <f t="shared" ca="1" si="21"/>
        <v>0</v>
      </c>
      <c r="F240" s="23">
        <f ca="1">IF(D240=0,0,SUM($E$223:E240))</f>
        <v>0</v>
      </c>
      <c r="G240" s="23"/>
    </row>
    <row r="241" spans="2:7">
      <c r="B241" s="22">
        <v>18</v>
      </c>
      <c r="C241" s="71" t="str">
        <f ca="1">IF(ISERROR(OFFSET('HARGA SATUAN'!$C$6,MATCH('REKAP MDU'!B241,'HARGA SATUAN'!$T$7:$T$9999,0),0)),"",OFFSET('HARGA SATUAN'!$C$6,MATCH('REKAP MDU'!B241,'HARGA SATUAN'!$T$7:$T$9999,0),0))</f>
        <v>MCB 3 Fasa 16 A</v>
      </c>
      <c r="D241" s="71">
        <f ca="1">SUMIFS(RAB!$F$14:$F$166,RAB!$C$14:$C$166,C241)</f>
        <v>0</v>
      </c>
      <c r="E241" s="23">
        <f t="shared" ca="1" si="21"/>
        <v>0</v>
      </c>
      <c r="F241" s="23">
        <f ca="1">IF(D241=0,0,SUM($E$223:E241))</f>
        <v>0</v>
      </c>
      <c r="G241" s="23"/>
    </row>
    <row r="242" spans="2:7">
      <c r="B242" s="147">
        <v>19</v>
      </c>
      <c r="C242" s="71" t="str">
        <f ca="1">IF(ISERROR(OFFSET('HARGA SATUAN'!$C$6,MATCH('REKAP MDU'!B242,'HARGA SATUAN'!$T$7:$T$9999,0),0)),"",OFFSET('HARGA SATUAN'!$C$6,MATCH('REKAP MDU'!B242,'HARGA SATUAN'!$T$7:$T$9999,0),0))</f>
        <v>MCB 3 Fasa 20 A</v>
      </c>
      <c r="D242" s="71">
        <f ca="1">SUMIFS(RAB!$F$14:$F$166,RAB!$C$14:$C$166,C242)</f>
        <v>0</v>
      </c>
      <c r="E242" s="23">
        <f t="shared" ca="1" si="21"/>
        <v>0</v>
      </c>
      <c r="F242" s="23">
        <f ca="1">IF(D242=0,0,SUM($E$223:E242))</f>
        <v>0</v>
      </c>
      <c r="G242" s="23"/>
    </row>
    <row r="243" spans="2:7">
      <c r="B243" s="22">
        <v>20</v>
      </c>
      <c r="C243" s="71" t="str">
        <f ca="1">IF(ISERROR(OFFSET('HARGA SATUAN'!$C$6,MATCH('REKAP MDU'!B243,'HARGA SATUAN'!$T$7:$T$9999,0),0)),"",OFFSET('HARGA SATUAN'!$C$6,MATCH('REKAP MDU'!B243,'HARGA SATUAN'!$T$7:$T$9999,0),0))</f>
        <v>MCB 3 Fasa 25 A</v>
      </c>
      <c r="D243" s="71">
        <f ca="1">SUMIFS(RAB!$F$14:$F$166,RAB!$C$14:$C$166,C243)</f>
        <v>0</v>
      </c>
      <c r="E243" s="23">
        <f t="shared" ca="1" si="21"/>
        <v>0</v>
      </c>
      <c r="F243" s="23">
        <f ca="1">IF(D243=0,0,SUM($E$223:E243))</f>
        <v>0</v>
      </c>
      <c r="G243" s="23"/>
    </row>
    <row r="244" spans="2:7">
      <c r="B244" s="147">
        <v>21</v>
      </c>
      <c r="C244" s="71" t="str">
        <f ca="1">IF(ISERROR(OFFSET('HARGA SATUAN'!$C$6,MATCH('REKAP MDU'!B244,'HARGA SATUAN'!$T$7:$T$9999,0),0)),"",OFFSET('HARGA SATUAN'!$C$6,MATCH('REKAP MDU'!B244,'HARGA SATUAN'!$T$7:$T$9999,0),0))</f>
        <v>MCB 3 Fasa 35 A</v>
      </c>
      <c r="D244" s="71">
        <f ca="1">SUMIFS(RAB!$F$14:$F$166,RAB!$C$14:$C$166,C244)</f>
        <v>0</v>
      </c>
      <c r="E244" s="23">
        <f t="shared" ca="1" si="21"/>
        <v>0</v>
      </c>
      <c r="F244" s="23">
        <f ca="1">IF(D244=0,0,SUM($E$223:E244))</f>
        <v>0</v>
      </c>
      <c r="G244" s="23"/>
    </row>
    <row r="245" spans="2:7">
      <c r="B245" s="22">
        <v>22</v>
      </c>
      <c r="C245" s="71" t="str">
        <f ca="1">IF(ISERROR(OFFSET('HARGA SATUAN'!$C$6,MATCH('REKAP MDU'!B245,'HARGA SATUAN'!$T$7:$T$9999,0),0)),"",OFFSET('HARGA SATUAN'!$C$6,MATCH('REKAP MDU'!B245,'HARGA SATUAN'!$T$7:$T$9999,0),0))</f>
        <v>CT TM Indoor Tipe Blok 10/5-5A</v>
      </c>
      <c r="D245" s="71">
        <f ca="1">SUMIFS(RAB!$F$14:$F$166,RAB!$C$14:$C$166,C245)</f>
        <v>0</v>
      </c>
      <c r="E245" s="23">
        <f t="shared" ca="1" si="21"/>
        <v>0</v>
      </c>
      <c r="F245" s="23">
        <f ca="1">IF(D245=0,0,SUM($E$223:E245))</f>
        <v>0</v>
      </c>
      <c r="G245" s="23"/>
    </row>
    <row r="246" spans="2:7">
      <c r="B246" s="147">
        <v>23</v>
      </c>
      <c r="C246" s="71" t="str">
        <f ca="1">IF(ISERROR(OFFSET('HARGA SATUAN'!$C$6,MATCH('REKAP MDU'!B246,'HARGA SATUAN'!$T$7:$T$9999,0),0)),"",OFFSET('HARGA SATUAN'!$C$6,MATCH('REKAP MDU'!B246,'HARGA SATUAN'!$T$7:$T$9999,0),0))</f>
        <v>CT TM Indoor Tipe Blok 15/5-5A</v>
      </c>
      <c r="D246" s="71">
        <f ca="1">SUMIFS(RAB!$F$14:$F$166,RAB!$C$14:$C$166,C246)</f>
        <v>0</v>
      </c>
      <c r="E246" s="23">
        <f t="shared" ca="1" si="21"/>
        <v>0</v>
      </c>
      <c r="F246" s="23">
        <f ca="1">IF(D246=0,0,SUM($E$223:E246))</f>
        <v>0</v>
      </c>
      <c r="G246" s="23"/>
    </row>
    <row r="247" spans="2:7">
      <c r="B247" s="22">
        <v>24</v>
      </c>
      <c r="C247" s="71" t="str">
        <f ca="1">IF(ISERROR(OFFSET('HARGA SATUAN'!$C$6,MATCH('REKAP MDU'!B247,'HARGA SATUAN'!$T$7:$T$9999,0),0)),"",OFFSET('HARGA SATUAN'!$C$6,MATCH('REKAP MDU'!B247,'HARGA SATUAN'!$T$7:$T$9999,0),0))</f>
        <v>CT TM Indoor Tipe Blok 20/5-5A</v>
      </c>
      <c r="D247" s="71">
        <f ca="1">SUMIFS(RAB!$F$14:$F$166,RAB!$C$14:$C$166,C247)</f>
        <v>0</v>
      </c>
      <c r="E247" s="23">
        <f t="shared" ca="1" si="21"/>
        <v>0</v>
      </c>
      <c r="F247" s="23">
        <f ca="1">IF(D247=0,0,SUM($E$223:E247))</f>
        <v>0</v>
      </c>
      <c r="G247" s="23"/>
    </row>
    <row r="248" spans="2:7">
      <c r="B248" s="147">
        <v>25</v>
      </c>
      <c r="C248" s="71" t="str">
        <f ca="1">IF(ISERROR(OFFSET('HARGA SATUAN'!$C$6,MATCH('REKAP MDU'!B248,'HARGA SATUAN'!$T$7:$T$9999,0),0)),"",OFFSET('HARGA SATUAN'!$C$6,MATCH('REKAP MDU'!B248,'HARGA SATUAN'!$T$7:$T$9999,0),0))</f>
        <v>CT TM Indoor Tipe Blok 25/5-5A</v>
      </c>
      <c r="D248" s="71">
        <f ca="1">SUMIFS(RAB!$F$14:$F$166,RAB!$C$14:$C$166,C248)</f>
        <v>0</v>
      </c>
      <c r="E248" s="23">
        <f t="shared" ca="1" si="21"/>
        <v>0</v>
      </c>
      <c r="F248" s="23">
        <f ca="1">IF(D248=0,0,SUM($E$223:E248))</f>
        <v>0</v>
      </c>
      <c r="G248" s="23"/>
    </row>
    <row r="249" spans="2:7">
      <c r="B249" s="22">
        <v>26</v>
      </c>
      <c r="C249" s="71" t="str">
        <f ca="1">IF(ISERROR(OFFSET('HARGA SATUAN'!$C$6,MATCH('REKAP MDU'!B249,'HARGA SATUAN'!$T$7:$T$9999,0),0)),"",OFFSET('HARGA SATUAN'!$C$6,MATCH('REKAP MDU'!B249,'HARGA SATUAN'!$T$7:$T$9999,0),0))</f>
        <v>CT TM Indoor Tipe Blok 30/5-5A</v>
      </c>
      <c r="D249" s="71">
        <f ca="1">SUMIFS(RAB!$F$14:$F$166,RAB!$C$14:$C$166,C249)</f>
        <v>0</v>
      </c>
      <c r="E249" s="23">
        <f t="shared" ca="1" si="21"/>
        <v>0</v>
      </c>
      <c r="F249" s="23">
        <f ca="1">IF(D249=0,0,SUM($E$223:E249))</f>
        <v>0</v>
      </c>
      <c r="G249" s="23"/>
    </row>
    <row r="250" spans="2:7">
      <c r="B250" s="147">
        <v>27</v>
      </c>
      <c r="C250" s="71" t="str">
        <f ca="1">IF(ISERROR(OFFSET('HARGA SATUAN'!$C$6,MATCH('REKAP MDU'!B250,'HARGA SATUAN'!$T$7:$T$9999,0),0)),"",OFFSET('HARGA SATUAN'!$C$6,MATCH('REKAP MDU'!B250,'HARGA SATUAN'!$T$7:$T$9999,0),0))</f>
        <v>CT TM Indoor Tipe Blok 40/5-5A</v>
      </c>
      <c r="D250" s="71">
        <f ca="1">SUMIFS(RAB!$F$14:$F$166,RAB!$C$14:$C$166,C250)</f>
        <v>0</v>
      </c>
      <c r="E250" s="23">
        <f t="shared" ca="1" si="21"/>
        <v>0</v>
      </c>
      <c r="F250" s="23">
        <f ca="1">IF(D250=0,0,SUM($E$223:E250))</f>
        <v>0</v>
      </c>
      <c r="G250" s="23"/>
    </row>
    <row r="251" spans="2:7">
      <c r="B251" s="22">
        <v>28</v>
      </c>
      <c r="C251" s="71" t="str">
        <f ca="1">IF(ISERROR(OFFSET('HARGA SATUAN'!$C$6,MATCH('REKAP MDU'!B251,'HARGA SATUAN'!$T$7:$T$9999,0),0)),"",OFFSET('HARGA SATUAN'!$C$6,MATCH('REKAP MDU'!B251,'HARGA SATUAN'!$T$7:$T$9999,0),0))</f>
        <v>CT TM Indoor Tipe Blok 50/5-5A</v>
      </c>
      <c r="D251" s="71">
        <f ca="1">SUMIFS(RAB!$F$14:$F$166,RAB!$C$14:$C$166,C251)</f>
        <v>0</v>
      </c>
      <c r="E251" s="23">
        <f t="shared" ca="1" si="21"/>
        <v>0</v>
      </c>
      <c r="F251" s="23">
        <f ca="1">IF(D251=0,0,SUM($E$223:E251))</f>
        <v>0</v>
      </c>
      <c r="G251" s="23"/>
    </row>
    <row r="252" spans="2:7">
      <c r="B252" s="147">
        <v>29</v>
      </c>
      <c r="C252" s="71" t="str">
        <f ca="1">IF(ISERROR(OFFSET('HARGA SATUAN'!$C$6,MATCH('REKAP MDU'!B252,'HARGA SATUAN'!$T$7:$T$9999,0),0)),"",OFFSET('HARGA SATUAN'!$C$6,MATCH('REKAP MDU'!B252,'HARGA SATUAN'!$T$7:$T$9999,0),0))</f>
        <v>CT TM Indoor Tipe Blok 60/5-5A</v>
      </c>
      <c r="D252" s="71">
        <f ca="1">SUMIFS(RAB!$F$14:$F$166,RAB!$C$14:$C$166,C252)</f>
        <v>0</v>
      </c>
      <c r="E252" s="23">
        <f t="shared" ca="1" si="21"/>
        <v>0</v>
      </c>
      <c r="F252" s="23">
        <f ca="1">IF(D252=0,0,SUM($E$223:E252))</f>
        <v>0</v>
      </c>
      <c r="G252" s="23"/>
    </row>
    <row r="253" spans="2:7">
      <c r="B253" s="22">
        <v>30</v>
      </c>
      <c r="C253" s="71" t="str">
        <f ca="1">IF(ISERROR(OFFSET('HARGA SATUAN'!$C$6,MATCH('REKAP MDU'!B253,'HARGA SATUAN'!$T$7:$T$9999,0),0)),"",OFFSET('HARGA SATUAN'!$C$6,MATCH('REKAP MDU'!B253,'HARGA SATUAN'!$T$7:$T$9999,0),0))</f>
        <v>CT TM Indoor Tipe Blok 75/5-5A</v>
      </c>
      <c r="D253" s="71">
        <f ca="1">SUMIFS(RAB!$F$14:$F$166,RAB!$C$14:$C$166,C253)</f>
        <v>0</v>
      </c>
      <c r="E253" s="23">
        <f t="shared" ca="1" si="21"/>
        <v>0</v>
      </c>
      <c r="F253" s="23">
        <f ca="1">IF(D253=0,0,SUM($E$223:E253))</f>
        <v>0</v>
      </c>
      <c r="G253" s="23"/>
    </row>
    <row r="254" spans="2:7">
      <c r="B254" s="147">
        <v>31</v>
      </c>
      <c r="C254" s="71" t="str">
        <f ca="1">IF(ISERROR(OFFSET('HARGA SATUAN'!$C$6,MATCH('REKAP MDU'!B254,'HARGA SATUAN'!$T$7:$T$9999,0),0)),"",OFFSET('HARGA SATUAN'!$C$6,MATCH('REKAP MDU'!B254,'HARGA SATUAN'!$T$7:$T$9999,0),0))</f>
        <v>CT TM Indoor Tipe Blok 80/5-5A</v>
      </c>
      <c r="D254" s="71">
        <f ca="1">SUMIFS(RAB!$F$14:$F$166,RAB!$C$14:$C$166,C254)</f>
        <v>0</v>
      </c>
      <c r="E254" s="23">
        <f t="shared" ca="1" si="21"/>
        <v>0</v>
      </c>
      <c r="F254" s="23">
        <f ca="1">IF(D254=0,0,SUM($E$223:E254))</f>
        <v>0</v>
      </c>
      <c r="G254" s="23"/>
    </row>
    <row r="255" spans="2:7">
      <c r="B255" s="22">
        <v>32</v>
      </c>
      <c r="C255" s="71" t="str">
        <f ca="1">IF(ISERROR(OFFSET('HARGA SATUAN'!$C$6,MATCH('REKAP MDU'!B255,'HARGA SATUAN'!$T$7:$T$9999,0),0)),"",OFFSET('HARGA SATUAN'!$C$6,MATCH('REKAP MDU'!B255,'HARGA SATUAN'!$T$7:$T$9999,0),0))</f>
        <v>CT TM Indoor Tipe Blok 100/5-5A</v>
      </c>
      <c r="D255" s="71">
        <f ca="1">SUMIFS(RAB!$F$14:$F$166,RAB!$C$14:$C$166,C255)</f>
        <v>0</v>
      </c>
      <c r="E255" s="23">
        <f t="shared" ca="1" si="21"/>
        <v>0</v>
      </c>
      <c r="F255" s="23">
        <f ca="1">IF(D255=0,0,SUM($E$223:E255))</f>
        <v>0</v>
      </c>
      <c r="G255" s="23"/>
    </row>
    <row r="256" spans="2:7">
      <c r="B256" s="147">
        <v>33</v>
      </c>
      <c r="C256" s="71" t="str">
        <f ca="1">IF(ISERROR(OFFSET('HARGA SATUAN'!$C$6,MATCH('REKAP MDU'!B256,'HARGA SATUAN'!$T$7:$T$9999,0),0)),"",OFFSET('HARGA SATUAN'!$C$6,MATCH('REKAP MDU'!B256,'HARGA SATUAN'!$T$7:$T$9999,0),0))</f>
        <v>CT TM Indoor Tipe Blok 150/5-5A</v>
      </c>
      <c r="D256" s="71">
        <f ca="1">SUMIFS(RAB!$F$14:$F$166,RAB!$C$14:$C$166,C256)</f>
        <v>0</v>
      </c>
      <c r="E256" s="23">
        <f t="shared" ca="1" si="21"/>
        <v>0</v>
      </c>
      <c r="F256" s="23">
        <f ca="1">IF(D256=0,0,SUM($E$223:E256))</f>
        <v>0</v>
      </c>
      <c r="G256" s="23"/>
    </row>
    <row r="257" spans="2:7">
      <c r="B257" s="22">
        <v>34</v>
      </c>
      <c r="C257" s="71" t="str">
        <f ca="1">IF(ISERROR(OFFSET('HARGA SATUAN'!$C$6,MATCH('REKAP MDU'!B257,'HARGA SATUAN'!$T$7:$T$9999,0),0)),"",OFFSET('HARGA SATUAN'!$C$6,MATCH('REKAP MDU'!B257,'HARGA SATUAN'!$T$7:$T$9999,0),0))</f>
        <v>CT TM Indoor Tipe Blok 200/5-5A</v>
      </c>
      <c r="D257" s="71">
        <f ca="1">SUMIFS(RAB!$F$14:$F$166,RAB!$C$14:$C$166,C257)</f>
        <v>0</v>
      </c>
      <c r="E257" s="23">
        <f t="shared" ca="1" si="21"/>
        <v>0</v>
      </c>
      <c r="F257" s="23">
        <f ca="1">IF(D257=0,0,SUM($E$223:E257))</f>
        <v>0</v>
      </c>
      <c r="G257" s="23"/>
    </row>
    <row r="258" spans="2:7">
      <c r="B258" s="147">
        <v>35</v>
      </c>
      <c r="C258" s="71" t="str">
        <f ca="1">IF(ISERROR(OFFSET('HARGA SATUAN'!$C$6,MATCH('REKAP MDU'!B258,'HARGA SATUAN'!$T$7:$T$9999,0),0)),"",OFFSET('HARGA SATUAN'!$C$6,MATCH('REKAP MDU'!B258,'HARGA SATUAN'!$T$7:$T$9999,0),0))</f>
        <v>CT TM Indoor Tipe Blok 250/5-5A</v>
      </c>
      <c r="D258" s="71">
        <f ca="1">SUMIFS(RAB!$F$14:$F$166,RAB!$C$14:$C$166,C258)</f>
        <v>0</v>
      </c>
      <c r="E258" s="23">
        <f t="shared" ca="1" si="21"/>
        <v>0</v>
      </c>
      <c r="F258" s="23">
        <f ca="1">IF(D258=0,0,SUM($E$223:E258))</f>
        <v>0</v>
      </c>
      <c r="G258" s="23"/>
    </row>
    <row r="259" spans="2:7">
      <c r="B259" s="22">
        <v>36</v>
      </c>
      <c r="C259" s="71" t="str">
        <f ca="1">IF(ISERROR(OFFSET('HARGA SATUAN'!$C$6,MATCH('REKAP MDU'!B259,'HARGA SATUAN'!$T$7:$T$9999,0),0)),"",OFFSET('HARGA SATUAN'!$C$6,MATCH('REKAP MDU'!B259,'HARGA SATUAN'!$T$7:$T$9999,0),0))</f>
        <v>CT TM Indoor Tipe Blok 300/5-5A</v>
      </c>
      <c r="D259" s="71">
        <f ca="1">SUMIFS(RAB!$F$14:$F$166,RAB!$C$14:$C$166,C259)</f>
        <v>0</v>
      </c>
      <c r="E259" s="23">
        <f t="shared" ca="1" si="21"/>
        <v>0</v>
      </c>
      <c r="F259" s="23">
        <f ca="1">IF(D259=0,0,SUM($E$223:E259))</f>
        <v>0</v>
      </c>
      <c r="G259" s="23"/>
    </row>
    <row r="260" spans="2:7">
      <c r="B260" s="147">
        <v>37</v>
      </c>
      <c r="C260" s="71" t="str">
        <f ca="1">IF(ISERROR(OFFSET('HARGA SATUAN'!$C$6,MATCH('REKAP MDU'!B260,'HARGA SATUAN'!$T$7:$T$9999,0),0)),"",OFFSET('HARGA SATUAN'!$C$6,MATCH('REKAP MDU'!B260,'HARGA SATUAN'!$T$7:$T$9999,0),0))</f>
        <v>CT TM Indoor Tipe Blok 400/5-5A</v>
      </c>
      <c r="D260" s="71">
        <f ca="1">SUMIFS(RAB!$F$14:$F$166,RAB!$C$14:$C$166,C260)</f>
        <v>0</v>
      </c>
      <c r="E260" s="23">
        <f t="shared" ca="1" si="21"/>
        <v>0</v>
      </c>
      <c r="F260" s="23">
        <f ca="1">IF(D260=0,0,SUM($E$223:E260))</f>
        <v>0</v>
      </c>
      <c r="G260" s="23"/>
    </row>
    <row r="261" spans="2:7">
      <c r="B261" s="22">
        <v>38</v>
      </c>
      <c r="C261" s="71" t="str">
        <f ca="1">IF(ISERROR(OFFSET('HARGA SATUAN'!$C$6,MATCH('REKAP MDU'!B261,'HARGA SATUAN'!$T$7:$T$9999,0),0)),"",OFFSET('HARGA SATUAN'!$C$6,MATCH('REKAP MDU'!B261,'HARGA SATUAN'!$T$7:$T$9999,0),0))</f>
        <v>CT TM Indoor Tipe Blok 500/5-5A</v>
      </c>
      <c r="D261" s="71">
        <f ca="1">SUMIFS(RAB!$F$14:$F$166,RAB!$C$14:$C$166,C261)</f>
        <v>0</v>
      </c>
      <c r="E261" s="23">
        <f t="shared" ca="1" si="21"/>
        <v>0</v>
      </c>
      <c r="F261" s="23">
        <f ca="1">IF(D261=0,0,SUM($E$223:E261))</f>
        <v>0</v>
      </c>
      <c r="G261" s="23"/>
    </row>
    <row r="262" spans="2:7">
      <c r="B262" s="147">
        <v>39</v>
      </c>
      <c r="C262" s="71" t="str">
        <f ca="1">IF(ISERROR(OFFSET('HARGA SATUAN'!$C$6,MATCH('REKAP MDU'!B262,'HARGA SATUAN'!$T$7:$T$9999,0),0)),"",OFFSET('HARGA SATUAN'!$C$6,MATCH('REKAP MDU'!B262,'HARGA SATUAN'!$T$7:$T$9999,0),0))</f>
        <v>CT TM Indoor Tipe Blok 600/5-5A</v>
      </c>
      <c r="D262" s="71">
        <f ca="1">SUMIFS(RAB!$F$14:$F$166,RAB!$C$14:$C$166,C262)</f>
        <v>0</v>
      </c>
      <c r="E262" s="23">
        <f t="shared" ca="1" si="21"/>
        <v>0</v>
      </c>
      <c r="F262" s="23">
        <f ca="1">IF(D262=0,0,SUM($E$223:E262))</f>
        <v>0</v>
      </c>
      <c r="G262" s="23"/>
    </row>
    <row r="263" spans="2:7">
      <c r="B263" s="22">
        <v>40</v>
      </c>
      <c r="C263" s="71" t="str">
        <f ca="1">IF(ISERROR(OFFSET('HARGA SATUAN'!$C$6,MATCH('REKAP MDU'!B263,'HARGA SATUAN'!$T$7:$T$9999,0),0)),"",OFFSET('HARGA SATUAN'!$C$6,MATCH('REKAP MDU'!B263,'HARGA SATUAN'!$T$7:$T$9999,0),0))</f>
        <v>CT TM Indoor Tipe Blok 750/5-5A</v>
      </c>
      <c r="D263" s="71">
        <f ca="1">SUMIFS(RAB!$F$14:$F$166,RAB!$C$14:$C$166,C263)</f>
        <v>0</v>
      </c>
      <c r="E263" s="23">
        <f t="shared" ca="1" si="21"/>
        <v>0</v>
      </c>
      <c r="F263" s="23">
        <f ca="1">IF(D263=0,0,SUM($E$223:E263))</f>
        <v>0</v>
      </c>
      <c r="G263" s="23"/>
    </row>
    <row r="264" spans="2:7">
      <c r="B264" s="147">
        <v>41</v>
      </c>
      <c r="C264" s="71" t="str">
        <f ca="1">IF(ISERROR(OFFSET('HARGA SATUAN'!$C$6,MATCH('REKAP MDU'!B264,'HARGA SATUAN'!$T$7:$T$9999,0),0)),"",OFFSET('HARGA SATUAN'!$C$6,MATCH('REKAP MDU'!B264,'HARGA SATUAN'!$T$7:$T$9999,0),0))</f>
        <v>CT TM Indoor Tipe Blok 800/5-5A</v>
      </c>
      <c r="D264" s="71">
        <f ca="1">SUMIFS(RAB!$F$14:$F$166,RAB!$C$14:$C$166,C264)</f>
        <v>0</v>
      </c>
      <c r="E264" s="23">
        <f t="shared" ca="1" si="21"/>
        <v>0</v>
      </c>
      <c r="F264" s="23">
        <f ca="1">IF(D264=0,0,SUM($E$223:E264))</f>
        <v>0</v>
      </c>
      <c r="G264" s="23"/>
    </row>
    <row r="265" spans="2:7">
      <c r="B265" s="22">
        <v>42</v>
      </c>
      <c r="C265" s="71" t="str">
        <f ca="1">IF(ISERROR(OFFSET('HARGA SATUAN'!$C$6,MATCH('REKAP MDU'!B265,'HARGA SATUAN'!$T$7:$T$9999,0),0)),"",OFFSET('HARGA SATUAN'!$C$6,MATCH('REKAP MDU'!B265,'HARGA SATUAN'!$T$7:$T$9999,0),0))</f>
        <v>CT TM Indoor Tipe Blok 1000/5-5A</v>
      </c>
      <c r="D265" s="71">
        <f ca="1">SUMIFS(RAB!$F$14:$F$166,RAB!$C$14:$C$166,C265)</f>
        <v>0</v>
      </c>
      <c r="E265" s="23">
        <f t="shared" ca="1" si="21"/>
        <v>0</v>
      </c>
      <c r="F265" s="23">
        <f ca="1">IF(D265=0,0,SUM($E$223:E265))</f>
        <v>0</v>
      </c>
      <c r="G265" s="23"/>
    </row>
    <row r="266" spans="2:7">
      <c r="B266" s="147">
        <v>43</v>
      </c>
      <c r="C266" s="71" t="str">
        <f ca="1">IF(ISERROR(OFFSET('HARGA SATUAN'!$C$6,MATCH('REKAP MDU'!B266,'HARGA SATUAN'!$T$7:$T$9999,0),0)),"",OFFSET('HARGA SATUAN'!$C$6,MATCH('REKAP MDU'!B266,'HARGA SATUAN'!$T$7:$T$9999,0),0))</f>
        <v>CT TM Indoor Tipe Ring 50/5-5A</v>
      </c>
      <c r="D266" s="71">
        <f ca="1">SUMIFS(RAB!$F$14:$F$166,RAB!$C$14:$C$166,C266)</f>
        <v>0</v>
      </c>
      <c r="E266" s="23">
        <f t="shared" ca="1" si="21"/>
        <v>0</v>
      </c>
      <c r="F266" s="23">
        <f ca="1">IF(D266=0,0,SUM($E$223:E266))</f>
        <v>0</v>
      </c>
      <c r="G266" s="23"/>
    </row>
    <row r="267" spans="2:7">
      <c r="B267" s="22">
        <v>44</v>
      </c>
      <c r="C267" s="71" t="str">
        <f ca="1">IF(ISERROR(OFFSET('HARGA SATUAN'!$C$6,MATCH('REKAP MDU'!B267,'HARGA SATUAN'!$T$7:$T$9999,0),0)),"",OFFSET('HARGA SATUAN'!$C$6,MATCH('REKAP MDU'!B267,'HARGA SATUAN'!$T$7:$T$9999,0),0))</f>
        <v>CT TM Indoor Tipe Ring 100/5-5A</v>
      </c>
      <c r="D267" s="71">
        <f ca="1">SUMIFS(RAB!$F$14:$F$166,RAB!$C$14:$C$166,C267)</f>
        <v>0</v>
      </c>
      <c r="E267" s="23">
        <f t="shared" ca="1" si="21"/>
        <v>0</v>
      </c>
      <c r="F267" s="23">
        <f ca="1">IF(D267=0,0,SUM($E$223:E267))</f>
        <v>0</v>
      </c>
      <c r="G267" s="23"/>
    </row>
    <row r="268" spans="2:7">
      <c r="B268" s="147">
        <v>45</v>
      </c>
      <c r="C268" s="71" t="str">
        <f ca="1">IF(ISERROR(OFFSET('HARGA SATUAN'!$C$6,MATCH('REKAP MDU'!B268,'HARGA SATUAN'!$T$7:$T$9999,0),0)),"",OFFSET('HARGA SATUAN'!$C$6,MATCH('REKAP MDU'!B268,'HARGA SATUAN'!$T$7:$T$9999,0),0))</f>
        <v>CT TM Outdoor  10/5</v>
      </c>
      <c r="D268" s="71">
        <f ca="1">SUMIFS(RAB!$F$14:$F$166,RAB!$C$14:$C$166,C268)</f>
        <v>0</v>
      </c>
      <c r="E268" s="23">
        <f t="shared" ca="1" si="21"/>
        <v>0</v>
      </c>
      <c r="F268" s="23">
        <f ca="1">IF(D268=0,0,SUM($E$223:E268))</f>
        <v>0</v>
      </c>
      <c r="G268" s="23"/>
    </row>
    <row r="269" spans="2:7">
      <c r="B269" s="22">
        <v>46</v>
      </c>
      <c r="C269" s="71" t="str">
        <f ca="1">IF(ISERROR(OFFSET('HARGA SATUAN'!$C$6,MATCH('REKAP MDU'!B269,'HARGA SATUAN'!$T$7:$T$9999,0),0)),"",OFFSET('HARGA SATUAN'!$C$6,MATCH('REKAP MDU'!B269,'HARGA SATUAN'!$T$7:$T$9999,0),0))</f>
        <v>CT TM Outdoor  15/5</v>
      </c>
      <c r="D269" s="71">
        <f ca="1">SUMIFS(RAB!$F$14:$F$166,RAB!$C$14:$C$166,C269)</f>
        <v>0</v>
      </c>
      <c r="E269" s="23">
        <f t="shared" ca="1" si="21"/>
        <v>0</v>
      </c>
      <c r="F269" s="23">
        <f ca="1">IF(D269=0,0,SUM($E$223:E269))</f>
        <v>0</v>
      </c>
      <c r="G269" s="23"/>
    </row>
    <row r="270" spans="2:7">
      <c r="B270" s="147">
        <v>47</v>
      </c>
      <c r="C270" s="71" t="str">
        <f ca="1">IF(ISERROR(OFFSET('HARGA SATUAN'!$C$6,MATCH('REKAP MDU'!B270,'HARGA SATUAN'!$T$7:$T$9999,0),0)),"",OFFSET('HARGA SATUAN'!$C$6,MATCH('REKAP MDU'!B270,'HARGA SATUAN'!$T$7:$T$9999,0),0))</f>
        <v>CT TM Outdoor  20/5</v>
      </c>
      <c r="D270" s="71">
        <f ca="1">SUMIFS(RAB!$F$14:$F$166,RAB!$C$14:$C$166,C270)</f>
        <v>0</v>
      </c>
      <c r="E270" s="23">
        <f t="shared" ca="1" si="21"/>
        <v>0</v>
      </c>
      <c r="F270" s="23">
        <f ca="1">IF(D270=0,0,SUM($E$223:E270))</f>
        <v>0</v>
      </c>
      <c r="G270" s="23"/>
    </row>
    <row r="271" spans="2:7">
      <c r="B271" s="22">
        <v>48</v>
      </c>
      <c r="C271" s="71" t="str">
        <f ca="1">IF(ISERROR(OFFSET('HARGA SATUAN'!$C$6,MATCH('REKAP MDU'!B271,'HARGA SATUAN'!$T$7:$T$9999,0),0)),"",OFFSET('HARGA SATUAN'!$C$6,MATCH('REKAP MDU'!B271,'HARGA SATUAN'!$T$7:$T$9999,0),0))</f>
        <v>CT TM Outdoor  25/5</v>
      </c>
      <c r="D271" s="71">
        <f ca="1">SUMIFS(RAB!$F$14:$F$166,RAB!$C$14:$C$166,C271)</f>
        <v>0</v>
      </c>
      <c r="E271" s="23">
        <f t="shared" ca="1" si="21"/>
        <v>0</v>
      </c>
      <c r="F271" s="23">
        <f ca="1">IF(D271=0,0,SUM($E$223:E271))</f>
        <v>0</v>
      </c>
      <c r="G271" s="23"/>
    </row>
    <row r="272" spans="2:7">
      <c r="B272" s="147">
        <v>49</v>
      </c>
      <c r="C272" s="71" t="str">
        <f ca="1">IF(ISERROR(OFFSET('HARGA SATUAN'!$C$6,MATCH('REKAP MDU'!B272,'HARGA SATUAN'!$T$7:$T$9999,0),0)),"",OFFSET('HARGA SATUAN'!$C$6,MATCH('REKAP MDU'!B272,'HARGA SATUAN'!$T$7:$T$9999,0),0))</f>
        <v>CT TM Outdoor  30/5</v>
      </c>
      <c r="D272" s="71">
        <f ca="1">SUMIFS(RAB!$F$14:$F$166,RAB!$C$14:$C$166,C272)</f>
        <v>0</v>
      </c>
      <c r="E272" s="23">
        <f t="shared" ca="1" si="21"/>
        <v>0</v>
      </c>
      <c r="F272" s="23">
        <f ca="1">IF(D272=0,0,SUM($E$223:E272))</f>
        <v>0</v>
      </c>
      <c r="G272" s="23"/>
    </row>
    <row r="273" spans="2:7">
      <c r="B273" s="22">
        <v>50</v>
      </c>
      <c r="C273" s="71" t="str">
        <f ca="1">IF(ISERROR(OFFSET('HARGA SATUAN'!$C$6,MATCH('REKAP MDU'!B273,'HARGA SATUAN'!$T$7:$T$9999,0),0)),"",OFFSET('HARGA SATUAN'!$C$6,MATCH('REKAP MDU'!B273,'HARGA SATUAN'!$T$7:$T$9999,0),0))</f>
        <v>CT TM Outdoor  40/5</v>
      </c>
      <c r="D273" s="71">
        <f ca="1">SUMIFS(RAB!$F$14:$F$166,RAB!$C$14:$C$166,C273)</f>
        <v>0</v>
      </c>
      <c r="E273" s="23">
        <f t="shared" ca="1" si="21"/>
        <v>0</v>
      </c>
      <c r="F273" s="23">
        <f ca="1">IF(D273=0,0,SUM($E$223:E273))</f>
        <v>0</v>
      </c>
      <c r="G273" s="23"/>
    </row>
    <row r="274" spans="2:7">
      <c r="B274" s="147">
        <v>51</v>
      </c>
      <c r="C274" s="71" t="str">
        <f ca="1">IF(ISERROR(OFFSET('HARGA SATUAN'!$C$6,MATCH('REKAP MDU'!B274,'HARGA SATUAN'!$T$7:$T$9999,0),0)),"",OFFSET('HARGA SATUAN'!$C$6,MATCH('REKAP MDU'!B274,'HARGA SATUAN'!$T$7:$T$9999,0),0))</f>
        <v>CT TM Outdoor  50/5</v>
      </c>
      <c r="D274" s="71">
        <f ca="1">SUMIFS(RAB!$F$14:$F$166,RAB!$C$14:$C$166,C274)</f>
        <v>0</v>
      </c>
      <c r="E274" s="23">
        <f t="shared" ca="1" si="21"/>
        <v>0</v>
      </c>
      <c r="F274" s="23">
        <f ca="1">IF(D274=0,0,SUM($E$223:E274))</f>
        <v>0</v>
      </c>
      <c r="G274" s="23"/>
    </row>
    <row r="275" spans="2:7">
      <c r="B275" s="22">
        <v>52</v>
      </c>
      <c r="C275" s="71" t="str">
        <f ca="1">IF(ISERROR(OFFSET('HARGA SATUAN'!$C$6,MATCH('REKAP MDU'!B275,'HARGA SATUAN'!$T$7:$T$9999,0),0)),"",OFFSET('HARGA SATUAN'!$C$6,MATCH('REKAP MDU'!B275,'HARGA SATUAN'!$T$7:$T$9999,0),0))</f>
        <v>CT TM Outdoor  60/5</v>
      </c>
      <c r="D275" s="71">
        <f ca="1">SUMIFS(RAB!$F$14:$F$166,RAB!$C$14:$C$166,C275)</f>
        <v>0</v>
      </c>
      <c r="E275" s="23">
        <f t="shared" ca="1" si="21"/>
        <v>0</v>
      </c>
      <c r="F275" s="23">
        <f ca="1">IF(D275=0,0,SUM($E$223:E275))</f>
        <v>0</v>
      </c>
      <c r="G275" s="23"/>
    </row>
    <row r="276" spans="2:7">
      <c r="B276" s="147">
        <v>53</v>
      </c>
      <c r="C276" s="71" t="str">
        <f ca="1">IF(ISERROR(OFFSET('HARGA SATUAN'!$C$6,MATCH('REKAP MDU'!B276,'HARGA SATUAN'!$T$7:$T$9999,0),0)),"",OFFSET('HARGA SATUAN'!$C$6,MATCH('REKAP MDU'!B276,'HARGA SATUAN'!$T$7:$T$9999,0),0))</f>
        <v>CT TM Outdoor  75/5</v>
      </c>
      <c r="D276" s="71">
        <f ca="1">SUMIFS(RAB!$F$14:$F$166,RAB!$C$14:$C$166,C276)</f>
        <v>0</v>
      </c>
      <c r="E276" s="23">
        <f t="shared" ca="1" si="21"/>
        <v>0</v>
      </c>
      <c r="F276" s="23">
        <f ca="1">IF(D276=0,0,SUM($E$223:E276))</f>
        <v>0</v>
      </c>
      <c r="G276" s="23"/>
    </row>
    <row r="277" spans="2:7">
      <c r="B277" s="22">
        <v>54</v>
      </c>
      <c r="C277" s="71" t="str">
        <f ca="1">IF(ISERROR(OFFSET('HARGA SATUAN'!$C$6,MATCH('REKAP MDU'!B277,'HARGA SATUAN'!$T$7:$T$9999,0),0)),"",OFFSET('HARGA SATUAN'!$C$6,MATCH('REKAP MDU'!B277,'HARGA SATUAN'!$T$7:$T$9999,0),0))</f>
        <v>CT TM Outdoor 80/5</v>
      </c>
      <c r="D277" s="71">
        <f ca="1">SUMIFS(RAB!$F$14:$F$166,RAB!$C$14:$C$166,C277)</f>
        <v>0</v>
      </c>
      <c r="E277" s="23">
        <f t="shared" ca="1" si="21"/>
        <v>0</v>
      </c>
      <c r="F277" s="23">
        <f ca="1">IF(D277=0,0,SUM($E$223:E277))</f>
        <v>0</v>
      </c>
      <c r="G277" s="23"/>
    </row>
    <row r="278" spans="2:7">
      <c r="B278" s="147">
        <v>55</v>
      </c>
      <c r="C278" s="71" t="str">
        <f ca="1">IF(ISERROR(OFFSET('HARGA SATUAN'!$C$6,MATCH('REKAP MDU'!B278,'HARGA SATUAN'!$T$7:$T$9999,0),0)),"",OFFSET('HARGA SATUAN'!$C$6,MATCH('REKAP MDU'!B278,'HARGA SATUAN'!$T$7:$T$9999,0),0))</f>
        <v>CT TM Outdoor 100/5</v>
      </c>
      <c r="D278" s="71">
        <f ca="1">SUMIFS(RAB!$F$14:$F$166,RAB!$C$14:$C$166,C278)</f>
        <v>0</v>
      </c>
      <c r="E278" s="23">
        <f t="shared" ca="1" si="21"/>
        <v>0</v>
      </c>
      <c r="F278" s="23">
        <f ca="1">IF(D278=0,0,SUM($E$223:E278))</f>
        <v>0</v>
      </c>
      <c r="G278" s="23"/>
    </row>
    <row r="279" spans="2:7">
      <c r="B279" s="22">
        <v>56</v>
      </c>
      <c r="C279" s="71" t="str">
        <f ca="1">IF(ISERROR(OFFSET('HARGA SATUAN'!$C$6,MATCH('REKAP MDU'!B279,'HARGA SATUAN'!$T$7:$T$9999,0),0)),"",OFFSET('HARGA SATUAN'!$C$6,MATCH('REKAP MDU'!B279,'HARGA SATUAN'!$T$7:$T$9999,0),0))</f>
        <v>CT TM Outdoor 150/5</v>
      </c>
      <c r="D279" s="71">
        <f ca="1">SUMIFS(RAB!$F$14:$F$166,RAB!$C$14:$C$166,C279)</f>
        <v>0</v>
      </c>
      <c r="E279" s="23">
        <f t="shared" ca="1" si="21"/>
        <v>0</v>
      </c>
      <c r="F279" s="23">
        <f ca="1">IF(D279=0,0,SUM($E$223:E279))</f>
        <v>0</v>
      </c>
      <c r="G279" s="23"/>
    </row>
    <row r="280" spans="2:7">
      <c r="B280" s="147">
        <v>57</v>
      </c>
      <c r="C280" s="71" t="str">
        <f ca="1">IF(ISERROR(OFFSET('HARGA SATUAN'!$C$6,MATCH('REKAP MDU'!B280,'HARGA SATUAN'!$T$7:$T$9999,0),0)),"",OFFSET('HARGA SATUAN'!$C$6,MATCH('REKAP MDU'!B280,'HARGA SATUAN'!$T$7:$T$9999,0),0))</f>
        <v>CT TM Outdoor 200/5</v>
      </c>
      <c r="D280" s="71">
        <f ca="1">SUMIFS(RAB!$F$14:$F$166,RAB!$C$14:$C$166,C280)</f>
        <v>0</v>
      </c>
      <c r="E280" s="23">
        <f t="shared" ca="1" si="21"/>
        <v>0</v>
      </c>
      <c r="F280" s="23">
        <f ca="1">IF(D280=0,0,SUM($E$223:E280))</f>
        <v>0</v>
      </c>
      <c r="G280" s="23"/>
    </row>
    <row r="281" spans="2:7">
      <c r="B281" s="22">
        <v>58</v>
      </c>
      <c r="C281" s="71" t="str">
        <f ca="1">IF(ISERROR(OFFSET('HARGA SATUAN'!$C$6,MATCH('REKAP MDU'!B281,'HARGA SATUAN'!$T$7:$T$9999,0),0)),"",OFFSET('HARGA SATUAN'!$C$6,MATCH('REKAP MDU'!B281,'HARGA SATUAN'!$T$7:$T$9999,0),0))</f>
        <v>CT TM Outdoor 250/5</v>
      </c>
      <c r="D281" s="71">
        <f ca="1">SUMIFS(RAB!$F$14:$F$166,RAB!$C$14:$C$166,C281)</f>
        <v>0</v>
      </c>
      <c r="E281" s="23">
        <f t="shared" ca="1" si="21"/>
        <v>0</v>
      </c>
      <c r="F281" s="23">
        <f ca="1">IF(D281=0,0,SUM($E$223:E281))</f>
        <v>0</v>
      </c>
      <c r="G281" s="23"/>
    </row>
    <row r="282" spans="2:7">
      <c r="B282" s="147">
        <v>59</v>
      </c>
      <c r="C282" s="71" t="str">
        <f ca="1">IF(ISERROR(OFFSET('HARGA SATUAN'!$C$6,MATCH('REKAP MDU'!B282,'HARGA SATUAN'!$T$7:$T$9999,0),0)),"",OFFSET('HARGA SATUAN'!$C$6,MATCH('REKAP MDU'!B282,'HARGA SATUAN'!$T$7:$T$9999,0),0))</f>
        <v>CT TM Outdoor 300/5</v>
      </c>
      <c r="D282" s="71">
        <f ca="1">SUMIFS(RAB!$F$14:$F$166,RAB!$C$14:$C$166,C282)</f>
        <v>0</v>
      </c>
      <c r="E282" s="23">
        <f t="shared" ca="1" si="21"/>
        <v>0</v>
      </c>
      <c r="F282" s="23">
        <f ca="1">IF(D282=0,0,SUM($E$223:E282))</f>
        <v>0</v>
      </c>
      <c r="G282" s="23"/>
    </row>
    <row r="283" spans="2:7">
      <c r="B283" s="22">
        <v>60</v>
      </c>
      <c r="C283" s="71" t="str">
        <f ca="1">IF(ISERROR(OFFSET('HARGA SATUAN'!$C$6,MATCH('REKAP MDU'!B283,'HARGA SATUAN'!$T$7:$T$9999,0),0)),"",OFFSET('HARGA SATUAN'!$C$6,MATCH('REKAP MDU'!B283,'HARGA SATUAN'!$T$7:$T$9999,0),0))</f>
        <v>CT TM Outdoor 400/5</v>
      </c>
      <c r="D283" s="71">
        <f ca="1">SUMIFS(RAB!$F$14:$F$166,RAB!$C$14:$C$166,C283)</f>
        <v>0</v>
      </c>
      <c r="E283" s="23">
        <f t="shared" ca="1" si="21"/>
        <v>0</v>
      </c>
      <c r="F283" s="23">
        <f ca="1">IF(D283=0,0,SUM($E$223:E283))</f>
        <v>0</v>
      </c>
      <c r="G283" s="23"/>
    </row>
    <row r="284" spans="2:7">
      <c r="B284" s="147">
        <v>61</v>
      </c>
      <c r="C284" s="71" t="str">
        <f ca="1">IF(ISERROR(OFFSET('HARGA SATUAN'!$C$6,MATCH('REKAP MDU'!B284,'HARGA SATUAN'!$T$7:$T$9999,0),0)),"",OFFSET('HARGA SATUAN'!$C$6,MATCH('REKAP MDU'!B284,'HARGA SATUAN'!$T$7:$T$9999,0),0))</f>
        <v>PT Indoor (ratio 20.000/v3 : 100/v3) Class 0.2s</v>
      </c>
      <c r="D284" s="71">
        <f ca="1">SUMIFS(RAB!$F$14:$F$166,RAB!$C$14:$C$166,C284)</f>
        <v>0</v>
      </c>
      <c r="E284" s="23">
        <f t="shared" ca="1" si="21"/>
        <v>0</v>
      </c>
      <c r="F284" s="23">
        <f ca="1">IF(D284=0,0,SUM($E$223:E284))</f>
        <v>0</v>
      </c>
      <c r="G284" s="23"/>
    </row>
    <row r="285" spans="2:7">
      <c r="B285" s="22">
        <v>62</v>
      </c>
      <c r="C285" s="71" t="str">
        <f ca="1">IF(ISERROR(OFFSET('HARGA SATUAN'!$C$6,MATCH('REKAP MDU'!B285,'HARGA SATUAN'!$T$7:$T$9999,0),0)),"",OFFSET('HARGA SATUAN'!$C$6,MATCH('REKAP MDU'!B285,'HARGA SATUAN'!$T$7:$T$9999,0),0))</f>
        <v>PT Outdoor (ratio 20.000/v3 : 100/v3) Class 0.2s</v>
      </c>
      <c r="D285" s="71">
        <f ca="1">SUMIFS(RAB!$F$14:$F$166,RAB!$C$14:$C$166,C285)</f>
        <v>0</v>
      </c>
      <c r="E285" s="23">
        <f t="shared" ca="1" si="21"/>
        <v>0</v>
      </c>
      <c r="F285" s="23">
        <f ca="1">IF(D285=0,0,SUM($E$223:E285))</f>
        <v>0</v>
      </c>
      <c r="G285" s="23"/>
    </row>
    <row r="286" spans="2:7">
      <c r="B286" s="147">
        <v>63</v>
      </c>
      <c r="C286" s="71" t="str">
        <f ca="1">IF(ISERROR(OFFSET('HARGA SATUAN'!$C$6,MATCH('REKAP MDU'!B286,'HARGA SATUAN'!$T$7:$T$9999,0),0)),"",OFFSET('HARGA SATUAN'!$C$6,MATCH('REKAP MDU'!B286,'HARGA SATUAN'!$T$7:$T$9999,0),0))</f>
        <v>Smart Box Langsung Tanpa MCCB</v>
      </c>
      <c r="D286" s="71">
        <f ca="1">SUMIFS(RAB!$F$14:$F$166,RAB!$C$14:$C$166,C286)</f>
        <v>0</v>
      </c>
      <c r="E286" s="23">
        <f t="shared" ca="1" si="21"/>
        <v>0</v>
      </c>
      <c r="F286" s="23">
        <f ca="1">IF(D286=0,0,SUM($E$223:E286))</f>
        <v>0</v>
      </c>
      <c r="G286" s="23"/>
    </row>
    <row r="287" spans="2:7">
      <c r="B287" s="22">
        <v>64</v>
      </c>
      <c r="C287" s="71" t="str">
        <f ca="1">IF(ISERROR(OFFSET('HARGA SATUAN'!$C$6,MATCH('REKAP MDU'!B287,'HARGA SATUAN'!$T$7:$T$9999,0),0)),"",OFFSET('HARGA SATUAN'!$C$6,MATCH('REKAP MDU'!B287,'HARGA SATUAN'!$T$7:$T$9999,0),0))</f>
        <v>Smart Box Langsung Daya 3.9 kVA MCCB 6 A</v>
      </c>
      <c r="D287" s="71">
        <f ca="1">SUMIFS(RAB!$F$14:$F$166,RAB!$C$14:$C$166,C287)</f>
        <v>0</v>
      </c>
      <c r="E287" s="23">
        <f t="shared" ca="1" si="21"/>
        <v>0</v>
      </c>
      <c r="F287" s="23">
        <f ca="1">IF(D287=0,0,SUM($E$223:E287))</f>
        <v>0</v>
      </c>
      <c r="G287" s="23"/>
    </row>
    <row r="288" spans="2:7">
      <c r="B288" s="147">
        <v>65</v>
      </c>
      <c r="C288" s="71" t="str">
        <f ca="1">IF(ISERROR(OFFSET('HARGA SATUAN'!$C$6,MATCH('REKAP MDU'!B288,'HARGA SATUAN'!$T$7:$T$9999,0),0)),"",OFFSET('HARGA SATUAN'!$C$6,MATCH('REKAP MDU'!B288,'HARGA SATUAN'!$T$7:$T$9999,0),0))</f>
        <v>Smart Box Langsung Daya 6.6 kVA MCCB 10 A</v>
      </c>
      <c r="D288" s="71">
        <f ca="1">SUMIFS(RAB!$F$14:$F$166,RAB!$C$14:$C$166,C288)</f>
        <v>0</v>
      </c>
      <c r="E288" s="23">
        <f t="shared" ca="1" si="21"/>
        <v>0</v>
      </c>
      <c r="F288" s="23">
        <f ca="1">IF(D288=0,0,SUM($E$223:E288))</f>
        <v>0</v>
      </c>
      <c r="G288" s="23"/>
    </row>
    <row r="289" spans="2:7">
      <c r="B289" s="22">
        <v>66</v>
      </c>
      <c r="C289" s="71" t="str">
        <f ca="1">IF(ISERROR(OFFSET('HARGA SATUAN'!$C$6,MATCH('REKAP MDU'!B289,'HARGA SATUAN'!$T$7:$T$9999,0),0)),"",OFFSET('HARGA SATUAN'!$C$6,MATCH('REKAP MDU'!B289,'HARGA SATUAN'!$T$7:$T$9999,0),0))</f>
        <v>Smart Box Langsung Daya 10.6 kVA MCCB 16 A</v>
      </c>
      <c r="D289" s="71">
        <f ca="1">SUMIFS(RAB!$F$14:$F$166,RAB!$C$14:$C$166,C289)</f>
        <v>0</v>
      </c>
      <c r="E289" s="23">
        <f t="shared" ref="E289:E352" ca="1" si="22">IF(D289=0,0,1)</f>
        <v>0</v>
      </c>
      <c r="F289" s="23">
        <f ca="1">IF(D289=0,0,SUM($E$223:E289))</f>
        <v>0</v>
      </c>
      <c r="G289" s="23"/>
    </row>
    <row r="290" spans="2:7">
      <c r="B290" s="147">
        <v>67</v>
      </c>
      <c r="C290" s="71" t="str">
        <f ca="1">IF(ISERROR(OFFSET('HARGA SATUAN'!$C$6,MATCH('REKAP MDU'!B290,'HARGA SATUAN'!$T$7:$T$9999,0),0)),"",OFFSET('HARGA SATUAN'!$C$6,MATCH('REKAP MDU'!B290,'HARGA SATUAN'!$T$7:$T$9999,0),0))</f>
        <v>Smart Box Langsung Daya 13.2 kVA MCCB 20 A</v>
      </c>
      <c r="D290" s="71">
        <f ca="1">SUMIFS(RAB!$F$14:$F$166,RAB!$C$14:$C$166,C290)</f>
        <v>0</v>
      </c>
      <c r="E290" s="23">
        <f t="shared" ca="1" si="22"/>
        <v>0</v>
      </c>
      <c r="F290" s="23">
        <f ca="1">IF(D290=0,0,SUM($E$223:E290))</f>
        <v>0</v>
      </c>
      <c r="G290" s="23"/>
    </row>
    <row r="291" spans="2:7">
      <c r="B291" s="22">
        <v>68</v>
      </c>
      <c r="C291" s="71" t="str">
        <f ca="1">IF(ISERROR(OFFSET('HARGA SATUAN'!$C$6,MATCH('REKAP MDU'!B291,'HARGA SATUAN'!$T$7:$T$9999,0),0)),"",OFFSET('HARGA SATUAN'!$C$6,MATCH('REKAP MDU'!B291,'HARGA SATUAN'!$T$7:$T$9999,0),0))</f>
        <v>Smart Box Langsung Daya 16.5 kVA MCCB 25 A</v>
      </c>
      <c r="D291" s="71">
        <f ca="1">SUMIFS(RAB!$F$14:$F$166,RAB!$C$14:$C$166,C291)</f>
        <v>0</v>
      </c>
      <c r="E291" s="23">
        <f t="shared" ca="1" si="22"/>
        <v>0</v>
      </c>
      <c r="F291" s="23">
        <f ca="1">IF(D291=0,0,SUM($E$223:E291))</f>
        <v>0</v>
      </c>
      <c r="G291" s="23"/>
    </row>
    <row r="292" spans="2:7">
      <c r="B292" s="147">
        <v>69</v>
      </c>
      <c r="C292" s="71" t="str">
        <f ca="1">IF(ISERROR(OFFSET('HARGA SATUAN'!$C$6,MATCH('REKAP MDU'!B292,'HARGA SATUAN'!$T$7:$T$9999,0),0)),"",OFFSET('HARGA SATUAN'!$C$6,MATCH('REKAP MDU'!B292,'HARGA SATUAN'!$T$7:$T$9999,0),0))</f>
        <v>Smart Box Langsung Daya 23 kVA MCCB 35 A</v>
      </c>
      <c r="D292" s="71">
        <f ca="1">SUMIFS(RAB!$F$14:$F$166,RAB!$C$14:$C$166,C292)</f>
        <v>0</v>
      </c>
      <c r="E292" s="23">
        <f t="shared" ca="1" si="22"/>
        <v>0</v>
      </c>
      <c r="F292" s="23">
        <f ca="1">IF(D292=0,0,SUM($E$223:E292))</f>
        <v>0</v>
      </c>
      <c r="G292" s="23"/>
    </row>
    <row r="293" spans="2:7">
      <c r="B293" s="22">
        <v>70</v>
      </c>
      <c r="C293" s="71" t="str">
        <f ca="1">IF(ISERROR(OFFSET('HARGA SATUAN'!$C$6,MATCH('REKAP MDU'!B293,'HARGA SATUAN'!$T$7:$T$9999,0),0)),"",OFFSET('HARGA SATUAN'!$C$6,MATCH('REKAP MDU'!B293,'HARGA SATUAN'!$T$7:$T$9999,0),0))</f>
        <v>Smart Box Langsung Daya 33 kVA MCCB 50 A</v>
      </c>
      <c r="D293" s="71">
        <f ca="1">SUMIFS(RAB!$F$14:$F$166,RAB!$C$14:$C$166,C293)</f>
        <v>0</v>
      </c>
      <c r="E293" s="23">
        <f t="shared" ca="1" si="22"/>
        <v>0</v>
      </c>
      <c r="F293" s="23">
        <f ca="1">IF(D293=0,0,SUM($E$223:E293))</f>
        <v>0</v>
      </c>
      <c r="G293" s="23"/>
    </row>
    <row r="294" spans="2:7">
      <c r="B294" s="147">
        <v>71</v>
      </c>
      <c r="C294" s="71" t="str">
        <f ca="1">IF(ISERROR(OFFSET('HARGA SATUAN'!$C$6,MATCH('REKAP MDU'!B294,'HARGA SATUAN'!$T$7:$T$9999,0),0)),"",OFFSET('HARGA SATUAN'!$C$6,MATCH('REKAP MDU'!B294,'HARGA SATUAN'!$T$7:$T$9999,0),0))</f>
        <v>Smart Box Langsung Daya 41.5 kVA MCCB 63 A</v>
      </c>
      <c r="D294" s="71">
        <f ca="1">SUMIFS(RAB!$F$14:$F$166,RAB!$C$14:$C$166,C294)</f>
        <v>0</v>
      </c>
      <c r="E294" s="23">
        <f t="shared" ca="1" si="22"/>
        <v>0</v>
      </c>
      <c r="F294" s="23">
        <f ca="1">IF(D294=0,0,SUM($E$223:E294))</f>
        <v>0</v>
      </c>
      <c r="G294" s="23"/>
    </row>
    <row r="295" spans="2:7">
      <c r="B295" s="22">
        <v>72</v>
      </c>
      <c r="C295" s="71" t="str">
        <f ca="1">IF(ISERROR(OFFSET('HARGA SATUAN'!$C$6,MATCH('REKAP MDU'!B295,'HARGA SATUAN'!$T$7:$T$9999,0),0)),"",OFFSET('HARGA SATUAN'!$C$6,MATCH('REKAP MDU'!B295,'HARGA SATUAN'!$T$7:$T$9999,0),0))</f>
        <v>Smart Box Tidak Langsung Daya 53 kVA MCCB 80 A</v>
      </c>
      <c r="D295" s="71">
        <f ca="1">SUMIFS(RAB!$F$14:$F$166,RAB!$C$14:$C$166,C295)</f>
        <v>0</v>
      </c>
      <c r="E295" s="23">
        <f t="shared" ca="1" si="22"/>
        <v>0</v>
      </c>
      <c r="F295" s="23">
        <f ca="1">IF(D295=0,0,SUM($E$223:E295))</f>
        <v>0</v>
      </c>
      <c r="G295" s="23"/>
    </row>
    <row r="296" spans="2:7">
      <c r="B296" s="147">
        <v>73</v>
      </c>
      <c r="C296" s="71" t="str">
        <f ca="1">IF(ISERROR(OFFSET('HARGA SATUAN'!$C$6,MATCH('REKAP MDU'!B296,'HARGA SATUAN'!$T$7:$T$9999,0),0)),"",OFFSET('HARGA SATUAN'!$C$6,MATCH('REKAP MDU'!B296,'HARGA SATUAN'!$T$7:$T$9999,0),0))</f>
        <v>Smart Box Tidak Langsung Daya 66 kVA MCCB 100 A</v>
      </c>
      <c r="D296" s="71">
        <f ca="1">SUMIFS(RAB!$F$14:$F$166,RAB!$C$14:$C$166,C296)</f>
        <v>0</v>
      </c>
      <c r="E296" s="23">
        <f t="shared" ca="1" si="22"/>
        <v>0</v>
      </c>
      <c r="F296" s="23">
        <f ca="1">IF(D296=0,0,SUM($E$223:E296))</f>
        <v>0</v>
      </c>
      <c r="G296" s="23"/>
    </row>
    <row r="297" spans="2:7">
      <c r="B297" s="22">
        <v>74</v>
      </c>
      <c r="C297" s="71" t="str">
        <f ca="1">IF(ISERROR(OFFSET('HARGA SATUAN'!$C$6,MATCH('REKAP MDU'!B297,'HARGA SATUAN'!$T$7:$T$9999,0),0)),"",OFFSET('HARGA SATUAN'!$C$6,MATCH('REKAP MDU'!B297,'HARGA SATUAN'!$T$7:$T$9999,0),0))</f>
        <v>Smart Box Tidak Langsung Daya 82.5 kVA MCCB 125 A</v>
      </c>
      <c r="D297" s="71">
        <f ca="1">SUMIFS(RAB!$F$14:$F$166,RAB!$C$14:$C$166,C297)</f>
        <v>0</v>
      </c>
      <c r="E297" s="23">
        <f t="shared" ca="1" si="22"/>
        <v>0</v>
      </c>
      <c r="F297" s="23">
        <f ca="1">IF(D297=0,0,SUM($E$223:E297))</f>
        <v>0</v>
      </c>
      <c r="G297" s="23"/>
    </row>
    <row r="298" spans="2:7">
      <c r="B298" s="147">
        <v>75</v>
      </c>
      <c r="C298" s="71" t="str">
        <f ca="1">IF(ISERROR(OFFSET('HARGA SATUAN'!$C$6,MATCH('REKAP MDU'!B298,'HARGA SATUAN'!$T$7:$T$9999,0),0)),"",OFFSET('HARGA SATUAN'!$C$6,MATCH('REKAP MDU'!B298,'HARGA SATUAN'!$T$7:$T$9999,0),0))</f>
        <v>Smart Box Tidak Langsung Daya 105 kVA MCCB 160 A</v>
      </c>
      <c r="D298" s="71">
        <f ca="1">SUMIFS(RAB!$F$14:$F$166,RAB!$C$14:$C$166,C298)</f>
        <v>0</v>
      </c>
      <c r="E298" s="23">
        <f t="shared" ca="1" si="22"/>
        <v>0</v>
      </c>
      <c r="F298" s="23">
        <f ca="1">IF(D298=0,0,SUM($E$223:E298))</f>
        <v>0</v>
      </c>
      <c r="G298" s="23"/>
    </row>
    <row r="299" spans="2:7">
      <c r="B299" s="22">
        <v>76</v>
      </c>
      <c r="C299" s="71" t="str">
        <f ca="1">IF(ISERROR(OFFSET('HARGA SATUAN'!$C$6,MATCH('REKAP MDU'!B299,'HARGA SATUAN'!$T$7:$T$9999,0),0)),"",OFFSET('HARGA SATUAN'!$C$6,MATCH('REKAP MDU'!B299,'HARGA SATUAN'!$T$7:$T$9999,0),0))</f>
        <v>Smart Box Tidak Langsung Daya 131 kVA MCCB 200 A</v>
      </c>
      <c r="D299" s="71">
        <f ca="1">SUMIFS(RAB!$F$14:$F$166,RAB!$C$14:$C$166,C299)</f>
        <v>0</v>
      </c>
      <c r="E299" s="23">
        <f t="shared" ca="1" si="22"/>
        <v>0</v>
      </c>
      <c r="F299" s="23">
        <f ca="1">IF(D299=0,0,SUM($E$223:E299))</f>
        <v>0</v>
      </c>
      <c r="G299" s="23"/>
    </row>
    <row r="300" spans="2:7">
      <c r="B300" s="147">
        <v>77</v>
      </c>
      <c r="C300" s="71" t="str">
        <f ca="1">IF(ISERROR(OFFSET('HARGA SATUAN'!$C$6,MATCH('REKAP MDU'!B300,'HARGA SATUAN'!$T$7:$T$9999,0),0)),"",OFFSET('HARGA SATUAN'!$C$6,MATCH('REKAP MDU'!B300,'HARGA SATUAN'!$T$7:$T$9999,0),0))</f>
        <v>Smart Box Tidak Langsung Daya 147 kVA MCCB 225 A</v>
      </c>
      <c r="D300" s="71">
        <f ca="1">SUMIFS(RAB!$F$14:$F$166,RAB!$C$14:$C$166,C300)</f>
        <v>0</v>
      </c>
      <c r="E300" s="23">
        <f t="shared" ca="1" si="22"/>
        <v>0</v>
      </c>
      <c r="F300" s="23">
        <f ca="1">IF(D300=0,0,SUM($E$223:E300))</f>
        <v>0</v>
      </c>
      <c r="G300" s="23"/>
    </row>
    <row r="301" spans="2:7">
      <c r="B301" s="22">
        <v>78</v>
      </c>
      <c r="C301" s="71" t="str">
        <f ca="1">IF(ISERROR(OFFSET('HARGA SATUAN'!$C$6,MATCH('REKAP MDU'!B301,'HARGA SATUAN'!$T$7:$T$9999,0),0)),"",OFFSET('HARGA SATUAN'!$C$6,MATCH('REKAP MDU'!B301,'HARGA SATUAN'!$T$7:$T$9999,0),0))</f>
        <v>Smart Box Tidak Langsung Daya 164 kVA MCCB 250 A</v>
      </c>
      <c r="D301" s="71">
        <f ca="1">SUMIFS(RAB!$F$14:$F$166,RAB!$C$14:$C$166,C301)</f>
        <v>0</v>
      </c>
      <c r="E301" s="23">
        <f t="shared" ca="1" si="22"/>
        <v>0</v>
      </c>
      <c r="F301" s="23">
        <f ca="1">IF(D301=0,0,SUM($E$223:E301))</f>
        <v>0</v>
      </c>
      <c r="G301" s="23"/>
    </row>
    <row r="302" spans="2:7">
      <c r="B302" s="147">
        <v>79</v>
      </c>
      <c r="C302" s="71" t="str">
        <f ca="1">IF(ISERROR(OFFSET('HARGA SATUAN'!$C$6,MATCH('REKAP MDU'!B302,'HARGA SATUAN'!$T$7:$T$9999,0),0)),"",OFFSET('HARGA SATUAN'!$C$6,MATCH('REKAP MDU'!B302,'HARGA SATUAN'!$T$7:$T$9999,0),0))</f>
        <v>Smart Box Tidak Langsung Daya 197 kVA MCCB 300 A</v>
      </c>
      <c r="D302" s="71">
        <f ca="1">SUMIFS(RAB!$F$14:$F$166,RAB!$C$14:$C$166,C302)</f>
        <v>0</v>
      </c>
      <c r="E302" s="23">
        <f t="shared" ca="1" si="22"/>
        <v>0</v>
      </c>
      <c r="F302" s="23">
        <f ca="1">IF(D302=0,0,SUM($E$223:E302))</f>
        <v>0</v>
      </c>
      <c r="G302" s="23"/>
    </row>
    <row r="303" spans="2:7">
      <c r="B303" s="22">
        <v>80</v>
      </c>
      <c r="C303" s="71" t="str">
        <f ca="1">IF(ISERROR(OFFSET('HARGA SATUAN'!$C$6,MATCH('REKAP MDU'!B303,'HARGA SATUAN'!$T$7:$T$9999,0),0)),"",OFFSET('HARGA SATUAN'!$C$6,MATCH('REKAP MDU'!B303,'HARGA SATUAN'!$T$7:$T$9999,0),0))</f>
        <v>Smart Box Tidak Langsung Daya TM</v>
      </c>
      <c r="D303" s="71">
        <f ca="1">SUMIFS(RAB!$F$14:$F$166,RAB!$C$14:$C$166,C303)</f>
        <v>0</v>
      </c>
      <c r="E303" s="23">
        <f t="shared" ca="1" si="22"/>
        <v>0</v>
      </c>
      <c r="F303" s="23">
        <f ca="1">IF(D303=0,0,SUM($E$223:E303))</f>
        <v>0</v>
      </c>
      <c r="G303" s="23"/>
    </row>
    <row r="304" spans="2:7">
      <c r="B304" s="147">
        <v>81</v>
      </c>
      <c r="C304" s="71" t="str">
        <f ca="1">IF(ISERROR(OFFSET('HARGA SATUAN'!$C$6,MATCH('REKAP MDU'!B304,'HARGA SATUAN'!$T$7:$T$9999,0),0)),"",OFFSET('HARGA SATUAN'!$C$6,MATCH('REKAP MDU'!B304,'HARGA SATUAN'!$T$7:$T$9999,0),0))</f>
        <v>Air Insulated LBS Manual;24KV;630A;Min-16KA</v>
      </c>
      <c r="D304" s="71">
        <f ca="1">SUMIFS(RAB!$F$14:$F$166,RAB!$C$14:$C$166,C304)</f>
        <v>0</v>
      </c>
      <c r="E304" s="23">
        <f t="shared" ca="1" si="22"/>
        <v>0</v>
      </c>
      <c r="F304" s="23">
        <f ca="1">IF(D304=0,0,SUM($E$223:E304))</f>
        <v>0</v>
      </c>
      <c r="G304" s="23"/>
    </row>
    <row r="305" spans="2:7">
      <c r="B305" s="22">
        <v>82</v>
      </c>
      <c r="C305" s="71" t="str">
        <f ca="1">IF(ISERROR(OFFSET('HARGA SATUAN'!$C$6,MATCH('REKAP MDU'!B305,'HARGA SATUAN'!$T$7:$T$9999,0),0)),"",OFFSET('HARGA SATUAN'!$C$6,MATCH('REKAP MDU'!B305,'HARGA SATUAN'!$T$7:$T$9999,0),0))</f>
        <v>Air Insulated LBS Motorized;24KV;630A;Min-16KA</v>
      </c>
      <c r="D305" s="71">
        <f ca="1">SUMIFS(RAB!$F$14:$F$166,RAB!$C$14:$C$166,C305)</f>
        <v>0</v>
      </c>
      <c r="E305" s="23">
        <f t="shared" ca="1" si="22"/>
        <v>0</v>
      </c>
      <c r="F305" s="23">
        <f ca="1">IF(D305=0,0,SUM($E$223:E305))</f>
        <v>0</v>
      </c>
      <c r="G305" s="23"/>
    </row>
    <row r="306" spans="2:7">
      <c r="B306" s="147">
        <v>83</v>
      </c>
      <c r="C306" s="71" t="str">
        <f ca="1">IF(ISERROR(OFFSET('HARGA SATUAN'!$C$6,MATCH('REKAP MDU'!B306,'HARGA SATUAN'!$T$7:$T$9999,0),0)),"",OFFSET('HARGA SATUAN'!$C$6,MATCH('REKAP MDU'!B306,'HARGA SATUAN'!$T$7:$T$9999,0),0))</f>
        <v>Air Insulated CBOG Motorized+Metering;20KV;630A;Min-16KA</v>
      </c>
      <c r="D306" s="71">
        <f ca="1">SUMIFS(RAB!$F$14:$F$166,RAB!$C$14:$C$166,C306)</f>
        <v>0</v>
      </c>
      <c r="E306" s="23">
        <f t="shared" ca="1" si="22"/>
        <v>0</v>
      </c>
      <c r="F306" s="23">
        <f ca="1">IF(D306=0,0,SUM($E$223:E306))</f>
        <v>0</v>
      </c>
      <c r="G306" s="23"/>
    </row>
    <row r="307" spans="2:7">
      <c r="B307" s="22">
        <v>84</v>
      </c>
      <c r="C307" s="71" t="str">
        <f ca="1">IF(ISERROR(OFFSET('HARGA SATUAN'!$C$6,MATCH('REKAP MDU'!B307,'HARGA SATUAN'!$T$7:$T$9999,0),0)),"",OFFSET('HARGA SATUAN'!$C$6,MATCH('REKAP MDU'!B307,'HARGA SATUAN'!$T$7:$T$9999,0),0))</f>
        <v>Fully Gas Insulated LBS Motorized;24KV;630A;Min-16KA</v>
      </c>
      <c r="D307" s="71">
        <f ca="1">SUMIFS(RAB!$F$14:$F$166,RAB!$C$14:$C$166,C307)</f>
        <v>0</v>
      </c>
      <c r="E307" s="23">
        <f t="shared" ca="1" si="22"/>
        <v>0</v>
      </c>
      <c r="F307" s="23">
        <f ca="1">IF(D307=0,0,SUM($E$223:E307))</f>
        <v>0</v>
      </c>
      <c r="G307" s="23"/>
    </row>
    <row r="308" spans="2:7">
      <c r="B308" s="147">
        <v>85</v>
      </c>
      <c r="C308" s="71" t="str">
        <f ca="1">IF(ISERROR(OFFSET('HARGA SATUAN'!$C$6,MATCH('REKAP MDU'!B308,'HARGA SATUAN'!$T$7:$T$9999,0),0)),"",OFFSET('HARGA SATUAN'!$C$6,MATCH('REKAP MDU'!B308,'HARGA SATUAN'!$T$7:$T$9999,0),0))</f>
        <v>Fully Gas Insulated CBOG Motorized+Metering;20KV;630A;Min-16KA</v>
      </c>
      <c r="D308" s="71">
        <f ca="1">SUMIFS(RAB!$F$14:$F$166,RAB!$C$14:$C$166,C308)</f>
        <v>0</v>
      </c>
      <c r="E308" s="23">
        <f t="shared" ca="1" si="22"/>
        <v>0</v>
      </c>
      <c r="F308" s="23">
        <f ca="1">IF(D308=0,0,SUM($E$223:E308))</f>
        <v>0</v>
      </c>
      <c r="G308" s="23"/>
    </row>
    <row r="309" spans="2:7">
      <c r="B309" s="22">
        <v>86</v>
      </c>
      <c r="C309" s="71" t="str">
        <f ca="1">IF(ISERROR(OFFSET('HARGA SATUAN'!$C$6,MATCH('REKAP MDU'!B309,'HARGA SATUAN'!$T$7:$T$9999,0),0)),"",OFFSET('HARGA SATUAN'!$C$6,MATCH('REKAP MDU'!B309,'HARGA SATUAN'!$T$7:$T$9999,0),0))</f>
        <v>Fully Gas Insulated LBS Manual;24KV;630A;Min-16KA</v>
      </c>
      <c r="D309" s="71">
        <f ca="1">SUMIFS(RAB!$F$14:$F$166,RAB!$C$14:$C$166,C309)</f>
        <v>0</v>
      </c>
      <c r="E309" s="23">
        <f t="shared" ca="1" si="22"/>
        <v>0</v>
      </c>
      <c r="F309" s="23">
        <f ca="1">IF(D309=0,0,SUM($E$223:E309))</f>
        <v>0</v>
      </c>
      <c r="G309" s="23"/>
    </row>
    <row r="310" spans="2:7">
      <c r="B310" s="147">
        <v>87</v>
      </c>
      <c r="C310" s="71" t="str">
        <f ca="1">IF(ISERROR(OFFSET('HARGA SATUAN'!$C$6,MATCH('REKAP MDU'!B310,'HARGA SATUAN'!$T$7:$T$9999,0),0)),"",OFFSET('HARGA SATUAN'!$C$6,MATCH('REKAP MDU'!B310,'HARGA SATUAN'!$T$7:$T$9999,0),0))</f>
        <v>Automatic Change Over (ACO) TM</v>
      </c>
      <c r="D310" s="71">
        <f ca="1">SUMIFS(RAB!$F$14:$F$166,RAB!$C$14:$C$166,C310)</f>
        <v>0</v>
      </c>
      <c r="E310" s="23">
        <f t="shared" ca="1" si="22"/>
        <v>0</v>
      </c>
      <c r="F310" s="23">
        <f ca="1">IF(D310=0,0,SUM($E$223:E310))</f>
        <v>0</v>
      </c>
      <c r="G310" s="23"/>
    </row>
    <row r="311" spans="2:7">
      <c r="B311" s="22">
        <v>88</v>
      </c>
      <c r="C311" s="71" t="str">
        <f ca="1">IF(ISERROR(OFFSET('HARGA SATUAN'!$C$6,MATCH('REKAP MDU'!B311,'HARGA SATUAN'!$T$7:$T$9999,0),0)),"",OFFSET('HARGA SATUAN'!$C$6,MATCH('REKAP MDU'!B311,'HARGA SATUAN'!$T$7:$T$9999,0),0))</f>
        <v>Automatic Change Over (ACO) TR</v>
      </c>
      <c r="D311" s="71">
        <f ca="1">SUMIFS(RAB!$F$14:$F$166,RAB!$C$14:$C$166,C311)</f>
        <v>0</v>
      </c>
      <c r="E311" s="23">
        <f t="shared" ca="1" si="22"/>
        <v>0</v>
      </c>
      <c r="F311" s="23">
        <f ca="1">IF(D311=0,0,SUM($E$223:E311))</f>
        <v>0</v>
      </c>
      <c r="G311" s="23"/>
    </row>
    <row r="312" spans="2:7">
      <c r="B312" s="147">
        <v>89</v>
      </c>
      <c r="C312" s="71" t="str">
        <f ca="1">IF(ISERROR(OFFSET('HARGA SATUAN'!$C$6,MATCH('REKAP MDU'!B312,'HARGA SATUAN'!$T$7:$T$9999,0),0)),"",OFFSET('HARGA SATUAN'!$C$6,MATCH('REKAP MDU'!B312,'HARGA SATUAN'!$T$7:$T$9999,0),0))</f>
        <v>Metaclad;Outgoing;20kV;630A;25kA - GI</v>
      </c>
      <c r="D312" s="71">
        <f ca="1">SUMIFS(RAB!$F$14:$F$166,RAB!$C$14:$C$166,C312)</f>
        <v>0</v>
      </c>
      <c r="E312" s="23">
        <f t="shared" ca="1" si="22"/>
        <v>0</v>
      </c>
      <c r="F312" s="23">
        <f ca="1">IF(D312=0,0,SUM($E$223:E312))</f>
        <v>0</v>
      </c>
      <c r="G312" s="23"/>
    </row>
    <row r="313" spans="2:7">
      <c r="B313" s="22">
        <v>90</v>
      </c>
      <c r="C313" s="71" t="str">
        <f ca="1">IF(ISERROR(OFFSET('HARGA SATUAN'!$C$6,MATCH('REKAP MDU'!B313,'HARGA SATUAN'!$T$7:$T$9999,0),0)),"",OFFSET('HARGA SATUAN'!$C$6,MATCH('REKAP MDU'!B313,'HARGA SATUAN'!$T$7:$T$9999,0),0))</f>
        <v>Metaclad;Couple;20kV;2000A;25kA - GI</v>
      </c>
      <c r="D313" s="71">
        <f ca="1">SUMIFS(RAB!$F$14:$F$166,RAB!$C$14:$C$166,C313)</f>
        <v>0</v>
      </c>
      <c r="E313" s="23">
        <f t="shared" ca="1" si="22"/>
        <v>0</v>
      </c>
      <c r="F313" s="23">
        <f ca="1">IF(D313=0,0,SUM($E$223:E313))</f>
        <v>0</v>
      </c>
      <c r="G313" s="23"/>
    </row>
    <row r="314" spans="2:7">
      <c r="B314" s="147">
        <v>91</v>
      </c>
      <c r="C314" s="71" t="str">
        <f ca="1">IF(ISERROR(OFFSET('HARGA SATUAN'!$C$6,MATCH('REKAP MDU'!B314,'HARGA SATUAN'!$T$7:$T$9999,0),0)),"",OFFSET('HARGA SATUAN'!$C$6,MATCH('REKAP MDU'!B314,'HARGA SATUAN'!$T$7:$T$9999,0),0))</f>
        <v>Trafo 1 Fasa CSP 50 kVA</v>
      </c>
      <c r="D314" s="71">
        <f ca="1">SUMIFS(RAB!$F$14:$F$166,RAB!$C$14:$C$166,C314)</f>
        <v>1</v>
      </c>
      <c r="E314" s="23">
        <f t="shared" ca="1" si="22"/>
        <v>1</v>
      </c>
      <c r="F314" s="23">
        <f ca="1">IF(D314=0,0,SUM($E$223:E314))</f>
        <v>3</v>
      </c>
      <c r="G314" s="23"/>
    </row>
    <row r="315" spans="2:7">
      <c r="B315" s="22">
        <v>92</v>
      </c>
      <c r="C315" s="71" t="str">
        <f ca="1">IF(ISERROR(OFFSET('HARGA SATUAN'!$C$6,MATCH('REKAP MDU'!B315,'HARGA SATUAN'!$T$7:$T$9999,0),0)),"",OFFSET('HARGA SATUAN'!$C$6,MATCH('REKAP MDU'!B315,'HARGA SATUAN'!$T$7:$T$9999,0),0))</f>
        <v>Trafo 3 phasa 50 kVA YNyn0</v>
      </c>
      <c r="D315" s="71">
        <f ca="1">SUMIFS(RAB!$F$14:$F$166,RAB!$C$14:$C$166,C315)</f>
        <v>0</v>
      </c>
      <c r="E315" s="23">
        <f t="shared" ca="1" si="22"/>
        <v>0</v>
      </c>
      <c r="F315" s="23">
        <f ca="1">IF(D315=0,0,SUM($E$223:E315))</f>
        <v>0</v>
      </c>
      <c r="G315" s="23"/>
    </row>
    <row r="316" spans="2:7">
      <c r="B316" s="147">
        <v>93</v>
      </c>
      <c r="C316" s="71" t="str">
        <f ca="1">IF(ISERROR(OFFSET('HARGA SATUAN'!$C$6,MATCH('REKAP MDU'!B316,'HARGA SATUAN'!$T$7:$T$9999,0),0)),"",OFFSET('HARGA SATUAN'!$C$6,MATCH('REKAP MDU'!B316,'HARGA SATUAN'!$T$7:$T$9999,0),0))</f>
        <v>Trafo 3 phasa 100 kVA YNyn0</v>
      </c>
      <c r="D316" s="71">
        <f ca="1">SUMIFS(RAB!$F$14:$F$166,RAB!$C$14:$C$166,C316)</f>
        <v>0</v>
      </c>
      <c r="E316" s="23">
        <f t="shared" ca="1" si="22"/>
        <v>0</v>
      </c>
      <c r="F316" s="23">
        <f ca="1">IF(D316=0,0,SUM($E$223:E316))</f>
        <v>0</v>
      </c>
      <c r="G316" s="23"/>
    </row>
    <row r="317" spans="2:7">
      <c r="B317" s="22">
        <v>94</v>
      </c>
      <c r="C317" s="71" t="str">
        <f ca="1">IF(ISERROR(OFFSET('HARGA SATUAN'!$C$6,MATCH('REKAP MDU'!B317,'HARGA SATUAN'!$T$7:$T$9999,0),0)),"",OFFSET('HARGA SATUAN'!$C$6,MATCH('REKAP MDU'!B317,'HARGA SATUAN'!$T$7:$T$9999,0),0))</f>
        <v>Trafo 3 phasa 160 kVA YNyn0</v>
      </c>
      <c r="D317" s="71">
        <f ca="1">SUMIFS(RAB!$F$14:$F$166,RAB!$C$14:$C$166,C317)</f>
        <v>0</v>
      </c>
      <c r="E317" s="23">
        <f t="shared" ca="1" si="22"/>
        <v>0</v>
      </c>
      <c r="F317" s="23">
        <f ca="1">IF(D317=0,0,SUM($E$223:E317))</f>
        <v>0</v>
      </c>
      <c r="G317" s="23"/>
    </row>
    <row r="318" spans="2:7">
      <c r="B318" s="147">
        <v>95</v>
      </c>
      <c r="C318" s="71" t="str">
        <f ca="1">IF(ISERROR(OFFSET('HARGA SATUAN'!$C$6,MATCH('REKAP MDU'!B318,'HARGA SATUAN'!$T$7:$T$9999,0),0)),"",OFFSET('HARGA SATUAN'!$C$6,MATCH('REKAP MDU'!B318,'HARGA SATUAN'!$T$7:$T$9999,0),0))</f>
        <v>Trafo 3 phasa 50 kVA Yzn5</v>
      </c>
      <c r="D318" s="71">
        <f ca="1">SUMIFS(RAB!$F$14:$F$166,RAB!$C$14:$C$166,C318)</f>
        <v>0</v>
      </c>
      <c r="E318" s="23">
        <f t="shared" ca="1" si="22"/>
        <v>0</v>
      </c>
      <c r="F318" s="23">
        <f ca="1">IF(D318=0,0,SUM($E$223:E318))</f>
        <v>0</v>
      </c>
      <c r="G318" s="23"/>
    </row>
    <row r="319" spans="2:7">
      <c r="B319" s="22">
        <v>96</v>
      </c>
      <c r="C319" s="71" t="str">
        <f ca="1">IF(ISERROR(OFFSET('HARGA SATUAN'!$C$6,MATCH('REKAP MDU'!B319,'HARGA SATUAN'!$T$7:$T$9999,0),0)),"",OFFSET('HARGA SATUAN'!$C$6,MATCH('REKAP MDU'!B319,'HARGA SATUAN'!$T$7:$T$9999,0),0))</f>
        <v>Trafo 3 phasa 100 kVA Yzn5</v>
      </c>
      <c r="D319" s="71">
        <f ca="1">SUMIFS(RAB!$F$14:$F$166,RAB!$C$14:$C$166,C319)</f>
        <v>0</v>
      </c>
      <c r="E319" s="23">
        <f t="shared" ca="1" si="22"/>
        <v>0</v>
      </c>
      <c r="F319" s="23">
        <f ca="1">IF(D319=0,0,SUM($E$223:E319))</f>
        <v>0</v>
      </c>
      <c r="G319" s="23"/>
    </row>
    <row r="320" spans="2:7">
      <c r="B320" s="147">
        <v>97</v>
      </c>
      <c r="C320" s="71" t="str">
        <f ca="1">IF(ISERROR(OFFSET('HARGA SATUAN'!$C$6,MATCH('REKAP MDU'!B320,'HARGA SATUAN'!$T$7:$T$9999,0),0)),"",OFFSET('HARGA SATUAN'!$C$6,MATCH('REKAP MDU'!B320,'HARGA SATUAN'!$T$7:$T$9999,0),0))</f>
        <v>Trafo 3 phasa 160 kVA Yzn5</v>
      </c>
      <c r="D320" s="71">
        <f ca="1">SUMIFS(RAB!$F$14:$F$166,RAB!$C$14:$C$166,C320)</f>
        <v>0</v>
      </c>
      <c r="E320" s="23">
        <f t="shared" ca="1" si="22"/>
        <v>0</v>
      </c>
      <c r="F320" s="23">
        <f ca="1">IF(D320=0,0,SUM($E$223:E320))</f>
        <v>0</v>
      </c>
      <c r="G320" s="23"/>
    </row>
    <row r="321" spans="2:7">
      <c r="B321" s="22">
        <v>98</v>
      </c>
      <c r="C321" s="71" t="str">
        <f ca="1">IF(ISERROR(OFFSET('HARGA SATUAN'!$C$6,MATCH('REKAP MDU'!B321,'HARGA SATUAN'!$T$7:$T$9999,0),0)),"",OFFSET('HARGA SATUAN'!$C$6,MATCH('REKAP MDU'!B321,'HARGA SATUAN'!$T$7:$T$9999,0),0))</f>
        <v>Trafo 3 phasa 200 kVA Dyn5</v>
      </c>
      <c r="D321" s="71">
        <f ca="1">SUMIFS(RAB!$F$14:$F$166,RAB!$C$14:$C$166,C321)</f>
        <v>0</v>
      </c>
      <c r="E321" s="23">
        <f t="shared" ca="1" si="22"/>
        <v>0</v>
      </c>
      <c r="F321" s="23">
        <f ca="1">IF(D321=0,0,SUM($E$223:E321))</f>
        <v>0</v>
      </c>
      <c r="G321" s="23"/>
    </row>
    <row r="322" spans="2:7">
      <c r="B322" s="147">
        <v>99</v>
      </c>
      <c r="C322" s="71" t="str">
        <f ca="1">IF(ISERROR(OFFSET('HARGA SATUAN'!$C$6,MATCH('REKAP MDU'!B322,'HARGA SATUAN'!$T$7:$T$9999,0),0)),"",OFFSET('HARGA SATUAN'!$C$6,MATCH('REKAP MDU'!B322,'HARGA SATUAN'!$T$7:$T$9999,0),0))</f>
        <v>Trafo 3 phasa 250 kVA DYn5</v>
      </c>
      <c r="D322" s="71">
        <f ca="1">SUMIFS(RAB!$F$14:$F$166,RAB!$C$14:$C$166,C322)</f>
        <v>0</v>
      </c>
      <c r="E322" s="23">
        <f t="shared" ca="1" si="22"/>
        <v>0</v>
      </c>
      <c r="F322" s="23">
        <f ca="1">IF(D322=0,0,SUM($E$223:E322))</f>
        <v>0</v>
      </c>
      <c r="G322" s="23"/>
    </row>
    <row r="323" spans="2:7">
      <c r="B323" s="22">
        <v>100</v>
      </c>
      <c r="C323" s="71" t="str">
        <f ca="1">IF(ISERROR(OFFSET('HARGA SATUAN'!$C$6,MATCH('REKAP MDU'!B323,'HARGA SATUAN'!$T$7:$T$9999,0),0)),"",OFFSET('HARGA SATUAN'!$C$6,MATCH('REKAP MDU'!B323,'HARGA SATUAN'!$T$7:$T$9999,0),0))</f>
        <v>Trafo 3 phasa 400 kVA DYn5 OD</v>
      </c>
      <c r="D323" s="71">
        <f ca="1">SUMIFS(RAB!$F$14:$F$166,RAB!$C$14:$C$166,C323)</f>
        <v>0</v>
      </c>
      <c r="E323" s="23">
        <f t="shared" ca="1" si="22"/>
        <v>0</v>
      </c>
      <c r="F323" s="23">
        <f ca="1">IF(D323=0,0,SUM($E$223:E323))</f>
        <v>0</v>
      </c>
      <c r="G323" s="23"/>
    </row>
    <row r="324" spans="2:7">
      <c r="B324" s="147">
        <v>101</v>
      </c>
      <c r="C324" s="71" t="str">
        <f ca="1">IF(ISERROR(OFFSET('HARGA SATUAN'!$C$6,MATCH('REKAP MDU'!B324,'HARGA SATUAN'!$T$7:$T$9999,0),0)),"",OFFSET('HARGA SATUAN'!$C$6,MATCH('REKAP MDU'!B324,'HARGA SATUAN'!$T$7:$T$9999,0),0))</f>
        <v>LVCB 2 Jurusan 250 A MCCB</v>
      </c>
      <c r="D324" s="71">
        <f ca="1">SUMIFS(RAB!$F$14:$F$166,RAB!$C$14:$C$166,C324)</f>
        <v>0</v>
      </c>
      <c r="E324" s="23">
        <f t="shared" ca="1" si="22"/>
        <v>0</v>
      </c>
      <c r="F324" s="23">
        <f ca="1">IF(D324=0,0,SUM($E$223:E324))</f>
        <v>0</v>
      </c>
      <c r="G324" s="23"/>
    </row>
    <row r="325" spans="2:7">
      <c r="B325" s="22">
        <v>102</v>
      </c>
      <c r="C325" s="71" t="str">
        <f ca="1">IF(ISERROR(OFFSET('HARGA SATUAN'!$C$6,MATCH('REKAP MDU'!B325,'HARGA SATUAN'!$T$7:$T$9999,0),0)),"",OFFSET('HARGA SATUAN'!$C$6,MATCH('REKAP MDU'!B325,'HARGA SATUAN'!$T$7:$T$9999,0),0))</f>
        <v>LVCB 2 Jurusan 250 A LBS</v>
      </c>
      <c r="D325" s="71">
        <f ca="1">SUMIFS(RAB!$F$14:$F$166,RAB!$C$14:$C$166,C325)</f>
        <v>0</v>
      </c>
      <c r="E325" s="23">
        <f t="shared" ca="1" si="22"/>
        <v>0</v>
      </c>
      <c r="F325" s="23">
        <f ca="1">IF(D325=0,0,SUM($E$223:E325))</f>
        <v>0</v>
      </c>
      <c r="G325" s="23"/>
    </row>
    <row r="326" spans="2:7">
      <c r="B326" s="147">
        <v>103</v>
      </c>
      <c r="C326" s="71" t="str">
        <f ca="1">IF(ISERROR(OFFSET('HARGA SATUAN'!$C$6,MATCH('REKAP MDU'!B326,'HARGA SATUAN'!$T$7:$T$9999,0),0)),"",OFFSET('HARGA SATUAN'!$C$6,MATCH('REKAP MDU'!B326,'HARGA SATUAN'!$T$7:$T$9999,0),0))</f>
        <v>LVCB 2 Jurusan 400 A LBS</v>
      </c>
      <c r="D326" s="71">
        <f ca="1">SUMIFS(RAB!$F$14:$F$166,RAB!$C$14:$C$166,C326)</f>
        <v>0</v>
      </c>
      <c r="E326" s="23">
        <f t="shared" ca="1" si="22"/>
        <v>0</v>
      </c>
      <c r="F326" s="23">
        <f ca="1">IF(D326=0,0,SUM($E$223:E326))</f>
        <v>0</v>
      </c>
      <c r="G326" s="23"/>
    </row>
    <row r="327" spans="2:7">
      <c r="B327" s="22">
        <v>104</v>
      </c>
      <c r="C327" s="71" t="str">
        <f ca="1">IF(ISERROR(OFFSET('HARGA SATUAN'!$C$6,MATCH('REKAP MDU'!B327,'HARGA SATUAN'!$T$7:$T$9999,0),0)),"",OFFSET('HARGA SATUAN'!$C$6,MATCH('REKAP MDU'!B327,'HARGA SATUAN'!$T$7:$T$9999,0),0))</f>
        <v>LVCB 4 Jurusan 400 A LBS</v>
      </c>
      <c r="D327" s="71">
        <f ca="1">SUMIFS(RAB!$F$14:$F$166,RAB!$C$14:$C$166,C327)</f>
        <v>0</v>
      </c>
      <c r="E327" s="23">
        <f t="shared" ca="1" si="22"/>
        <v>0</v>
      </c>
      <c r="F327" s="23">
        <f ca="1">IF(D327=0,0,SUM($E$223:E327))</f>
        <v>0</v>
      </c>
      <c r="G327" s="23"/>
    </row>
    <row r="328" spans="2:7">
      <c r="B328" s="147">
        <v>105</v>
      </c>
      <c r="C328" s="71" t="str">
        <f ca="1">IF(ISERROR(OFFSET('HARGA SATUAN'!$C$6,MATCH('REKAP MDU'!B328,'HARGA SATUAN'!$T$7:$T$9999,0),0)),"",OFFSET('HARGA SATUAN'!$C$6,MATCH('REKAP MDU'!B328,'HARGA SATUAN'!$T$7:$T$9999,0),0))</f>
        <v>LVCB 4 Jurusan 630 A LBS</v>
      </c>
      <c r="D328" s="71">
        <f ca="1">SUMIFS(RAB!$F$14:$F$166,RAB!$C$14:$C$166,C328)</f>
        <v>0</v>
      </c>
      <c r="E328" s="23">
        <f t="shared" ca="1" si="22"/>
        <v>0</v>
      </c>
      <c r="F328" s="23">
        <f ca="1">IF(D328=0,0,SUM($E$223:E328))</f>
        <v>0</v>
      </c>
      <c r="G328" s="23"/>
    </row>
    <row r="329" spans="2:7">
      <c r="B329" s="22">
        <v>106</v>
      </c>
      <c r="C329" s="71" t="str">
        <f ca="1">IF(ISERROR(OFFSET('HARGA SATUAN'!$C$6,MATCH('REKAP MDU'!B329,'HARGA SATUAN'!$T$7:$T$9999,0),0)),"",OFFSET('HARGA SATUAN'!$C$6,MATCH('REKAP MDU'!B329,'HARGA SATUAN'!$T$7:$T$9999,0),0))</f>
        <v>ABSW 20 KV</v>
      </c>
      <c r="D329" s="71">
        <f ca="1">SUMIFS(RAB!$F$14:$F$166,RAB!$C$14:$C$166,C329)</f>
        <v>0</v>
      </c>
      <c r="E329" s="23">
        <f t="shared" ca="1" si="22"/>
        <v>0</v>
      </c>
      <c r="F329" s="23">
        <f ca="1">IF(D329=0,0,SUM($E$223:E329))</f>
        <v>0</v>
      </c>
      <c r="G329" s="23"/>
    </row>
    <row r="330" spans="2:7">
      <c r="B330" s="147">
        <v>107</v>
      </c>
      <c r="C330" s="71" t="str">
        <f ca="1">IF(ISERROR(OFFSET('HARGA SATUAN'!$C$6,MATCH('REKAP MDU'!B330,'HARGA SATUAN'!$T$7:$T$9999,0),0)),"",OFFSET('HARGA SATUAN'!$C$6,MATCH('REKAP MDU'!B330,'HARGA SATUAN'!$T$7:$T$9999,0),0))</f>
        <v>Load Break Switch</v>
      </c>
      <c r="D330" s="71">
        <f ca="1">SUMIFS(RAB!$F$14:$F$166,RAB!$C$14:$C$166,C330)</f>
        <v>0</v>
      </c>
      <c r="E330" s="23">
        <f t="shared" ca="1" si="22"/>
        <v>0</v>
      </c>
      <c r="F330" s="23">
        <f ca="1">IF(D330=0,0,SUM($E$223:E330))</f>
        <v>0</v>
      </c>
      <c r="G330" s="23"/>
    </row>
    <row r="331" spans="2:7">
      <c r="B331" s="22">
        <v>108</v>
      </c>
      <c r="C331" s="71" t="str">
        <f ca="1">IF(ISERROR(OFFSET('HARGA SATUAN'!$C$6,MATCH('REKAP MDU'!B331,'HARGA SATUAN'!$T$7:$T$9999,0),0)),"",OFFSET('HARGA SATUAN'!$C$6,MATCH('REKAP MDU'!B331,'HARGA SATUAN'!$T$7:$T$9999,0),0))</f>
        <v>Recloser</v>
      </c>
      <c r="D331" s="71">
        <f ca="1">SUMIFS(RAB!$F$14:$F$166,RAB!$C$14:$C$166,C331)</f>
        <v>0</v>
      </c>
      <c r="E331" s="23">
        <f t="shared" ca="1" si="22"/>
        <v>0</v>
      </c>
      <c r="F331" s="23">
        <f ca="1">IF(D331=0,0,SUM($E$223:E331))</f>
        <v>0</v>
      </c>
      <c r="G331" s="23"/>
    </row>
    <row r="332" spans="2:7">
      <c r="B332" s="147">
        <v>109</v>
      </c>
      <c r="C332" s="71" t="str">
        <f ca="1">IF(ISERROR(OFFSET('HARGA SATUAN'!$C$6,MATCH('REKAP MDU'!B332,'HARGA SATUAN'!$T$7:$T$9999,0),0)),"",OFFSET('HARGA SATUAN'!$C$6,MATCH('REKAP MDU'!B332,'HARGA SATUAN'!$T$7:$T$9999,0),0))</f>
        <v>FCO Polymer</v>
      </c>
      <c r="D332" s="71">
        <f ca="1">SUMIFS(RAB!$F$14:$F$166,RAB!$C$14:$C$166,C332)</f>
        <v>0</v>
      </c>
      <c r="E332" s="23">
        <f t="shared" ca="1" si="22"/>
        <v>0</v>
      </c>
      <c r="F332" s="23">
        <f ca="1">IF(D332=0,0,SUM($E$223:E332))</f>
        <v>0</v>
      </c>
      <c r="G332" s="23"/>
    </row>
    <row r="333" spans="2:7">
      <c r="B333" s="22">
        <v>110</v>
      </c>
      <c r="C333" s="71" t="str">
        <f ca="1">IF(ISERROR(OFFSET('HARGA SATUAN'!$C$6,MATCH('REKAP MDU'!B333,'HARGA SATUAN'!$T$7:$T$9999,0),0)),"",OFFSET('HARGA SATUAN'!$C$6,MATCH('REKAP MDU'!B333,'HARGA SATUAN'!$T$7:$T$9999,0),0))</f>
        <v>Lightning Arester (Polymer) 21 KV, 10 KA</v>
      </c>
      <c r="D333" s="71">
        <f ca="1">SUMIFS(RAB!$F$14:$F$166,RAB!$C$14:$C$166,C333)</f>
        <v>0</v>
      </c>
      <c r="E333" s="23">
        <f t="shared" ca="1" si="22"/>
        <v>0</v>
      </c>
      <c r="F333" s="23">
        <f ca="1">IF(D333=0,0,SUM($E$223:E333))</f>
        <v>0</v>
      </c>
      <c r="G333" s="23"/>
    </row>
    <row r="334" spans="2:7">
      <c r="B334" s="147">
        <v>111</v>
      </c>
      <c r="C334" s="71" t="str">
        <f ca="1">IF(ISERROR(OFFSET('HARGA SATUAN'!$C$6,MATCH('REKAP MDU'!B334,'HARGA SATUAN'!$T$7:$T$9999,0),0)),"",OFFSET('HARGA SATUAN'!$C$6,MATCH('REKAP MDU'!B334,'HARGA SATUAN'!$T$7:$T$9999,0),0))</f>
        <v>Lightning Arester (Polymer) 24 KV, 10 KA</v>
      </c>
      <c r="D334" s="71">
        <f ca="1">SUMIFS(RAB!$F$14:$F$166,RAB!$C$14:$C$166,C334)</f>
        <v>0</v>
      </c>
      <c r="E334" s="23">
        <f t="shared" ca="1" si="22"/>
        <v>0</v>
      </c>
      <c r="F334" s="23">
        <f ca="1">IF(D334=0,0,SUM($E$223:E334))</f>
        <v>0</v>
      </c>
      <c r="G334" s="23"/>
    </row>
    <row r="335" spans="2:7">
      <c r="B335" s="22">
        <v>112</v>
      </c>
      <c r="C335" s="71" t="str">
        <f ca="1">IF(ISERROR(OFFSET('HARGA SATUAN'!$C$6,MATCH('REKAP MDU'!B335,'HARGA SATUAN'!$T$7:$T$9999,0),0)),"",OFFSET('HARGA SATUAN'!$C$6,MATCH('REKAP MDU'!B335,'HARGA SATUAN'!$T$7:$T$9999,0),0))</f>
        <v>Isolator Tumpu ( Pin Post ) 20 KV</v>
      </c>
      <c r="D335" s="71">
        <f ca="1">SUMIFS(RAB!$F$14:$F$166,RAB!$C$14:$C$166,C335)</f>
        <v>0</v>
      </c>
      <c r="E335" s="23">
        <f t="shared" ca="1" si="22"/>
        <v>0</v>
      </c>
      <c r="F335" s="23">
        <f ca="1">IF(D335=0,0,SUM($E$223:E335))</f>
        <v>0</v>
      </c>
      <c r="G335" s="23"/>
    </row>
    <row r="336" spans="2:7">
      <c r="B336" s="147">
        <v>113</v>
      </c>
      <c r="C336" s="71" t="str">
        <f ca="1">IF(ISERROR(OFFSET('HARGA SATUAN'!$C$6,MATCH('REKAP MDU'!B336,'HARGA SATUAN'!$T$7:$T$9999,0),0)),"",OFFSET('HARGA SATUAN'!$C$6,MATCH('REKAP MDU'!B336,'HARGA SATUAN'!$T$7:$T$9999,0),0))</f>
        <v>Isolator Tumpu ( Pin Post ) 20 KV Porcelain</v>
      </c>
      <c r="D336" s="71">
        <f ca="1">SUMIFS(RAB!$F$14:$F$166,RAB!$C$14:$C$166,C336)</f>
        <v>0</v>
      </c>
      <c r="E336" s="23">
        <f t="shared" ca="1" si="22"/>
        <v>0</v>
      </c>
      <c r="F336" s="23">
        <f ca="1">IF(D336=0,0,SUM($E$223:E336))</f>
        <v>0</v>
      </c>
      <c r="G336" s="23"/>
    </row>
    <row r="337" spans="2:7">
      <c r="B337" s="22">
        <v>114</v>
      </c>
      <c r="C337" s="71" t="str">
        <f ca="1">IF(ISERROR(OFFSET('HARGA SATUAN'!$C$6,MATCH('REKAP MDU'!B337,'HARGA SATUAN'!$T$7:$T$9999,0),0)),"",OFFSET('HARGA SATUAN'!$C$6,MATCH('REKAP MDU'!B337,'HARGA SATUAN'!$T$7:$T$9999,0),0))</f>
        <v>Isolator Tumpu ( Line Post ) 20 KV</v>
      </c>
      <c r="D337" s="71">
        <f ca="1">SUMIFS(RAB!$F$14:$F$166,RAB!$C$14:$C$166,C337)</f>
        <v>6</v>
      </c>
      <c r="E337" s="23">
        <f t="shared" ca="1" si="22"/>
        <v>1</v>
      </c>
      <c r="F337" s="23">
        <f ca="1">IF(D337=0,0,SUM($E$223:E337))</f>
        <v>4</v>
      </c>
      <c r="G337" s="23"/>
    </row>
    <row r="338" spans="2:7">
      <c r="B338" s="147">
        <v>115</v>
      </c>
      <c r="C338" s="71" t="str">
        <f ca="1">IF(ISERROR(OFFSET('HARGA SATUAN'!$C$6,MATCH('REKAP MDU'!B338,'HARGA SATUAN'!$T$7:$T$9999,0),0)),"",OFFSET('HARGA SATUAN'!$C$6,MATCH('REKAP MDU'!B338,'HARGA SATUAN'!$T$7:$T$9999,0),0))</f>
        <v>Isolator Tumpu ( Line Post ) 20 KV Polymer</v>
      </c>
      <c r="D338" s="71">
        <f ca="1">SUMIFS(RAB!$F$14:$F$166,RAB!$C$14:$C$166,C338)</f>
        <v>0</v>
      </c>
      <c r="E338" s="23">
        <f t="shared" ca="1" si="22"/>
        <v>0</v>
      </c>
      <c r="F338" s="23">
        <f ca="1">IF(D338=0,0,SUM($E$223:E338))</f>
        <v>0</v>
      </c>
      <c r="G338" s="23"/>
    </row>
    <row r="339" spans="2:7">
      <c r="B339" s="22">
        <v>116</v>
      </c>
      <c r="C339" s="71" t="str">
        <f ca="1">IF(ISERROR(OFFSET('HARGA SATUAN'!$C$6,MATCH('REKAP MDU'!B339,'HARGA SATUAN'!$T$7:$T$9999,0),0)),"",OFFSET('HARGA SATUAN'!$C$6,MATCH('REKAP MDU'!B339,'HARGA SATUAN'!$T$7:$T$9999,0),0))</f>
        <v>Isolator Tarik ( Strainkap Porcelain ) 20 KV</v>
      </c>
      <c r="D339" s="71">
        <f ca="1">SUMIFS(RAB!$F$14:$F$166,RAB!$C$14:$C$166,C339)</f>
        <v>0</v>
      </c>
      <c r="E339" s="23">
        <f t="shared" ca="1" si="22"/>
        <v>0</v>
      </c>
      <c r="F339" s="23">
        <f ca="1">IF(D339=0,0,SUM($E$223:E339))</f>
        <v>0</v>
      </c>
      <c r="G339" s="23"/>
    </row>
    <row r="340" spans="2:7">
      <c r="B340" s="147">
        <v>117</v>
      </c>
      <c r="C340" s="71" t="str">
        <f ca="1">IF(ISERROR(OFFSET('HARGA SATUAN'!$C$6,MATCH('REKAP MDU'!B340,'HARGA SATUAN'!$T$7:$T$9999,0),0)),"",OFFSET('HARGA SATUAN'!$C$6,MATCH('REKAP MDU'!B340,'HARGA SATUAN'!$T$7:$T$9999,0),0))</f>
        <v>Isolator Tarik ( Porcelain ) 20 KV + Primary Dead End Clamp 150-240 mm²</v>
      </c>
      <c r="D340" s="71">
        <f ca="1">SUMIFS(RAB!$F$14:$F$166,RAB!$C$14:$C$166,C340)</f>
        <v>0</v>
      </c>
      <c r="E340" s="23">
        <f t="shared" ca="1" si="22"/>
        <v>0</v>
      </c>
      <c r="F340" s="23">
        <f ca="1">IF(D340=0,0,SUM($E$223:E340))</f>
        <v>0</v>
      </c>
      <c r="G340" s="23"/>
    </row>
    <row r="341" spans="2:7">
      <c r="B341" s="22">
        <v>118</v>
      </c>
      <c r="C341" s="71" t="str">
        <f ca="1">IF(ISERROR(OFFSET('HARGA SATUAN'!$C$6,MATCH('REKAP MDU'!B341,'HARGA SATUAN'!$T$7:$T$9999,0),0)),"",OFFSET('HARGA SATUAN'!$C$6,MATCH('REKAP MDU'!B341,'HARGA SATUAN'!$T$7:$T$9999,0),0))</f>
        <v>Isolator Tarik ( Porcelain ) 20 KV + Primary Dead End Clamp 70-150 mm²</v>
      </c>
      <c r="D341" s="71">
        <f ca="1">SUMIFS(RAB!$F$14:$F$166,RAB!$C$14:$C$166,C341)</f>
        <v>2</v>
      </c>
      <c r="E341" s="23">
        <f t="shared" ca="1" si="22"/>
        <v>1</v>
      </c>
      <c r="F341" s="23">
        <f ca="1">IF(D341=0,0,SUM($E$223:E341))</f>
        <v>5</v>
      </c>
      <c r="G341" s="23"/>
    </row>
    <row r="342" spans="2:7">
      <c r="B342" s="147">
        <v>119</v>
      </c>
      <c r="C342" s="71" t="str">
        <f ca="1">IF(ISERROR(OFFSET('HARGA SATUAN'!$C$6,MATCH('REKAP MDU'!B342,'HARGA SATUAN'!$T$7:$T$9999,0),0)),"",OFFSET('HARGA SATUAN'!$C$6,MATCH('REKAP MDU'!B342,'HARGA SATUAN'!$T$7:$T$9999,0),0))</f>
        <v>Isolator Tarik ( Suspension Polymer ) 20 KV</v>
      </c>
      <c r="D342" s="71">
        <f ca="1">SUMIFS(RAB!$F$14:$F$166,RAB!$C$14:$C$166,C342)</f>
        <v>0</v>
      </c>
      <c r="E342" s="23">
        <f t="shared" ca="1" si="22"/>
        <v>0</v>
      </c>
      <c r="F342" s="23">
        <f ca="1">IF(D342=0,0,SUM($E$223:E342))</f>
        <v>0</v>
      </c>
      <c r="G342" s="23"/>
    </row>
    <row r="343" spans="2:7">
      <c r="B343" s="22">
        <v>120</v>
      </c>
      <c r="C343" s="71" t="str">
        <f ca="1">IF(ISERROR(OFFSET('HARGA SATUAN'!$C$6,MATCH('REKAP MDU'!B343,'HARGA SATUAN'!$T$7:$T$9999,0),0)),"",OFFSET('HARGA SATUAN'!$C$6,MATCH('REKAP MDU'!B343,'HARGA SATUAN'!$T$7:$T$9999,0),0))</f>
        <v>Isolator Tarik ( Polymer ) 20 KV + Primary Dead End Clamp 70-150 mm²</v>
      </c>
      <c r="D343" s="71">
        <f ca="1">SUMIFS(RAB!$F$14:$F$166,RAB!$C$14:$C$166,C343)</f>
        <v>0</v>
      </c>
      <c r="E343" s="23">
        <f t="shared" ca="1" si="22"/>
        <v>0</v>
      </c>
      <c r="F343" s="23">
        <f ca="1">IF(D343=0,0,SUM($E$223:E343))</f>
        <v>0</v>
      </c>
      <c r="G343" s="23"/>
    </row>
    <row r="344" spans="2:7">
      <c r="B344" s="147">
        <v>121</v>
      </c>
      <c r="C344" s="71" t="str">
        <f ca="1">IF(ISERROR(OFFSET('HARGA SATUAN'!$C$6,MATCH('REKAP MDU'!B344,'HARGA SATUAN'!$T$7:$T$9999,0),0)),"",OFFSET('HARGA SATUAN'!$C$6,MATCH('REKAP MDU'!B344,'HARGA SATUAN'!$T$7:$T$9999,0),0))</f>
        <v>Isolator Tarik ( Polymer ) 20 KV + Primary Dead End Clamp 150-240 mm²</v>
      </c>
      <c r="D344" s="71">
        <f ca="1">SUMIFS(RAB!$F$14:$F$166,RAB!$C$14:$C$166,C344)</f>
        <v>0</v>
      </c>
      <c r="E344" s="23">
        <f t="shared" ca="1" si="22"/>
        <v>0</v>
      </c>
      <c r="F344" s="23">
        <f ca="1">IF(D344=0,0,SUM($E$223:E344))</f>
        <v>0</v>
      </c>
      <c r="G344" s="23"/>
    </row>
    <row r="345" spans="2:7">
      <c r="B345" s="22">
        <v>122</v>
      </c>
      <c r="C345" s="71" t="str">
        <f ca="1">IF(ISERROR(OFFSET('HARGA SATUAN'!$C$6,MATCH('REKAP MDU'!B345,'HARGA SATUAN'!$T$7:$T$9999,0),0)),"",OFFSET('HARGA SATUAN'!$C$6,MATCH('REKAP MDU'!B345,'HARGA SATUAN'!$T$7:$T$9999,0),0))</f>
        <v>AAAC 70 mm²</v>
      </c>
      <c r="D345" s="71">
        <f ca="1">SUMIFS(RAB!$F$14:$F$166,RAB!$C$14:$C$166,C345)</f>
        <v>309.40000000000003</v>
      </c>
      <c r="E345" s="23">
        <f t="shared" ca="1" si="22"/>
        <v>1</v>
      </c>
      <c r="F345" s="23">
        <f ca="1">IF(D345=0,0,SUM($E$223:E345))</f>
        <v>6</v>
      </c>
      <c r="G345" s="23"/>
    </row>
    <row r="346" spans="2:7">
      <c r="B346" s="147">
        <v>123</v>
      </c>
      <c r="C346" s="71" t="str">
        <f ca="1">IF(ISERROR(OFFSET('HARGA SATUAN'!$C$6,MATCH('REKAP MDU'!B346,'HARGA SATUAN'!$T$7:$T$9999,0),0)),"",OFFSET('HARGA SATUAN'!$C$6,MATCH('REKAP MDU'!B346,'HARGA SATUAN'!$T$7:$T$9999,0),0))</f>
        <v>AAAC 150 mm²</v>
      </c>
      <c r="D346" s="71">
        <f ca="1">SUMIFS(RAB!$F$14:$F$166,RAB!$C$14:$C$166,C346)</f>
        <v>0</v>
      </c>
      <c r="E346" s="23">
        <f t="shared" ca="1" si="22"/>
        <v>0</v>
      </c>
      <c r="F346" s="23">
        <f ca="1">IF(D346=0,0,SUM($E$223:E346))</f>
        <v>0</v>
      </c>
      <c r="G346" s="23"/>
    </row>
    <row r="347" spans="2:7">
      <c r="B347" s="22">
        <v>124</v>
      </c>
      <c r="C347" s="71" t="str">
        <f ca="1">IF(ISERROR(OFFSET('HARGA SATUAN'!$C$6,MATCH('REKAP MDU'!B347,'HARGA SATUAN'!$T$7:$T$9999,0),0)),"",OFFSET('HARGA SATUAN'!$C$6,MATCH('REKAP MDU'!B347,'HARGA SATUAN'!$T$7:$T$9999,0),0))</f>
        <v>AAAC 240 mm²</v>
      </c>
      <c r="D347" s="71">
        <f ca="1">SUMIFS(RAB!$F$14:$F$166,RAB!$C$14:$C$166,C347)</f>
        <v>0</v>
      </c>
      <c r="E347" s="23">
        <f t="shared" ca="1" si="22"/>
        <v>0</v>
      </c>
      <c r="F347" s="23">
        <f ca="1">IF(D347=0,0,SUM($E$223:E347))</f>
        <v>0</v>
      </c>
      <c r="G347" s="23"/>
    </row>
    <row r="348" spans="2:7">
      <c r="B348" s="147">
        <v>125</v>
      </c>
      <c r="C348" s="71" t="str">
        <f ca="1">IF(ISERROR(OFFSET('HARGA SATUAN'!$C$6,MATCH('REKAP MDU'!B348,'HARGA SATUAN'!$T$7:$T$9999,0),0)),"",OFFSET('HARGA SATUAN'!$C$6,MATCH('REKAP MDU'!B348,'HARGA SATUAN'!$T$7:$T$9999,0),0))</f>
        <v>AAAC/S 70 mm²</v>
      </c>
      <c r="D348" s="71">
        <f ca="1">SUMIFS(RAB!$F$14:$F$166,RAB!$C$14:$C$166,C348)</f>
        <v>0</v>
      </c>
      <c r="E348" s="23">
        <f t="shared" ca="1" si="22"/>
        <v>0</v>
      </c>
      <c r="F348" s="23">
        <f ca="1">IF(D348=0,0,SUM($E$223:E348))</f>
        <v>0</v>
      </c>
      <c r="G348" s="23"/>
    </row>
    <row r="349" spans="2:7">
      <c r="B349" s="22">
        <v>126</v>
      </c>
      <c r="C349" s="71" t="str">
        <f ca="1">IF(ISERROR(OFFSET('HARGA SATUAN'!$C$6,MATCH('REKAP MDU'!B349,'HARGA SATUAN'!$T$7:$T$9999,0),0)),"",OFFSET('HARGA SATUAN'!$C$6,MATCH('REKAP MDU'!B349,'HARGA SATUAN'!$T$7:$T$9999,0),0))</f>
        <v>AAAC/S 150 mm²</v>
      </c>
      <c r="D349" s="71">
        <f ca="1">SUMIFS(RAB!$F$14:$F$166,RAB!$C$14:$C$166,C349)</f>
        <v>0</v>
      </c>
      <c r="E349" s="23">
        <f t="shared" ca="1" si="22"/>
        <v>0</v>
      </c>
      <c r="F349" s="23">
        <f ca="1">IF(D349=0,0,SUM($E$223:E349))</f>
        <v>0</v>
      </c>
      <c r="G349" s="23"/>
    </row>
    <row r="350" spans="2:7">
      <c r="B350" s="147">
        <v>127</v>
      </c>
      <c r="C350" s="71" t="str">
        <f ca="1">IF(ISERROR(OFFSET('HARGA SATUAN'!$C$6,MATCH('REKAP MDU'!B350,'HARGA SATUAN'!$T$7:$T$9999,0),0)),"",OFFSET('HARGA SATUAN'!$C$6,MATCH('REKAP MDU'!B350,'HARGA SATUAN'!$T$7:$T$9999,0),0))</f>
        <v>AAAC/S 240 mm²</v>
      </c>
      <c r="D350" s="71">
        <f ca="1">SUMIFS(RAB!$F$14:$F$166,RAB!$C$14:$C$166,C350)</f>
        <v>0</v>
      </c>
      <c r="E350" s="23">
        <f t="shared" ca="1" si="22"/>
        <v>0</v>
      </c>
      <c r="F350" s="23">
        <f ca="1">IF(D350=0,0,SUM($E$223:E350))</f>
        <v>0</v>
      </c>
      <c r="G350" s="23"/>
    </row>
    <row r="351" spans="2:7">
      <c r="B351" s="22">
        <v>128</v>
      </c>
      <c r="C351" s="71" t="str">
        <f ca="1">IF(ISERROR(OFFSET('HARGA SATUAN'!$C$6,MATCH('REKAP MDU'!B351,'HARGA SATUAN'!$T$7:$T$9999,0),0)),"",OFFSET('HARGA SATUAN'!$C$6,MATCH('REKAP MDU'!B351,'HARGA SATUAN'!$T$7:$T$9999,0),0))</f>
        <v>NFA2X-T 2 x 70 + N 50 mm²</v>
      </c>
      <c r="D351" s="71">
        <f ca="1">SUMIFS(RAB!$F$14:$F$166,RAB!$C$14:$C$166,C351)</f>
        <v>2</v>
      </c>
      <c r="E351" s="23">
        <f t="shared" ca="1" si="22"/>
        <v>1</v>
      </c>
      <c r="F351" s="23">
        <f ca="1">IF(D351=0,0,SUM($E$223:E351))</f>
        <v>7</v>
      </c>
      <c r="G351" s="23"/>
    </row>
    <row r="352" spans="2:7">
      <c r="B352" s="147">
        <v>129</v>
      </c>
      <c r="C352" s="71" t="str">
        <f ca="1">IF(ISERROR(OFFSET('HARGA SATUAN'!$C$6,MATCH('REKAP MDU'!B352,'HARGA SATUAN'!$T$7:$T$9999,0),0)),"",OFFSET('HARGA SATUAN'!$C$6,MATCH('REKAP MDU'!B352,'HARGA SATUAN'!$T$7:$T$9999,0),0))</f>
        <v>NFA2X-T 2 x 70 + N 70 mm²</v>
      </c>
      <c r="D352" s="71">
        <f ca="1">SUMIFS(RAB!$F$14:$F$166,RAB!$C$14:$C$166,C352)</f>
        <v>142.04000000000002</v>
      </c>
      <c r="E352" s="23">
        <f t="shared" ca="1" si="22"/>
        <v>1</v>
      </c>
      <c r="F352" s="23">
        <f ca="1">IF(D352=0,0,SUM($E$223:E352))</f>
        <v>8</v>
      </c>
      <c r="G352" s="23"/>
    </row>
    <row r="353" spans="2:7">
      <c r="B353" s="22">
        <v>130</v>
      </c>
      <c r="C353" s="71" t="str">
        <f ca="1">IF(ISERROR(OFFSET('HARGA SATUAN'!$C$6,MATCH('REKAP MDU'!B353,'HARGA SATUAN'!$T$7:$T$9999,0),0)),"",OFFSET('HARGA SATUAN'!$C$6,MATCH('REKAP MDU'!B353,'HARGA SATUAN'!$T$7:$T$9999,0),0))</f>
        <v>NFA2X-T 3x35+1x35</v>
      </c>
      <c r="D353" s="71">
        <f ca="1">SUMIFS(RAB!$F$14:$F$166,RAB!$C$14:$C$166,C353)</f>
        <v>0</v>
      </c>
      <c r="E353" s="23">
        <f t="shared" ref="E353:E373" ca="1" si="23">IF(D353=0,0,1)</f>
        <v>0</v>
      </c>
      <c r="F353" s="23">
        <f ca="1">IF(D353=0,0,SUM($E$223:E353))</f>
        <v>0</v>
      </c>
      <c r="G353" s="23"/>
    </row>
    <row r="354" spans="2:7">
      <c r="B354" s="147">
        <v>131</v>
      </c>
      <c r="C354" s="71" t="str">
        <f ca="1">IF(ISERROR(OFFSET('HARGA SATUAN'!$C$6,MATCH('REKAP MDU'!B354,'HARGA SATUAN'!$T$7:$T$9999,0),0)),"",OFFSET('HARGA SATUAN'!$C$6,MATCH('REKAP MDU'!B354,'HARGA SATUAN'!$T$7:$T$9999,0),0))</f>
        <v>NFA2X-T 3 x 70 + N 50 mm²</v>
      </c>
      <c r="D354" s="71">
        <f ca="1">SUMIFS(RAB!$F$14:$F$166,RAB!$C$14:$C$166,C354)</f>
        <v>0</v>
      </c>
      <c r="E354" s="23">
        <f t="shared" ca="1" si="23"/>
        <v>0</v>
      </c>
      <c r="F354" s="23">
        <f ca="1">IF(D354=0,0,SUM($E$223:E354))</f>
        <v>0</v>
      </c>
      <c r="G354" s="23"/>
    </row>
    <row r="355" spans="2:7">
      <c r="B355" s="22">
        <v>132</v>
      </c>
      <c r="C355" s="71" t="str">
        <f ca="1">IF(ISERROR(OFFSET('HARGA SATUAN'!$C$6,MATCH('REKAP MDU'!B355,'HARGA SATUAN'!$T$7:$T$9999,0),0)),"",OFFSET('HARGA SATUAN'!$C$6,MATCH('REKAP MDU'!B355,'HARGA SATUAN'!$T$7:$T$9999,0),0))</f>
        <v>NFA2X-T 3x70+1x70</v>
      </c>
      <c r="D355" s="71">
        <f ca="1">SUMIFS(RAB!$F$14:$F$166,RAB!$C$14:$C$166,C355)</f>
        <v>0</v>
      </c>
      <c r="E355" s="23">
        <f t="shared" ca="1" si="23"/>
        <v>0</v>
      </c>
      <c r="F355" s="23">
        <f ca="1">IF(D355=0,0,SUM($E$223:E355))</f>
        <v>0</v>
      </c>
      <c r="G355" s="23"/>
    </row>
    <row r="356" spans="2:7">
      <c r="B356" s="147">
        <v>133</v>
      </c>
      <c r="C356" s="71" t="str">
        <f ca="1">IF(ISERROR(OFFSET('HARGA SATUAN'!$C$6,MATCH('REKAP MDU'!B356,'HARGA SATUAN'!$T$7:$T$9999,0),0)),"",OFFSET('HARGA SATUAN'!$C$6,MATCH('REKAP MDU'!B356,'HARGA SATUAN'!$T$7:$T$9999,0),0))</f>
        <v>NFA2X 2 x 10 mm²</v>
      </c>
      <c r="D356" s="71">
        <f ca="1">SUMIFS(RAB!$F$14:$F$166,RAB!$C$14:$C$166,C356)</f>
        <v>3010</v>
      </c>
      <c r="E356" s="23">
        <f t="shared" ca="1" si="23"/>
        <v>1</v>
      </c>
      <c r="F356" s="23">
        <f ca="1">IF(D356=0,0,SUM($E$223:E356))</f>
        <v>9</v>
      </c>
      <c r="G356" s="23"/>
    </row>
    <row r="357" spans="2:7">
      <c r="B357" s="22">
        <v>134</v>
      </c>
      <c r="C357" s="71" t="str">
        <f ca="1">IF(ISERROR(OFFSET('HARGA SATUAN'!$C$6,MATCH('REKAP MDU'!B357,'HARGA SATUAN'!$T$7:$T$9999,0),0)),"",OFFSET('HARGA SATUAN'!$C$6,MATCH('REKAP MDU'!B357,'HARGA SATUAN'!$T$7:$T$9999,0),0))</f>
        <v>NFA2X 2 x 16 mm²</v>
      </c>
      <c r="D357" s="71">
        <f ca="1">SUMIFS(RAB!$F$14:$F$166,RAB!$C$14:$C$166,C357)</f>
        <v>0</v>
      </c>
      <c r="E357" s="23">
        <f t="shared" ca="1" si="23"/>
        <v>0</v>
      </c>
      <c r="F357" s="23">
        <f ca="1">IF(D357=0,0,SUM($E$223:E357))</f>
        <v>0</v>
      </c>
      <c r="G357" s="23"/>
    </row>
    <row r="358" spans="2:7">
      <c r="B358" s="147">
        <v>135</v>
      </c>
      <c r="C358" s="71" t="str">
        <f ca="1">IF(ISERROR(OFFSET('HARGA SATUAN'!$C$6,MATCH('REKAP MDU'!B358,'HARGA SATUAN'!$T$7:$T$9999,0),0)),"",OFFSET('HARGA SATUAN'!$C$6,MATCH('REKAP MDU'!B358,'HARGA SATUAN'!$T$7:$T$9999,0),0))</f>
        <v>NFA2X 4 x 16 mm²</v>
      </c>
      <c r="D358" s="71">
        <f ca="1">SUMIFS(RAB!$F$14:$F$166,RAB!$C$14:$C$166,C358)</f>
        <v>0</v>
      </c>
      <c r="E358" s="23">
        <f t="shared" ca="1" si="23"/>
        <v>0</v>
      </c>
      <c r="F358" s="23">
        <f ca="1">IF(D358=0,0,SUM($E$223:E358))</f>
        <v>0</v>
      </c>
      <c r="G358" s="23"/>
    </row>
    <row r="359" spans="2:7">
      <c r="B359" s="22">
        <v>136</v>
      </c>
      <c r="C359" s="71" t="str">
        <f ca="1">IF(ISERROR(OFFSET('HARGA SATUAN'!$C$6,MATCH('REKAP MDU'!B359,'HARGA SATUAN'!$T$7:$T$9999,0),0)),"",OFFSET('HARGA SATUAN'!$C$6,MATCH('REKAP MDU'!B359,'HARGA SATUAN'!$T$7:$T$9999,0),0))</f>
        <v>NFA2X 4 x 70 mm²</v>
      </c>
      <c r="D359" s="71">
        <f ca="1">SUMIFS(RAB!$F$14:$F$166,RAB!$C$14:$C$166,C359)</f>
        <v>0</v>
      </c>
      <c r="E359" s="23">
        <f t="shared" ca="1" si="23"/>
        <v>0</v>
      </c>
      <c r="F359" s="23">
        <f ca="1">IF(D359=0,0,SUM($E$223:E359))</f>
        <v>0</v>
      </c>
      <c r="G359" s="23"/>
    </row>
    <row r="360" spans="2:7">
      <c r="B360" s="147">
        <v>137</v>
      </c>
      <c r="C360" s="71" t="str">
        <f ca="1">IF(ISERROR(OFFSET('HARGA SATUAN'!$C$6,MATCH('REKAP MDU'!B360,'HARGA SATUAN'!$T$7:$T$9999,0),0)),"",OFFSET('HARGA SATUAN'!$C$6,MATCH('REKAP MDU'!B360,'HARGA SATUAN'!$T$7:$T$9999,0),0))</f>
        <v>Kabel NYY 1 x 70 mm²</v>
      </c>
      <c r="D360" s="71">
        <f ca="1">SUMIFS(RAB!$F$14:$F$166,RAB!$C$14:$C$166,C360)</f>
        <v>0</v>
      </c>
      <c r="E360" s="23">
        <f t="shared" ca="1" si="23"/>
        <v>0</v>
      </c>
      <c r="F360" s="23">
        <f ca="1">IF(D360=0,0,SUM($E$223:E360))</f>
        <v>0</v>
      </c>
      <c r="G360" s="23"/>
    </row>
    <row r="361" spans="2:7">
      <c r="B361" s="22">
        <v>138</v>
      </c>
      <c r="C361" s="71" t="str">
        <f ca="1">IF(ISERROR(OFFSET('HARGA SATUAN'!$C$6,MATCH('REKAP MDU'!B361,'HARGA SATUAN'!$T$7:$T$9999,0),0)),"",OFFSET('HARGA SATUAN'!$C$6,MATCH('REKAP MDU'!B361,'HARGA SATUAN'!$T$7:$T$9999,0),0))</f>
        <v>Kabel NYY 1 x 95 mm²</v>
      </c>
      <c r="D361" s="71">
        <f ca="1">SUMIFS(RAB!$F$14:$F$166,RAB!$C$14:$C$166,C361)</f>
        <v>0</v>
      </c>
      <c r="E361" s="23">
        <f t="shared" ca="1" si="23"/>
        <v>0</v>
      </c>
      <c r="F361" s="23">
        <f ca="1">IF(D361=0,0,SUM($E$223:E361))</f>
        <v>0</v>
      </c>
      <c r="G361" s="23"/>
    </row>
    <row r="362" spans="2:7">
      <c r="B362" s="147">
        <v>139</v>
      </c>
      <c r="C362" s="71" t="str">
        <f ca="1">IF(ISERROR(OFFSET('HARGA SATUAN'!$C$6,MATCH('REKAP MDU'!B362,'HARGA SATUAN'!$T$7:$T$9999,0),0)),"",OFFSET('HARGA SATUAN'!$C$6,MATCH('REKAP MDU'!B362,'HARGA SATUAN'!$T$7:$T$9999,0),0))</f>
        <v>Kabel NYY 1 x 150 mm²</v>
      </c>
      <c r="D362" s="71">
        <f ca="1">SUMIFS(RAB!$F$14:$F$166,RAB!$C$14:$C$166,C362)</f>
        <v>0</v>
      </c>
      <c r="E362" s="23">
        <f t="shared" ca="1" si="23"/>
        <v>0</v>
      </c>
      <c r="F362" s="23">
        <f ca="1">IF(D362=0,0,SUM($E$223:E362))</f>
        <v>0</v>
      </c>
      <c r="G362" s="23"/>
    </row>
    <row r="363" spans="2:7">
      <c r="B363" s="22">
        <v>140</v>
      </c>
      <c r="C363" s="71" t="str">
        <f ca="1">IF(ISERROR(OFFSET('HARGA SATUAN'!$C$6,MATCH('REKAP MDU'!B363,'HARGA SATUAN'!$T$7:$T$9999,0),0)),"",OFFSET('HARGA SATUAN'!$C$6,MATCH('REKAP MDU'!B363,'HARGA SATUAN'!$T$7:$T$9999,0),0))</f>
        <v>Kabel NYY 1 x 240 mm²</v>
      </c>
      <c r="D363" s="71">
        <f ca="1">SUMIFS(RAB!$F$14:$F$166,RAB!$C$14:$C$166,C363)</f>
        <v>0</v>
      </c>
      <c r="E363" s="23">
        <f t="shared" ca="1" si="23"/>
        <v>0</v>
      </c>
      <c r="F363" s="23">
        <f ca="1">IF(D363=0,0,SUM($E$223:E363))</f>
        <v>0</v>
      </c>
      <c r="G363" s="23"/>
    </row>
    <row r="364" spans="2:7">
      <c r="B364" s="147">
        <v>141</v>
      </c>
      <c r="C364" s="71" t="str">
        <f ca="1">IF(ISERROR(OFFSET('HARGA SATUAN'!$C$6,MATCH('REKAP MDU'!B364,'HARGA SATUAN'!$T$7:$T$9999,0),0)),"",OFFSET('HARGA SATUAN'!$C$6,MATCH('REKAP MDU'!B364,'HARGA SATUAN'!$T$7:$T$9999,0),0))</f>
        <v>Kabel NYY 4 x 70 mm²</v>
      </c>
      <c r="D364" s="71">
        <f ca="1">SUMIFS(RAB!$F$14:$F$166,RAB!$C$14:$C$166,C364)</f>
        <v>0</v>
      </c>
      <c r="E364" s="23">
        <f t="shared" ca="1" si="23"/>
        <v>0</v>
      </c>
      <c r="F364" s="23">
        <f ca="1">IF(D364=0,0,SUM($E$223:E364))</f>
        <v>0</v>
      </c>
      <c r="G364" s="23"/>
    </row>
    <row r="365" spans="2:7">
      <c r="B365" s="22">
        <v>142</v>
      </c>
      <c r="C365" s="71" t="str">
        <f ca="1">IF(ISERROR(OFFSET('HARGA SATUAN'!$C$6,MATCH('REKAP MDU'!B365,'HARGA SATUAN'!$T$7:$T$9999,0),0)),"",OFFSET('HARGA SATUAN'!$C$6,MATCH('REKAP MDU'!B365,'HARGA SATUAN'!$T$7:$T$9999,0),0))</f>
        <v>Kabel NA2XSEYBY 20 KV, 3 x 150 mm²</v>
      </c>
      <c r="D365" s="71">
        <f ca="1">SUMIFS(RAB!$F$14:$F$166,RAB!$C$14:$C$166,C365)</f>
        <v>0</v>
      </c>
      <c r="E365" s="23">
        <f t="shared" ca="1" si="23"/>
        <v>0</v>
      </c>
      <c r="F365" s="23">
        <f ca="1">IF(D365=0,0,SUM($E$223:E365))</f>
        <v>0</v>
      </c>
      <c r="G365" s="23"/>
    </row>
    <row r="366" spans="2:7">
      <c r="B366" s="147">
        <v>143</v>
      </c>
      <c r="C366" s="71" t="str">
        <f ca="1">IF(ISERROR(OFFSET('HARGA SATUAN'!$C$6,MATCH('REKAP MDU'!B366,'HARGA SATUAN'!$T$7:$T$9999,0),0)),"",OFFSET('HARGA SATUAN'!$C$6,MATCH('REKAP MDU'!B366,'HARGA SATUAN'!$T$7:$T$9999,0),0))</f>
        <v>Kabel NA2XSEYBY 20 KV, 3 x 240 mm²</v>
      </c>
      <c r="D366" s="71">
        <f ca="1">SUMIFS(RAB!$F$14:$F$166,RAB!$C$14:$C$166,C366)</f>
        <v>0</v>
      </c>
      <c r="E366" s="23">
        <f t="shared" ca="1" si="23"/>
        <v>0</v>
      </c>
      <c r="F366" s="23">
        <f ca="1">IF(D366=0,0,SUM($E$223:E366))</f>
        <v>0</v>
      </c>
      <c r="G366" s="23"/>
    </row>
    <row r="367" spans="2:7">
      <c r="B367" s="22">
        <v>144</v>
      </c>
      <c r="C367" s="71" t="str">
        <f ca="1">IF(ISERROR(OFFSET('HARGA SATUAN'!$C$6,MATCH('REKAP MDU'!B367,'HARGA SATUAN'!$T$7:$T$9999,0),0)),"",OFFSET('HARGA SATUAN'!$C$6,MATCH('REKAP MDU'!B367,'HARGA SATUAN'!$T$7:$T$9999,0),0))</f>
        <v>Kabel NA2XSEYBY 20 KV, 3 x 300 mm²</v>
      </c>
      <c r="D367" s="71">
        <f ca="1">SUMIFS(RAB!$F$14:$F$166,RAB!$C$14:$C$166,C367)</f>
        <v>0</v>
      </c>
      <c r="E367" s="23">
        <f t="shared" ca="1" si="23"/>
        <v>0</v>
      </c>
      <c r="F367" s="23">
        <f ca="1">IF(D367=0,0,SUM($E$223:E367))</f>
        <v>0</v>
      </c>
      <c r="G367" s="23"/>
    </row>
    <row r="368" spans="2:7">
      <c r="B368" s="147">
        <v>145</v>
      </c>
      <c r="C368" s="71" t="str">
        <f ca="1">IF(ISERROR(OFFSET('HARGA SATUAN'!$C$6,MATCH('REKAP MDU'!B368,'HARGA SATUAN'!$T$7:$T$9999,0),0)),"",OFFSET('HARGA SATUAN'!$C$6,MATCH('REKAP MDU'!B368,'HARGA SATUAN'!$T$7:$T$9999,0),0))</f>
        <v>MVTIC 3 x 150 + N 95 mm²</v>
      </c>
      <c r="D368" s="71">
        <f ca="1">SUMIFS(RAB!$F$14:$F$166,RAB!$C$14:$C$166,C368)</f>
        <v>0</v>
      </c>
      <c r="E368" s="23">
        <f t="shared" ca="1" si="23"/>
        <v>0</v>
      </c>
      <c r="F368" s="23">
        <f ca="1">IF(D368=0,0,SUM($E$223:E368))</f>
        <v>0</v>
      </c>
      <c r="G368" s="23"/>
    </row>
    <row r="369" spans="2:7">
      <c r="B369" s="22">
        <v>146</v>
      </c>
      <c r="C369" s="71" t="str">
        <f ca="1">IF(ISERROR(OFFSET('HARGA SATUAN'!$C$6,MATCH('REKAP MDU'!B369,'HARGA SATUAN'!$T$7:$T$9999,0),0)),"",OFFSET('HARGA SATUAN'!$C$6,MATCH('REKAP MDU'!B369,'HARGA SATUAN'!$T$7:$T$9999,0),0))</f>
        <v>MVTIC 3 x 240 + N 95 mm²</v>
      </c>
      <c r="D369" s="71">
        <f ca="1">SUMIFS(RAB!$F$14:$F$166,RAB!$C$14:$C$166,C369)</f>
        <v>0</v>
      </c>
      <c r="E369" s="23">
        <f t="shared" ca="1" si="23"/>
        <v>0</v>
      </c>
      <c r="F369" s="23">
        <f ca="1">IF(D369=0,0,SUM($E$223:E369))</f>
        <v>0</v>
      </c>
      <c r="G369" s="23"/>
    </row>
    <row r="370" spans="2:7">
      <c r="B370" s="147">
        <v>147</v>
      </c>
      <c r="C370" s="71" t="str">
        <f ca="1">IF(ISERROR(OFFSET('HARGA SATUAN'!$C$6,MATCH('REKAP MDU'!B370,'HARGA SATUAN'!$T$7:$T$9999,0),0)),"",OFFSET('HARGA SATUAN'!$C$6,MATCH('REKAP MDU'!B370,'HARGA SATUAN'!$T$7:$T$9999,0),0))</f>
        <v/>
      </c>
      <c r="D370" s="71">
        <f ca="1">SUMIFS(RAB!$F$14:$F$166,RAB!$C$14:$C$166,C370)</f>
        <v>0</v>
      </c>
      <c r="E370" s="23">
        <f t="shared" ca="1" si="23"/>
        <v>0</v>
      </c>
      <c r="F370" s="23">
        <f ca="1">IF(D370=0,0,SUM($E$223:E370))</f>
        <v>0</v>
      </c>
      <c r="G370" s="23"/>
    </row>
    <row r="371" spans="2:7">
      <c r="B371" s="22">
        <v>148</v>
      </c>
      <c r="C371" s="71" t="str">
        <f ca="1">IF(ISERROR(OFFSET('HARGA SATUAN'!$C$6,MATCH('REKAP MDU'!B371,'HARGA SATUAN'!$T$7:$T$9999,0),0)),"",OFFSET('HARGA SATUAN'!$C$6,MATCH('REKAP MDU'!B371,'HARGA SATUAN'!$T$7:$T$9999,0),0))</f>
        <v/>
      </c>
      <c r="D371" s="71">
        <f ca="1">SUMIFS(RAB!$F$14:$F$166,RAB!$C$14:$C$166,C371)</f>
        <v>0</v>
      </c>
      <c r="E371" s="23">
        <f t="shared" ca="1" si="23"/>
        <v>0</v>
      </c>
      <c r="F371" s="23">
        <f ca="1">IF(D371=0,0,SUM($E$223:E371))</f>
        <v>0</v>
      </c>
      <c r="G371" s="23"/>
    </row>
    <row r="372" spans="2:7">
      <c r="B372" s="147">
        <v>149</v>
      </c>
      <c r="C372" s="71" t="str">
        <f ca="1">IF(ISERROR(OFFSET('HARGA SATUAN'!$C$6,MATCH('REKAP MDU'!B372,'HARGA SATUAN'!$T$7:$T$9999,0),0)),"",OFFSET('HARGA SATUAN'!$C$6,MATCH('REKAP MDU'!B372,'HARGA SATUAN'!$T$7:$T$9999,0),0))</f>
        <v/>
      </c>
      <c r="D372" s="71">
        <f ca="1">SUMIFS(RAB!$F$14:$F$166,RAB!$C$14:$C$166,C372)</f>
        <v>0</v>
      </c>
      <c r="E372" s="23">
        <f t="shared" ca="1" si="23"/>
        <v>0</v>
      </c>
      <c r="F372" s="23">
        <f ca="1">IF(D372=0,0,SUM($E$223:E372))</f>
        <v>0</v>
      </c>
      <c r="G372" s="23"/>
    </row>
    <row r="373" spans="2:7">
      <c r="B373" s="22">
        <v>150</v>
      </c>
      <c r="C373" s="71" t="str">
        <f ca="1">IF(ISERROR(OFFSET('HARGA SATUAN'!$C$6,MATCH('REKAP MDU'!B373,'HARGA SATUAN'!$T$7:$T$9999,0),0)),"",OFFSET('HARGA SATUAN'!$C$6,MATCH('REKAP MDU'!B373,'HARGA SATUAN'!$T$7:$T$9999,0),0))</f>
        <v/>
      </c>
      <c r="D373" s="71">
        <f ca="1">SUMIFS(RAB!$F$14:$F$166,RAB!$C$14:$C$166,C373)</f>
        <v>0</v>
      </c>
      <c r="E373" s="23">
        <f t="shared" ca="1" si="23"/>
        <v>0</v>
      </c>
      <c r="F373" s="23">
        <f ca="1">IF(D373=0,0,SUM($E$223:E373))</f>
        <v>0</v>
      </c>
      <c r="G373" s="23"/>
    </row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29" priority="5" operator="equal">
      <formula>0</formula>
    </cfRule>
  </conditionalFormatting>
  <conditionalFormatting sqref="C16:C165">
    <cfRule type="cellIs" dxfId="28" priority="4" stopIfTrue="1" operator="equal">
      <formula>0</formula>
    </cfRule>
  </conditionalFormatting>
  <conditionalFormatting sqref="C16:E165">
    <cfRule type="cellIs" dxfId="27" priority="1" operator="equal">
      <formula>0</formula>
    </cfRule>
  </conditionalFormatting>
  <conditionalFormatting sqref="D224:G373">
    <cfRule type="cellIs" dxfId="26" priority="8" operator="equal">
      <formula>0</formula>
    </cfRule>
  </conditionalFormatting>
  <conditionalFormatting sqref="E1:E3 G1:G115 E6:E15 H12:I12 N13 F14:F15 H14:K115 E166:K166 G166:G223 E167:F167 H167:K167">
    <cfRule type="cellIs" dxfId="25" priority="43" stopIfTrue="1" operator="equal">
      <formula>0</formula>
    </cfRule>
  </conditionalFormatting>
  <conditionalFormatting sqref="E171:E65536">
    <cfRule type="cellIs" dxfId="24" priority="9" stopIfTrue="1" operator="equal">
      <formula>0</formula>
    </cfRule>
  </conditionalFormatting>
  <conditionalFormatting sqref="G374:G65536">
    <cfRule type="cellIs" dxfId="23" priority="14" stopIfTrue="1" operator="equal">
      <formula>0</formula>
    </cfRule>
  </conditionalFormatting>
  <conditionalFormatting sqref="R14:T166 G116:K165">
    <cfRule type="cellIs" dxfId="2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74"/>
    </row>
    <row r="4" spans="4:4" ht="57" customHeight="1">
      <c r="D4" s="374">
        <v>3</v>
      </c>
    </row>
    <row r="5" spans="4:4" ht="57" customHeight="1">
      <c r="D5" s="37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V1994"/>
  <sheetViews>
    <sheetView showGridLines="0" view="pageBreakPreview" zoomScale="75" zoomScaleNormal="70" zoomScaleSheetLayoutView="75" workbookViewId="0">
      <pane xSplit="3" ySplit="6" topLeftCell="D199" activePane="bottomRight" state="frozen"/>
      <selection activeCell="D209" sqref="D209"/>
      <selection pane="topRight" activeCell="D209" sqref="D209"/>
      <selection pane="bottomLeft" activeCell="D209" sqref="D209"/>
      <selection pane="bottomRight" activeCell="D212" sqref="D212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82.44140625" style="80" customWidth="1"/>
    <col min="4" max="4" width="85.88671875" style="80" customWidth="1"/>
    <col min="5" max="5" width="11.6640625" style="3" customWidth="1"/>
    <col min="6" max="6" width="9.6640625" style="1" customWidth="1"/>
    <col min="7" max="9" width="16.6640625" style="4" customWidth="1"/>
    <col min="10" max="10" width="12.21875" style="4" customWidth="1"/>
    <col min="11" max="15" width="16.6640625" style="4" customWidth="1"/>
    <col min="16" max="16" width="10.6640625" style="90" customWidth="1"/>
    <col min="17" max="17" width="24.6640625" style="4" customWidth="1"/>
    <col min="18" max="24" width="7.109375" style="545" customWidth="1"/>
    <col min="25" max="28" width="7.109375" style="150" customWidth="1"/>
    <col min="29" max="29" width="21.33203125" style="150" customWidth="1"/>
    <col min="30" max="30" width="7.109375" style="150" customWidth="1"/>
    <col min="31" max="33" width="7.109375" style="141" customWidth="1"/>
    <col min="34" max="34" width="7.109375" style="151" customWidth="1"/>
    <col min="35" max="35" width="12.6640625" style="151" bestFit="1" customWidth="1"/>
    <col min="36" max="268" width="9.109375" style="5" customWidth="1"/>
    <col min="269" max="269" width="6.5546875" style="5" customWidth="1"/>
    <col min="270" max="270" width="3.6640625" style="5" customWidth="1"/>
    <col min="271" max="271" width="27.6640625" style="5" customWidth="1"/>
    <col min="272" max="272" width="5" style="5" customWidth="1"/>
    <col min="273" max="273" width="30" style="5" customWidth="1"/>
    <col min="274" max="16384" width="31.88671875" style="5"/>
  </cols>
  <sheetData>
    <row r="1" spans="1:35" ht="15" customHeight="1">
      <c r="B1" s="2"/>
      <c r="C1" s="79"/>
      <c r="D1" s="79"/>
    </row>
    <row r="2" spans="1:35" ht="21" customHeight="1">
      <c r="A2" s="6"/>
      <c r="B2" s="593" t="s">
        <v>41</v>
      </c>
      <c r="C2" s="593"/>
      <c r="D2" s="8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88"/>
      <c r="R2" s="546"/>
      <c r="S2" s="546"/>
      <c r="T2" s="546"/>
      <c r="U2" s="546"/>
      <c r="V2" s="546"/>
      <c r="W2" s="546"/>
      <c r="X2" s="546"/>
      <c r="Y2" s="152"/>
      <c r="Z2" s="152"/>
      <c r="AA2" s="152"/>
      <c r="AB2" s="152"/>
      <c r="AC2" s="152"/>
    </row>
    <row r="3" spans="1:35" ht="9" customHeight="1">
      <c r="A3" s="7"/>
      <c r="B3" s="8"/>
      <c r="F3" s="7"/>
      <c r="G3" s="9"/>
      <c r="H3" s="9"/>
      <c r="I3" s="9"/>
      <c r="J3" s="9"/>
      <c r="K3" s="9"/>
      <c r="L3" s="9"/>
      <c r="M3" s="9"/>
      <c r="N3" s="9"/>
      <c r="O3" s="9"/>
      <c r="P3" s="91"/>
      <c r="Q3" s="9"/>
      <c r="R3" s="547"/>
      <c r="S3" s="547"/>
      <c r="T3" s="547"/>
      <c r="U3" s="547"/>
      <c r="V3" s="547"/>
      <c r="W3" s="547"/>
      <c r="X3" s="547"/>
      <c r="Y3" s="153"/>
      <c r="Z3" s="153"/>
      <c r="AA3" s="153"/>
      <c r="AB3" s="153"/>
      <c r="AC3" s="153"/>
    </row>
    <row r="4" spans="1:35" s="12" customFormat="1" ht="60" customHeight="1">
      <c r="A4" s="10"/>
      <c r="B4" s="594" t="s">
        <v>23</v>
      </c>
      <c r="C4" s="595" t="s">
        <v>697</v>
      </c>
      <c r="D4" s="596" t="s">
        <v>2109</v>
      </c>
      <c r="E4" s="595" t="s">
        <v>42</v>
      </c>
      <c r="F4" s="594" t="s">
        <v>43</v>
      </c>
      <c r="G4" s="104" t="s">
        <v>1149</v>
      </c>
      <c r="H4" s="104" t="s">
        <v>1148</v>
      </c>
      <c r="I4" s="104" t="s">
        <v>1175</v>
      </c>
      <c r="J4" s="104" t="s">
        <v>2531</v>
      </c>
      <c r="K4" s="453" t="s">
        <v>2532</v>
      </c>
      <c r="L4" s="453" t="s">
        <v>2533</v>
      </c>
      <c r="M4" s="453" t="s">
        <v>2534</v>
      </c>
      <c r="N4" s="453" t="s">
        <v>2535</v>
      </c>
      <c r="O4" s="453" t="s">
        <v>2536</v>
      </c>
      <c r="P4" s="592" t="s">
        <v>710</v>
      </c>
      <c r="Q4" s="168" t="s">
        <v>443</v>
      </c>
      <c r="R4" s="548"/>
      <c r="S4" s="548"/>
      <c r="T4" s="548"/>
      <c r="U4" s="548"/>
      <c r="V4" s="548"/>
      <c r="W4" s="548"/>
      <c r="X4" s="548"/>
      <c r="Y4" s="154"/>
      <c r="Z4" s="154"/>
      <c r="AA4" s="154"/>
      <c r="AB4" s="154"/>
      <c r="AC4" s="154"/>
      <c r="AD4" s="155"/>
      <c r="AE4" s="156"/>
      <c r="AF4" s="156"/>
      <c r="AG4" s="156"/>
      <c r="AH4" s="156"/>
      <c r="AI4" s="156"/>
    </row>
    <row r="5" spans="1:35" s="14" customFormat="1" ht="15" customHeight="1">
      <c r="A5" s="13"/>
      <c r="B5" s="594"/>
      <c r="C5" s="595"/>
      <c r="D5" s="597"/>
      <c r="E5" s="595"/>
      <c r="F5" s="594"/>
      <c r="G5" s="92"/>
      <c r="H5" s="92"/>
      <c r="I5" s="92"/>
      <c r="J5" s="92"/>
      <c r="K5" s="92"/>
      <c r="L5" s="92"/>
      <c r="M5" s="92"/>
      <c r="N5" s="92"/>
      <c r="O5" s="92"/>
      <c r="P5" s="592"/>
      <c r="Q5" s="168" t="s">
        <v>1175</v>
      </c>
      <c r="R5" s="549"/>
      <c r="S5" s="549"/>
      <c r="T5" s="549"/>
      <c r="U5" s="549"/>
      <c r="V5" s="549"/>
      <c r="W5" s="549"/>
      <c r="X5" s="549"/>
      <c r="Y5" s="157"/>
      <c r="Z5" s="157"/>
      <c r="AA5" s="157"/>
      <c r="AB5" s="157"/>
      <c r="AC5" s="150"/>
      <c r="AD5" s="141"/>
      <c r="AE5" s="141"/>
      <c r="AF5" s="141"/>
      <c r="AG5" s="141"/>
      <c r="AH5" s="151"/>
      <c r="AI5" s="151"/>
    </row>
    <row r="6" spans="1:35" s="93" customFormat="1" ht="13.5" customHeight="1">
      <c r="A6" s="15"/>
      <c r="B6" s="468">
        <v>1</v>
      </c>
      <c r="C6" s="469">
        <v>2</v>
      </c>
      <c r="D6" s="469">
        <v>2</v>
      </c>
      <c r="E6" s="469">
        <v>2</v>
      </c>
      <c r="F6" s="469">
        <v>2</v>
      </c>
      <c r="G6" s="469">
        <v>2</v>
      </c>
      <c r="H6" s="469">
        <v>2</v>
      </c>
      <c r="I6" s="469">
        <v>2</v>
      </c>
      <c r="J6" s="469">
        <v>2</v>
      </c>
      <c r="K6" s="469">
        <v>2</v>
      </c>
      <c r="L6" s="469">
        <v>2</v>
      </c>
      <c r="M6" s="469">
        <v>2</v>
      </c>
      <c r="N6" s="469">
        <v>2</v>
      </c>
      <c r="O6" s="469">
        <v>2</v>
      </c>
      <c r="P6" s="469">
        <v>2</v>
      </c>
      <c r="Q6" s="469">
        <v>2</v>
      </c>
      <c r="R6" s="550"/>
      <c r="S6" s="550">
        <f>MAX(T7:T1467)</f>
        <v>146</v>
      </c>
      <c r="T6" s="550"/>
      <c r="U6" s="550">
        <f>MAX(U7:U1467)</f>
        <v>666</v>
      </c>
      <c r="V6" s="550"/>
      <c r="W6" s="550"/>
      <c r="X6" s="550"/>
      <c r="Y6" s="158"/>
      <c r="Z6" s="158"/>
      <c r="AA6" s="158"/>
      <c r="AB6" s="158"/>
      <c r="AC6" s="155"/>
      <c r="AD6" s="155"/>
      <c r="AE6" s="155"/>
      <c r="AF6" s="155"/>
      <c r="AG6" s="155"/>
      <c r="AH6" s="159"/>
      <c r="AI6" s="159"/>
    </row>
    <row r="7" spans="1:35" ht="15" customHeight="1">
      <c r="A7" s="15"/>
      <c r="B7" s="83"/>
      <c r="C7" s="84"/>
      <c r="D7" s="84"/>
      <c r="E7" s="85"/>
      <c r="F7" s="86"/>
      <c r="G7" s="87">
        <f>(IF(E7="JASA",H7*#REF!,0))+(IF(E7="HDW",H7*#REF!,0))+(IF(E7="MDU",H7*#REF!,0))+(IF(E7="MDU-KD",H7*#REF!,0))</f>
        <v>0</v>
      </c>
      <c r="H7" s="87">
        <v>0</v>
      </c>
      <c r="I7" s="465"/>
      <c r="J7" s="465"/>
      <c r="K7" s="465"/>
      <c r="L7" s="465"/>
      <c r="M7" s="465"/>
      <c r="N7" s="465"/>
      <c r="O7" s="465"/>
      <c r="P7" s="454"/>
      <c r="Q7" s="87">
        <f>IF($Q$5=$H$4,H7,(IF($Q$5=$G$4,(IF(G7=0,H7,G7)),0)))</f>
        <v>0</v>
      </c>
      <c r="R7" s="550">
        <f t="shared" ref="R7:R70" si="0">IF(E7="MDU-KD",1,0)</f>
        <v>0</v>
      </c>
      <c r="S7" s="550">
        <f t="shared" ref="S7:S70" si="1">IF(E7="HDW",1,0)</f>
        <v>0</v>
      </c>
      <c r="T7" s="550">
        <f>IF(R7=1,SUM($R$6:R7),0)</f>
        <v>0</v>
      </c>
      <c r="U7" s="550">
        <f>IF(S7=1,SUM($S$6:S7),0)</f>
        <v>0</v>
      </c>
      <c r="V7" s="550">
        <f t="shared" ref="V7:V70" si="2">IF(T7=0,U7,T7)</f>
        <v>0</v>
      </c>
      <c r="W7" s="550">
        <f t="shared" ref="W7:W70" si="3">IF(F7=0,0,IF(LEFT(C7,11)="Tiang Beton",1,0))</f>
        <v>0</v>
      </c>
      <c r="X7" s="550">
        <f>IF(W7=1,SUM($W$6:W7),0)</f>
        <v>0</v>
      </c>
      <c r="Y7" s="158"/>
      <c r="Z7" s="158"/>
      <c r="AA7" s="158"/>
      <c r="AB7" s="158"/>
      <c r="AE7" s="150"/>
      <c r="AF7" s="160"/>
      <c r="AG7" s="150"/>
      <c r="AH7" s="150">
        <f>IF(AG7=1,SUM($AG$6:AG7),0)</f>
        <v>0</v>
      </c>
    </row>
    <row r="8" spans="1:35" ht="15" customHeight="1">
      <c r="A8" s="15"/>
      <c r="B8" s="425" t="s">
        <v>444</v>
      </c>
      <c r="C8" s="426" t="s">
        <v>1582</v>
      </c>
      <c r="D8" s="426"/>
      <c r="E8" s="85"/>
      <c r="F8" s="86"/>
      <c r="G8" s="87"/>
      <c r="H8" s="87"/>
      <c r="I8" s="87"/>
      <c r="J8" s="87"/>
      <c r="K8" s="87"/>
      <c r="L8" s="87"/>
      <c r="M8" s="87"/>
      <c r="N8" s="87"/>
      <c r="O8" s="87"/>
      <c r="P8" s="454"/>
      <c r="Q8" s="87"/>
      <c r="R8" s="550">
        <f t="shared" si="0"/>
        <v>0</v>
      </c>
      <c r="S8" s="550">
        <f t="shared" si="1"/>
        <v>0</v>
      </c>
      <c r="T8" s="550">
        <f>IF(R8=1,SUM($R$6:R8),0)</f>
        <v>0</v>
      </c>
      <c r="U8" s="550">
        <f>IF(S8=1,SUM($S$6:S8),0)</f>
        <v>0</v>
      </c>
      <c r="V8" s="550">
        <f t="shared" si="2"/>
        <v>0</v>
      </c>
      <c r="W8" s="550">
        <f t="shared" si="3"/>
        <v>0</v>
      </c>
      <c r="X8" s="550">
        <f>IF(W8=1,SUM($W$6:W8),0)</f>
        <v>0</v>
      </c>
      <c r="Y8" s="158"/>
      <c r="Z8" s="158"/>
      <c r="AA8" s="158"/>
      <c r="AB8" s="158"/>
      <c r="AE8" s="150"/>
      <c r="AF8" s="160"/>
      <c r="AG8" s="150"/>
      <c r="AH8" s="150"/>
    </row>
    <row r="9" spans="1:35" ht="15" customHeight="1">
      <c r="A9" s="15"/>
      <c r="B9" s="425" t="s">
        <v>720</v>
      </c>
      <c r="C9" s="426" t="s">
        <v>445</v>
      </c>
      <c r="D9" s="426"/>
      <c r="E9" s="212"/>
      <c r="F9" s="213"/>
      <c r="G9" s="167">
        <f>(IF(E9="JASA",H9*'[161]DETAIL USULAN'!$K$58,0))+(IF(E9="HDW",H9*'[161]DETAIL USULAN'!$J$58,0))+(IF(E9="MDU",H9*'[161]DETAIL USULAN'!$I$58,0))+(IF(E9="MDU-KD",H9*'[161]DETAIL USULAN'!$I$58,0))</f>
        <v>0</v>
      </c>
      <c r="H9" s="167">
        <v>0</v>
      </c>
      <c r="I9" s="167"/>
      <c r="J9" s="167"/>
      <c r="K9" s="167"/>
      <c r="L9" s="167"/>
      <c r="M9" s="167"/>
      <c r="N9" s="167"/>
      <c r="O9" s="167"/>
      <c r="P9" s="454"/>
      <c r="Q9" s="87">
        <f>IF($Q$5=$H$4,H9,(IF($Q$5=$G$4,(IF(G9=0,H9,G9)),0)))</f>
        <v>0</v>
      </c>
      <c r="R9" s="550">
        <f t="shared" si="0"/>
        <v>0</v>
      </c>
      <c r="S9" s="550">
        <f t="shared" si="1"/>
        <v>0</v>
      </c>
      <c r="T9" s="550">
        <f>IF(R9=1,SUM($R$6:R9),0)</f>
        <v>0</v>
      </c>
      <c r="U9" s="550">
        <f>IF(S9=1,SUM($S$6:S9),0)</f>
        <v>0</v>
      </c>
      <c r="V9" s="550">
        <f t="shared" si="2"/>
        <v>0</v>
      </c>
      <c r="W9" s="550">
        <f t="shared" si="3"/>
        <v>0</v>
      </c>
      <c r="X9" s="550">
        <f>IF(W9=1,SUM($W$6:W9),0)</f>
        <v>0</v>
      </c>
      <c r="Y9" s="158"/>
      <c r="Z9" s="158"/>
      <c r="AA9" s="158"/>
      <c r="AB9" s="158"/>
      <c r="AC9" s="150">
        <f t="shared" ref="AC9" si="4">IF(B9="HDW",1,0)</f>
        <v>0</v>
      </c>
      <c r="AE9" s="150"/>
      <c r="AF9" s="160"/>
      <c r="AG9" s="150"/>
      <c r="AH9" s="150"/>
    </row>
    <row r="10" spans="1:35" ht="15" customHeight="1">
      <c r="A10" s="17"/>
      <c r="B10" s="169">
        <v>1</v>
      </c>
      <c r="C10" s="105" t="s">
        <v>446</v>
      </c>
      <c r="D10" s="105" t="s">
        <v>446</v>
      </c>
      <c r="E10" s="212" t="s">
        <v>44</v>
      </c>
      <c r="F10" s="213" t="s">
        <v>8</v>
      </c>
      <c r="G10" s="214">
        <v>294100</v>
      </c>
      <c r="H10" s="214">
        <v>327600</v>
      </c>
      <c r="I10" s="167">
        <v>312601</v>
      </c>
      <c r="J10" s="445">
        <f>((I10-H10)/H10)*100%</f>
        <v>-4.5784493284493286E-2</v>
      </c>
      <c r="K10" s="167">
        <f>IF($J10&lt;0,(I10*(1-$J10)),(I10*(1+$J10)))</f>
        <v>326913.27838522592</v>
      </c>
      <c r="L10" s="167">
        <f>IF($J10&lt;0,(K10*(1-$J10)),(K10*(1+$J10)))</f>
        <v>341880.83718406595</v>
      </c>
      <c r="M10" s="167">
        <f>IF($J10&lt;0,(L10*(1-$J10)),(L10*(1+$J10)))</f>
        <v>357533.67807821679</v>
      </c>
      <c r="N10" s="167">
        <f t="shared" ref="N10:O10" si="5">IF($J10&lt;0,(M10*(1-$J10)),(M10*(1+$J10)))</f>
        <v>373903.17636116908</v>
      </c>
      <c r="O10" s="167">
        <f t="shared" si="5"/>
        <v>391022.14382832777</v>
      </c>
      <c r="P10" s="455"/>
      <c r="Q10" s="87">
        <f>IF($Q$5=$H$4,H10,(IF($Q$5=$G$4,G10,(IF($Q$5=$I$4,I10,(IF($Q$5=$K$4,K10,(IF($Q$5=$L$4,L10,(IF($Q$5=$M$4,M10,(IF($Q$5=$N$4,N10,(IF($Q$5=$O$4,O10,0)))))))))))))))</f>
        <v>312601</v>
      </c>
      <c r="R10" s="550">
        <f t="shared" si="0"/>
        <v>1</v>
      </c>
      <c r="S10" s="550">
        <f t="shared" si="1"/>
        <v>0</v>
      </c>
      <c r="T10" s="550">
        <f>IF(R10=1,SUM($R$6:R10),0)</f>
        <v>1</v>
      </c>
      <c r="U10" s="550">
        <f>IF(S10=1,SUM($S$6:S10),0)</f>
        <v>0</v>
      </c>
      <c r="V10" s="550">
        <f t="shared" si="2"/>
        <v>1</v>
      </c>
      <c r="W10" s="550">
        <f t="shared" si="3"/>
        <v>0</v>
      </c>
      <c r="X10" s="550">
        <f>IF(W10=1,SUM($W$6:W10),0)</f>
        <v>0</v>
      </c>
      <c r="Y10" s="158"/>
      <c r="Z10" s="158"/>
      <c r="AA10" s="158"/>
      <c r="AB10" s="158"/>
      <c r="AC10" s="432" t="str">
        <f>G4</f>
        <v>RAB SKK 2022</v>
      </c>
      <c r="AE10" s="150"/>
      <c r="AF10" s="160"/>
      <c r="AG10" s="150"/>
      <c r="AH10" s="150"/>
    </row>
    <row r="11" spans="1:35" ht="15" customHeight="1">
      <c r="A11" s="15"/>
      <c r="B11" s="169">
        <v>2</v>
      </c>
      <c r="C11" s="105" t="s">
        <v>447</v>
      </c>
      <c r="D11" s="105"/>
      <c r="E11" s="212" t="s">
        <v>44</v>
      </c>
      <c r="F11" s="213" t="s">
        <v>8</v>
      </c>
      <c r="G11" s="214">
        <v>1719200</v>
      </c>
      <c r="H11" s="214">
        <v>1719200</v>
      </c>
      <c r="I11" s="443">
        <f>H11</f>
        <v>1719200</v>
      </c>
      <c r="J11" s="446">
        <v>-4.5784493284493286E-2</v>
      </c>
      <c r="K11" s="443">
        <f t="shared" ref="K11:K74" si="6">IF($J11&lt;0,(I11*(1-$J11)),(I11*(1+$J11)))</f>
        <v>1797912.700854701</v>
      </c>
      <c r="L11" s="443">
        <f t="shared" ref="L11:O11" si="7">IF($J11&lt;0,(K11*(1-$J11)),(K11*(1+$J11)))</f>
        <v>1880229.2228330884</v>
      </c>
      <c r="M11" s="443">
        <f t="shared" si="7"/>
        <v>1966314.5650591981</v>
      </c>
      <c r="N11" s="443">
        <f t="shared" si="7"/>
        <v>2056341.2810583522</v>
      </c>
      <c r="O11" s="443">
        <f t="shared" si="7"/>
        <v>2150489.8246315946</v>
      </c>
      <c r="P11" s="455"/>
      <c r="Q11" s="87">
        <f t="shared" ref="Q11:Q74" si="8">IF($Q$5=$H$4,H11,(IF($Q$5=$G$4,G11,(IF($Q$5=$I$4,I11,(IF($Q$5=$K$4,K11,(IF($Q$5=$L$4,L11,(IF($Q$5=$M$4,M11,(IF($Q$5=$N$4,N11,(IF($Q$5=$O$4,O11,0)))))))))))))))</f>
        <v>1719200</v>
      </c>
      <c r="R11" s="550">
        <f t="shared" si="0"/>
        <v>1</v>
      </c>
      <c r="S11" s="550">
        <f t="shared" si="1"/>
        <v>0</v>
      </c>
      <c r="T11" s="550">
        <f>IF(R11=1,SUM($R$6:R11),0)</f>
        <v>2</v>
      </c>
      <c r="U11" s="550">
        <f>IF(S11=1,SUM($S$6:S11),0)</f>
        <v>0</v>
      </c>
      <c r="V11" s="550">
        <f t="shared" si="2"/>
        <v>2</v>
      </c>
      <c r="W11" s="550">
        <f t="shared" si="3"/>
        <v>0</v>
      </c>
      <c r="X11" s="550">
        <f>IF(W11=1,SUM($W$6:W11),0)</f>
        <v>0</v>
      </c>
      <c r="Y11" s="158"/>
      <c r="Z11" s="158"/>
      <c r="AA11" s="158"/>
      <c r="AB11" s="158"/>
      <c r="AC11" s="432" t="str">
        <f>H4</f>
        <v>RAB HSS 2023</v>
      </c>
      <c r="AE11" s="150"/>
      <c r="AF11" s="160"/>
      <c r="AG11" s="150"/>
      <c r="AH11" s="150"/>
    </row>
    <row r="12" spans="1:35" ht="15" customHeight="1">
      <c r="A12" s="15"/>
      <c r="B12" s="169">
        <v>3</v>
      </c>
      <c r="C12" s="105" t="s">
        <v>448</v>
      </c>
      <c r="D12" s="105" t="s">
        <v>448</v>
      </c>
      <c r="E12" s="212" t="s">
        <v>44</v>
      </c>
      <c r="F12" s="213" t="s">
        <v>8</v>
      </c>
      <c r="G12" s="214">
        <v>151000</v>
      </c>
      <c r="H12" s="214">
        <v>168200</v>
      </c>
      <c r="I12" s="167">
        <v>162966</v>
      </c>
      <c r="J12" s="445">
        <f t="shared" ref="J12:J74" si="9">((I12-H12)/H12)*100%</f>
        <v>-3.1117717003567181E-2</v>
      </c>
      <c r="K12" s="167">
        <f t="shared" si="6"/>
        <v>168037.12986920335</v>
      </c>
      <c r="L12" s="167">
        <f t="shared" ref="L12:O12" si="10">IF($J12&lt;0,(K12*(1-$J12)),(K12*(1+$J12)))</f>
        <v>173266.06172256489</v>
      </c>
      <c r="M12" s="167">
        <f t="shared" si="10"/>
        <v>178657.70599757027</v>
      </c>
      <c r="N12" s="167">
        <f t="shared" si="10"/>
        <v>184217.12593330917</v>
      </c>
      <c r="O12" s="167">
        <f t="shared" si="10"/>
        <v>189949.54232531239</v>
      </c>
      <c r="P12" s="455"/>
      <c r="Q12" s="87">
        <f t="shared" si="8"/>
        <v>162966</v>
      </c>
      <c r="R12" s="550">
        <f t="shared" si="0"/>
        <v>1</v>
      </c>
      <c r="S12" s="550">
        <f t="shared" si="1"/>
        <v>0</v>
      </c>
      <c r="T12" s="550">
        <f>IF(R12=1,SUM($R$6:R12),0)</f>
        <v>3</v>
      </c>
      <c r="U12" s="550">
        <f>IF(S12=1,SUM($S$6:S12),0)</f>
        <v>0</v>
      </c>
      <c r="V12" s="550">
        <f t="shared" si="2"/>
        <v>3</v>
      </c>
      <c r="W12" s="550">
        <f t="shared" si="3"/>
        <v>0</v>
      </c>
      <c r="X12" s="550">
        <f>IF(W12=1,SUM($W$6:W12),0)</f>
        <v>0</v>
      </c>
      <c r="Y12" s="158"/>
      <c r="Z12" s="158"/>
      <c r="AA12" s="158"/>
      <c r="AB12" s="158"/>
      <c r="AC12" s="432" t="str">
        <f>I4</f>
        <v>RAB HSS 2024</v>
      </c>
      <c r="AE12" s="150"/>
      <c r="AF12" s="160"/>
      <c r="AG12" s="150"/>
      <c r="AH12" s="150"/>
    </row>
    <row r="13" spans="1:35" ht="15" customHeight="1">
      <c r="A13" s="15"/>
      <c r="B13" s="169">
        <v>4</v>
      </c>
      <c r="C13" s="105" t="s">
        <v>811</v>
      </c>
      <c r="D13" s="105" t="s">
        <v>811</v>
      </c>
      <c r="E13" s="212" t="s">
        <v>45</v>
      </c>
      <c r="F13" s="213" t="s">
        <v>8</v>
      </c>
      <c r="G13" s="214">
        <v>1430000</v>
      </c>
      <c r="H13" s="214">
        <v>1740750</v>
      </c>
      <c r="I13" s="167">
        <v>1707750</v>
      </c>
      <c r="J13" s="445">
        <f t="shared" si="9"/>
        <v>-1.8957345971563982E-2</v>
      </c>
      <c r="K13" s="167">
        <f t="shared" si="6"/>
        <v>1740124.4075829384</v>
      </c>
      <c r="L13" s="167">
        <f t="shared" ref="L13:O13" si="11">IF($J13&lt;0,(K13*(1-$J13)),(K13*(1+$J13)))</f>
        <v>1773112.548011051</v>
      </c>
      <c r="M13" s="167">
        <f t="shared" si="11"/>
        <v>1806726.0560302178</v>
      </c>
      <c r="N13" s="167">
        <f t="shared" si="11"/>
        <v>1840976.786950222</v>
      </c>
      <c r="O13" s="167">
        <f t="shared" si="11"/>
        <v>1875876.8208260555</v>
      </c>
      <c r="P13" s="455"/>
      <c r="Q13" s="87">
        <f t="shared" si="8"/>
        <v>1707750</v>
      </c>
      <c r="R13" s="550">
        <f t="shared" si="0"/>
        <v>0</v>
      </c>
      <c r="S13" s="550">
        <f t="shared" si="1"/>
        <v>1</v>
      </c>
      <c r="T13" s="550">
        <f>IF(R13=1,SUM($R$6:R13),0)</f>
        <v>0</v>
      </c>
      <c r="U13" s="550">
        <f>IF(S13=1,SUM($S$6:S13),0)</f>
        <v>147</v>
      </c>
      <c r="V13" s="550">
        <f t="shared" si="2"/>
        <v>147</v>
      </c>
      <c r="W13" s="550">
        <f t="shared" si="3"/>
        <v>0</v>
      </c>
      <c r="X13" s="550">
        <f>IF(W13=1,SUM($W$6:W13),0)</f>
        <v>0</v>
      </c>
      <c r="Y13" s="158"/>
      <c r="Z13" s="158"/>
      <c r="AA13" s="158"/>
      <c r="AB13" s="158"/>
      <c r="AC13" s="466" t="s">
        <v>2532</v>
      </c>
      <c r="AH13" s="150"/>
    </row>
    <row r="14" spans="1:35" ht="15" customHeight="1">
      <c r="A14" s="15"/>
      <c r="B14" s="169">
        <v>5</v>
      </c>
      <c r="C14" s="105" t="s">
        <v>810</v>
      </c>
      <c r="D14" s="105" t="s">
        <v>810</v>
      </c>
      <c r="E14" s="212" t="s">
        <v>44</v>
      </c>
      <c r="F14" s="213" t="s">
        <v>8</v>
      </c>
      <c r="G14" s="214">
        <v>16495000</v>
      </c>
      <c r="H14" s="214">
        <v>18373800</v>
      </c>
      <c r="I14" s="167">
        <v>17077500</v>
      </c>
      <c r="J14" s="445">
        <f t="shared" si="9"/>
        <v>-7.0551546223426839E-2</v>
      </c>
      <c r="K14" s="167">
        <f t="shared" si="6"/>
        <v>18282344.03063057</v>
      </c>
      <c r="L14" s="167">
        <f t="shared" ref="L14:O14" si="12">IF($J14&lt;0,(K14*(1-$J14)),(K14*(1+$J14)))</f>
        <v>19572191.670580193</v>
      </c>
      <c r="M14" s="167">
        <f t="shared" si="12"/>
        <v>20953040.055920899</v>
      </c>
      <c r="N14" s="167">
        <f t="shared" si="12"/>
        <v>22431309.429947514</v>
      </c>
      <c r="O14" s="167">
        <f t="shared" si="12"/>
        <v>24013872.994046446</v>
      </c>
      <c r="P14" s="455"/>
      <c r="Q14" s="87">
        <f t="shared" si="8"/>
        <v>17077500</v>
      </c>
      <c r="R14" s="550">
        <f t="shared" si="0"/>
        <v>1</v>
      </c>
      <c r="S14" s="550">
        <f t="shared" si="1"/>
        <v>0</v>
      </c>
      <c r="T14" s="550">
        <f>IF(R14=1,SUM($R$6:R14),0)</f>
        <v>4</v>
      </c>
      <c r="U14" s="550">
        <f>IF(S14=1,SUM($S$6:S14),0)</f>
        <v>0</v>
      </c>
      <c r="V14" s="550">
        <f t="shared" si="2"/>
        <v>4</v>
      </c>
      <c r="W14" s="550">
        <f t="shared" si="3"/>
        <v>0</v>
      </c>
      <c r="X14" s="550">
        <f>IF(W14=1,SUM($W$6:W14),0)</f>
        <v>0</v>
      </c>
      <c r="Y14" s="158"/>
      <c r="Z14" s="158"/>
      <c r="AA14" s="158"/>
      <c r="AB14" s="158"/>
      <c r="AC14" s="466" t="s">
        <v>2533</v>
      </c>
      <c r="AE14" s="150"/>
      <c r="AF14" s="160"/>
      <c r="AG14" s="150"/>
      <c r="AH14" s="150"/>
    </row>
    <row r="15" spans="1:35" ht="15" customHeight="1">
      <c r="A15" s="15"/>
      <c r="B15" s="169">
        <v>6</v>
      </c>
      <c r="C15" s="105" t="s">
        <v>841</v>
      </c>
      <c r="D15" s="105" t="s">
        <v>841</v>
      </c>
      <c r="E15" s="212" t="s">
        <v>44</v>
      </c>
      <c r="F15" s="213" t="s">
        <v>8</v>
      </c>
      <c r="G15" s="214">
        <v>1281430</v>
      </c>
      <c r="H15" s="214">
        <v>1427400</v>
      </c>
      <c r="I15" s="167">
        <v>1908654</v>
      </c>
      <c r="J15" s="445">
        <f t="shared" si="9"/>
        <v>0.33715426649852881</v>
      </c>
      <c r="K15" s="167">
        <f t="shared" si="6"/>
        <v>2552164.8393694828</v>
      </c>
      <c r="L15" s="167">
        <f t="shared" ref="L15:O15" si="13">IF($J15&lt;0,(K15*(1-$J15)),(K15*(1+$J15)))</f>
        <v>3412638.1037704363</v>
      </c>
      <c r="M15" s="167">
        <f t="shared" si="13"/>
        <v>4563223.600472088</v>
      </c>
      <c r="N15" s="167">
        <f t="shared" si="13"/>
        <v>6101733.9063580306</v>
      </c>
      <c r="O15" s="167">
        <f t="shared" si="13"/>
        <v>8158959.5259253746</v>
      </c>
      <c r="P15" s="455"/>
      <c r="Q15" s="87">
        <f t="shared" si="8"/>
        <v>1908654</v>
      </c>
      <c r="R15" s="550">
        <f t="shared" si="0"/>
        <v>1</v>
      </c>
      <c r="S15" s="550">
        <f t="shared" si="1"/>
        <v>0</v>
      </c>
      <c r="T15" s="550">
        <f>IF(R15=1,SUM($R$6:R15),0)</f>
        <v>5</v>
      </c>
      <c r="U15" s="550">
        <f>IF(S15=1,SUM($S$6:S15),0)</f>
        <v>0</v>
      </c>
      <c r="V15" s="550">
        <f t="shared" si="2"/>
        <v>5</v>
      </c>
      <c r="W15" s="550">
        <f t="shared" si="3"/>
        <v>0</v>
      </c>
      <c r="X15" s="550">
        <f>IF(W15=1,SUM($W$6:W15),0)</f>
        <v>0</v>
      </c>
      <c r="Y15" s="158"/>
      <c r="Z15" s="158"/>
      <c r="AA15" s="158"/>
      <c r="AB15" s="158"/>
      <c r="AC15" s="466" t="s">
        <v>2534</v>
      </c>
      <c r="AE15" s="150"/>
      <c r="AF15" s="160"/>
      <c r="AG15" s="150"/>
      <c r="AH15" s="150"/>
    </row>
    <row r="16" spans="1:35" ht="15" customHeight="1">
      <c r="A16" s="15"/>
      <c r="B16" s="169">
        <v>7</v>
      </c>
      <c r="C16" s="105" t="s">
        <v>842</v>
      </c>
      <c r="D16" s="105" t="s">
        <v>842</v>
      </c>
      <c r="E16" s="212" t="s">
        <v>44</v>
      </c>
      <c r="F16" s="213" t="s">
        <v>8</v>
      </c>
      <c r="G16" s="214">
        <v>1344430</v>
      </c>
      <c r="H16" s="214">
        <v>1497600</v>
      </c>
      <c r="I16" s="167">
        <v>1952952</v>
      </c>
      <c r="J16" s="445">
        <f t="shared" si="9"/>
        <v>0.30405448717948719</v>
      </c>
      <c r="K16" s="167">
        <f t="shared" si="6"/>
        <v>2546755.818846154</v>
      </c>
      <c r="L16" s="167">
        <f t="shared" ref="L16:O16" si="14">IF($J16&lt;0,(K16*(1-$J16)),(K16*(1+$J16)))</f>
        <v>3321108.3533167965</v>
      </c>
      <c r="M16" s="167">
        <f t="shared" si="14"/>
        <v>4330906.2505520461</v>
      </c>
      <c r="N16" s="167">
        <f t="shared" si="14"/>
        <v>5647737.7295860844</v>
      </c>
      <c r="O16" s="167">
        <f t="shared" si="14"/>
        <v>7364957.7286796225</v>
      </c>
      <c r="P16" s="455"/>
      <c r="Q16" s="87">
        <f t="shared" si="8"/>
        <v>1952952</v>
      </c>
      <c r="R16" s="550">
        <f t="shared" si="0"/>
        <v>1</v>
      </c>
      <c r="S16" s="550">
        <f t="shared" si="1"/>
        <v>0</v>
      </c>
      <c r="T16" s="550">
        <f>IF(R16=1,SUM($R$6:R16),0)</f>
        <v>6</v>
      </c>
      <c r="U16" s="550">
        <f>IF(S16=1,SUM($S$6:S16),0)</f>
        <v>0</v>
      </c>
      <c r="V16" s="550">
        <f t="shared" si="2"/>
        <v>6</v>
      </c>
      <c r="W16" s="550">
        <f t="shared" si="3"/>
        <v>0</v>
      </c>
      <c r="X16" s="550">
        <f>IF(W16=1,SUM($W$6:W16),0)</f>
        <v>0</v>
      </c>
      <c r="Y16" s="158"/>
      <c r="Z16" s="158"/>
      <c r="AA16" s="158"/>
      <c r="AB16" s="158"/>
      <c r="AC16" s="467" t="s">
        <v>2535</v>
      </c>
      <c r="AE16" s="150"/>
      <c r="AF16" s="160"/>
      <c r="AG16" s="150"/>
      <c r="AH16" s="150"/>
    </row>
    <row r="17" spans="1:34" ht="15" customHeight="1">
      <c r="A17" s="15"/>
      <c r="B17" s="169">
        <v>8</v>
      </c>
      <c r="C17" s="105" t="s">
        <v>840</v>
      </c>
      <c r="D17" s="105" t="s">
        <v>840</v>
      </c>
      <c r="E17" s="212" t="s">
        <v>44</v>
      </c>
      <c r="F17" s="213" t="s">
        <v>8</v>
      </c>
      <c r="G17" s="214">
        <v>1350430</v>
      </c>
      <c r="H17" s="214">
        <v>1504200</v>
      </c>
      <c r="I17" s="167">
        <v>1513157</v>
      </c>
      <c r="J17" s="445">
        <f t="shared" si="9"/>
        <v>5.9546602845366309E-3</v>
      </c>
      <c r="K17" s="167">
        <f t="shared" si="6"/>
        <v>1522167.3358921686</v>
      </c>
      <c r="L17" s="167">
        <f t="shared" ref="L17:O17" si="15">IF($J17&lt;0,(K17*(1-$J17)),(K17*(1+$J17)))</f>
        <v>1531231.3252736246</v>
      </c>
      <c r="M17" s="167">
        <f t="shared" si="15"/>
        <v>1540349.2876326698</v>
      </c>
      <c r="N17" s="167">
        <f t="shared" si="15"/>
        <v>1549521.5443600502</v>
      </c>
      <c r="O17" s="167">
        <f t="shared" si="15"/>
        <v>1558748.4187602848</v>
      </c>
      <c r="P17" s="455"/>
      <c r="Q17" s="87">
        <f t="shared" si="8"/>
        <v>1513157</v>
      </c>
      <c r="R17" s="550">
        <f t="shared" si="0"/>
        <v>1</v>
      </c>
      <c r="S17" s="550">
        <f t="shared" si="1"/>
        <v>0</v>
      </c>
      <c r="T17" s="550">
        <f>IF(R17=1,SUM($R$6:R17),0)</f>
        <v>7</v>
      </c>
      <c r="U17" s="550">
        <f>IF(S17=1,SUM($S$6:S17),0)</f>
        <v>0</v>
      </c>
      <c r="V17" s="550">
        <f t="shared" si="2"/>
        <v>7</v>
      </c>
      <c r="W17" s="550">
        <f t="shared" si="3"/>
        <v>0</v>
      </c>
      <c r="X17" s="550">
        <f>IF(W17=1,SUM($W$6:W17),0)</f>
        <v>0</v>
      </c>
      <c r="Y17" s="158"/>
      <c r="Z17" s="158"/>
      <c r="AA17" s="158"/>
      <c r="AB17" s="158"/>
      <c r="AC17" s="466" t="s">
        <v>2536</v>
      </c>
      <c r="AE17" s="150"/>
      <c r="AF17" s="160"/>
      <c r="AG17" s="150"/>
      <c r="AH17" s="150"/>
    </row>
    <row r="18" spans="1:34" ht="15" customHeight="1">
      <c r="A18" s="17"/>
      <c r="B18" s="169">
        <v>9</v>
      </c>
      <c r="C18" s="105" t="s">
        <v>812</v>
      </c>
      <c r="D18" s="105" t="s">
        <v>812</v>
      </c>
      <c r="E18" s="212" t="s">
        <v>45</v>
      </c>
      <c r="F18" s="213" t="s">
        <v>14</v>
      </c>
      <c r="G18" s="214">
        <v>1000000</v>
      </c>
      <c r="H18" s="214">
        <v>1113900</v>
      </c>
      <c r="I18" s="167">
        <v>1288575</v>
      </c>
      <c r="J18" s="445">
        <f t="shared" si="9"/>
        <v>0.15681389711823324</v>
      </c>
      <c r="K18" s="167">
        <f t="shared" si="6"/>
        <v>1490641.4674791272</v>
      </c>
      <c r="L18" s="167">
        <f t="shared" ref="L18:O18" si="16">IF($J18&lt;0,(K18*(1-$J18)),(K18*(1+$J18)))</f>
        <v>1724394.7652005712</v>
      </c>
      <c r="M18" s="167">
        <f t="shared" si="16"/>
        <v>1994803.8285019533</v>
      </c>
      <c r="N18" s="167">
        <f t="shared" si="16"/>
        <v>2307616.7908357163</v>
      </c>
      <c r="O18" s="167">
        <f t="shared" si="16"/>
        <v>2669483.1728621358</v>
      </c>
      <c r="P18" s="455"/>
      <c r="Q18" s="87">
        <f t="shared" si="8"/>
        <v>1288575</v>
      </c>
      <c r="R18" s="550">
        <f t="shared" si="0"/>
        <v>0</v>
      </c>
      <c r="S18" s="550">
        <f t="shared" si="1"/>
        <v>1</v>
      </c>
      <c r="T18" s="550">
        <f>IF(R18=1,SUM($R$6:R18),0)</f>
        <v>0</v>
      </c>
      <c r="U18" s="550">
        <f>IF(S18=1,SUM($S$6:S18),0)</f>
        <v>148</v>
      </c>
      <c r="V18" s="550">
        <f t="shared" si="2"/>
        <v>148</v>
      </c>
      <c r="W18" s="550">
        <f t="shared" si="3"/>
        <v>0</v>
      </c>
      <c r="X18" s="550">
        <f>IF(W18=1,SUM($W$6:W18),0)</f>
        <v>0</v>
      </c>
      <c r="Y18" s="158"/>
      <c r="Z18" s="158"/>
      <c r="AA18" s="158"/>
      <c r="AB18" s="158"/>
      <c r="AE18" s="150"/>
      <c r="AF18" s="160"/>
      <c r="AG18" s="150"/>
      <c r="AH18" s="150"/>
    </row>
    <row r="19" spans="1:34" ht="15" customHeight="1">
      <c r="A19" s="17"/>
      <c r="B19" s="169">
        <v>10</v>
      </c>
      <c r="C19" s="105" t="s">
        <v>449</v>
      </c>
      <c r="D19" s="105" t="s">
        <v>449</v>
      </c>
      <c r="E19" s="212" t="s">
        <v>44</v>
      </c>
      <c r="F19" s="213" t="s">
        <v>8</v>
      </c>
      <c r="G19" s="214">
        <v>35000</v>
      </c>
      <c r="H19" s="214">
        <v>39000</v>
      </c>
      <c r="I19" s="167">
        <v>37170</v>
      </c>
      <c r="J19" s="445">
        <f t="shared" si="9"/>
        <v>-4.6923076923076922E-2</v>
      </c>
      <c r="K19" s="167">
        <f t="shared" si="6"/>
        <v>38914.130769230767</v>
      </c>
      <c r="L19" s="167">
        <f t="shared" ref="L19:O19" si="17">IF($J19&lt;0,(K19*(1-$J19)),(K19*(1+$J19)))</f>
        <v>40740.101520710057</v>
      </c>
      <c r="M19" s="167">
        <f t="shared" si="17"/>
        <v>42651.752438220297</v>
      </c>
      <c r="N19" s="167">
        <f t="shared" si="17"/>
        <v>44653.103898782938</v>
      </c>
      <c r="O19" s="167">
        <f t="shared" si="17"/>
        <v>46748.364927879673</v>
      </c>
      <c r="P19" s="455"/>
      <c r="Q19" s="87">
        <f t="shared" si="8"/>
        <v>37170</v>
      </c>
      <c r="R19" s="550">
        <f t="shared" si="0"/>
        <v>1</v>
      </c>
      <c r="S19" s="550">
        <f t="shared" si="1"/>
        <v>0</v>
      </c>
      <c r="T19" s="550">
        <f>IF(R19=1,SUM($R$6:R19),0)</f>
        <v>8</v>
      </c>
      <c r="U19" s="550">
        <f>IF(S19=1,SUM($S$6:S19),0)</f>
        <v>0</v>
      </c>
      <c r="V19" s="550">
        <f t="shared" si="2"/>
        <v>8</v>
      </c>
      <c r="W19" s="550">
        <f t="shared" si="3"/>
        <v>0</v>
      </c>
      <c r="X19" s="550">
        <f>IF(W19=1,SUM($W$6:W19),0)</f>
        <v>0</v>
      </c>
      <c r="Y19" s="158"/>
      <c r="Z19" s="158"/>
      <c r="AA19" s="158"/>
      <c r="AB19" s="158"/>
      <c r="AE19" s="150"/>
      <c r="AF19" s="160"/>
      <c r="AG19" s="150"/>
      <c r="AH19" s="150"/>
    </row>
    <row r="20" spans="1:34" ht="15" customHeight="1">
      <c r="A20" s="17"/>
      <c r="B20" s="169">
        <v>11</v>
      </c>
      <c r="C20" s="105" t="s">
        <v>450</v>
      </c>
      <c r="D20" s="105" t="s">
        <v>450</v>
      </c>
      <c r="E20" s="212" t="s">
        <v>44</v>
      </c>
      <c r="F20" s="213" t="s">
        <v>8</v>
      </c>
      <c r="G20" s="214">
        <v>35000</v>
      </c>
      <c r="H20" s="214">
        <v>39000</v>
      </c>
      <c r="I20" s="167">
        <v>37170</v>
      </c>
      <c r="J20" s="445">
        <f t="shared" si="9"/>
        <v>-4.6923076923076922E-2</v>
      </c>
      <c r="K20" s="167">
        <f t="shared" si="6"/>
        <v>38914.130769230767</v>
      </c>
      <c r="L20" s="167">
        <f t="shared" ref="L20:O20" si="18">IF($J20&lt;0,(K20*(1-$J20)),(K20*(1+$J20)))</f>
        <v>40740.101520710057</v>
      </c>
      <c r="M20" s="167">
        <f t="shared" si="18"/>
        <v>42651.752438220297</v>
      </c>
      <c r="N20" s="167">
        <f t="shared" si="18"/>
        <v>44653.103898782938</v>
      </c>
      <c r="O20" s="167">
        <f t="shared" si="18"/>
        <v>46748.364927879673</v>
      </c>
      <c r="P20" s="455"/>
      <c r="Q20" s="87">
        <f t="shared" si="8"/>
        <v>37170</v>
      </c>
      <c r="R20" s="550">
        <f t="shared" si="0"/>
        <v>1</v>
      </c>
      <c r="S20" s="550">
        <f t="shared" si="1"/>
        <v>0</v>
      </c>
      <c r="T20" s="550">
        <f>IF(R20=1,SUM($R$6:R20),0)</f>
        <v>9</v>
      </c>
      <c r="U20" s="550">
        <f>IF(S20=1,SUM($S$6:S20),0)</f>
        <v>0</v>
      </c>
      <c r="V20" s="550">
        <f t="shared" si="2"/>
        <v>9</v>
      </c>
      <c r="W20" s="550">
        <f t="shared" si="3"/>
        <v>0</v>
      </c>
      <c r="X20" s="550">
        <f>IF(W20=1,SUM($W$6:W20),0)</f>
        <v>0</v>
      </c>
      <c r="Y20" s="158"/>
      <c r="Z20" s="158"/>
      <c r="AA20" s="158"/>
      <c r="AB20" s="158"/>
      <c r="AE20" s="150"/>
      <c r="AF20" s="160"/>
      <c r="AG20" s="150"/>
      <c r="AH20" s="150"/>
    </row>
    <row r="21" spans="1:34" ht="15" customHeight="1">
      <c r="A21" s="17"/>
      <c r="B21" s="169">
        <v>12</v>
      </c>
      <c r="C21" s="105" t="s">
        <v>451</v>
      </c>
      <c r="D21" s="105" t="s">
        <v>451</v>
      </c>
      <c r="E21" s="212" t="s">
        <v>44</v>
      </c>
      <c r="F21" s="213" t="s">
        <v>8</v>
      </c>
      <c r="G21" s="214">
        <v>35000</v>
      </c>
      <c r="H21" s="214">
        <v>39000</v>
      </c>
      <c r="I21" s="167">
        <v>37170</v>
      </c>
      <c r="J21" s="445">
        <f t="shared" si="9"/>
        <v>-4.6923076923076922E-2</v>
      </c>
      <c r="K21" s="167">
        <f t="shared" si="6"/>
        <v>38914.130769230767</v>
      </c>
      <c r="L21" s="167">
        <f t="shared" ref="L21:O21" si="19">IF($J21&lt;0,(K21*(1-$J21)),(K21*(1+$J21)))</f>
        <v>40740.101520710057</v>
      </c>
      <c r="M21" s="167">
        <f t="shared" si="19"/>
        <v>42651.752438220297</v>
      </c>
      <c r="N21" s="167">
        <f t="shared" si="19"/>
        <v>44653.103898782938</v>
      </c>
      <c r="O21" s="167">
        <f t="shared" si="19"/>
        <v>46748.364927879673</v>
      </c>
      <c r="P21" s="455"/>
      <c r="Q21" s="87">
        <f t="shared" si="8"/>
        <v>37170</v>
      </c>
      <c r="R21" s="550">
        <f t="shared" si="0"/>
        <v>1</v>
      </c>
      <c r="S21" s="550">
        <f t="shared" si="1"/>
        <v>0</v>
      </c>
      <c r="T21" s="550">
        <f>IF(R21=1,SUM($R$6:R21),0)</f>
        <v>10</v>
      </c>
      <c r="U21" s="550">
        <f>IF(S21=1,SUM($S$6:S21),0)</f>
        <v>0</v>
      </c>
      <c r="V21" s="550">
        <f t="shared" si="2"/>
        <v>10</v>
      </c>
      <c r="W21" s="550">
        <f t="shared" si="3"/>
        <v>0</v>
      </c>
      <c r="X21" s="550">
        <f>IF(W21=1,SUM($W$6:W21),0)</f>
        <v>0</v>
      </c>
      <c r="Y21" s="158"/>
      <c r="Z21" s="158"/>
      <c r="AA21" s="158"/>
      <c r="AB21" s="158"/>
      <c r="AE21" s="150"/>
      <c r="AF21" s="160"/>
      <c r="AG21" s="150"/>
      <c r="AH21" s="150"/>
    </row>
    <row r="22" spans="1:34" ht="15" customHeight="1">
      <c r="A22" s="17"/>
      <c r="B22" s="169">
        <v>13</v>
      </c>
      <c r="C22" s="105" t="s">
        <v>452</v>
      </c>
      <c r="D22" s="105" t="s">
        <v>452</v>
      </c>
      <c r="E22" s="212" t="s">
        <v>44</v>
      </c>
      <c r="F22" s="213" t="s">
        <v>8</v>
      </c>
      <c r="G22" s="214">
        <v>35000</v>
      </c>
      <c r="H22" s="214">
        <v>39000</v>
      </c>
      <c r="I22" s="167">
        <v>37170</v>
      </c>
      <c r="J22" s="445">
        <f t="shared" si="9"/>
        <v>-4.6923076923076922E-2</v>
      </c>
      <c r="K22" s="167">
        <f t="shared" si="6"/>
        <v>38914.130769230767</v>
      </c>
      <c r="L22" s="167">
        <f t="shared" ref="L22:O22" si="20">IF($J22&lt;0,(K22*(1-$J22)),(K22*(1+$J22)))</f>
        <v>40740.101520710057</v>
      </c>
      <c r="M22" s="167">
        <f t="shared" si="20"/>
        <v>42651.752438220297</v>
      </c>
      <c r="N22" s="167">
        <f t="shared" si="20"/>
        <v>44653.103898782938</v>
      </c>
      <c r="O22" s="167">
        <f t="shared" si="20"/>
        <v>46748.364927879673</v>
      </c>
      <c r="P22" s="455"/>
      <c r="Q22" s="87">
        <f t="shared" si="8"/>
        <v>37170</v>
      </c>
      <c r="R22" s="550">
        <f t="shared" si="0"/>
        <v>1</v>
      </c>
      <c r="S22" s="550">
        <f t="shared" si="1"/>
        <v>0</v>
      </c>
      <c r="T22" s="550">
        <f>IF(R22=1,SUM($R$6:R22),0)</f>
        <v>11</v>
      </c>
      <c r="U22" s="550">
        <f>IF(S22=1,SUM($S$6:S22),0)</f>
        <v>0</v>
      </c>
      <c r="V22" s="550">
        <f t="shared" si="2"/>
        <v>11</v>
      </c>
      <c r="W22" s="550">
        <f t="shared" si="3"/>
        <v>0</v>
      </c>
      <c r="X22" s="550">
        <f>IF(W22=1,SUM($W$6:W22),0)</f>
        <v>0</v>
      </c>
      <c r="Y22" s="158"/>
      <c r="Z22" s="158"/>
      <c r="AA22" s="158"/>
      <c r="AB22" s="158"/>
      <c r="AE22" s="150"/>
      <c r="AF22" s="160"/>
      <c r="AG22" s="150"/>
      <c r="AH22" s="150"/>
    </row>
    <row r="23" spans="1:34" ht="15" customHeight="1">
      <c r="A23" s="17"/>
      <c r="B23" s="169">
        <v>14</v>
      </c>
      <c r="C23" s="105" t="s">
        <v>453</v>
      </c>
      <c r="D23" s="105" t="s">
        <v>453</v>
      </c>
      <c r="E23" s="212" t="s">
        <v>44</v>
      </c>
      <c r="F23" s="213" t="s">
        <v>8</v>
      </c>
      <c r="G23" s="214">
        <v>35000</v>
      </c>
      <c r="H23" s="214">
        <v>39000</v>
      </c>
      <c r="I23" s="167">
        <v>37170</v>
      </c>
      <c r="J23" s="445">
        <f t="shared" si="9"/>
        <v>-4.6923076923076922E-2</v>
      </c>
      <c r="K23" s="167">
        <f t="shared" si="6"/>
        <v>38914.130769230767</v>
      </c>
      <c r="L23" s="167">
        <f t="shared" ref="L23:O23" si="21">IF($J23&lt;0,(K23*(1-$J23)),(K23*(1+$J23)))</f>
        <v>40740.101520710057</v>
      </c>
      <c r="M23" s="167">
        <f t="shared" si="21"/>
        <v>42651.752438220297</v>
      </c>
      <c r="N23" s="167">
        <f t="shared" si="21"/>
        <v>44653.103898782938</v>
      </c>
      <c r="O23" s="167">
        <f t="shared" si="21"/>
        <v>46748.364927879673</v>
      </c>
      <c r="P23" s="455"/>
      <c r="Q23" s="87">
        <f t="shared" si="8"/>
        <v>37170</v>
      </c>
      <c r="R23" s="550">
        <f t="shared" si="0"/>
        <v>1</v>
      </c>
      <c r="S23" s="550">
        <f t="shared" si="1"/>
        <v>0</v>
      </c>
      <c r="T23" s="550">
        <f>IF(R23=1,SUM($R$6:R23),0)</f>
        <v>12</v>
      </c>
      <c r="U23" s="550">
        <f>IF(S23=1,SUM($S$6:S23),0)</f>
        <v>0</v>
      </c>
      <c r="V23" s="550">
        <f t="shared" si="2"/>
        <v>12</v>
      </c>
      <c r="W23" s="550">
        <f t="shared" si="3"/>
        <v>0</v>
      </c>
      <c r="X23" s="550">
        <f>IF(W23=1,SUM($W$6:W23),0)</f>
        <v>0</v>
      </c>
      <c r="Y23" s="158"/>
      <c r="Z23" s="158"/>
      <c r="AA23" s="158"/>
      <c r="AB23" s="158"/>
      <c r="AE23" s="150"/>
      <c r="AF23" s="160"/>
      <c r="AG23" s="150"/>
      <c r="AH23" s="150"/>
    </row>
    <row r="24" spans="1:34" ht="15" customHeight="1">
      <c r="A24" s="17"/>
      <c r="B24" s="169">
        <v>15</v>
      </c>
      <c r="C24" s="105" t="s">
        <v>454</v>
      </c>
      <c r="D24" s="105" t="s">
        <v>454</v>
      </c>
      <c r="E24" s="212" t="s">
        <v>44</v>
      </c>
      <c r="F24" s="213" t="s">
        <v>8</v>
      </c>
      <c r="G24" s="214">
        <v>35000</v>
      </c>
      <c r="H24" s="214">
        <v>39000</v>
      </c>
      <c r="I24" s="167">
        <v>37170</v>
      </c>
      <c r="J24" s="445">
        <f t="shared" si="9"/>
        <v>-4.6923076923076922E-2</v>
      </c>
      <c r="K24" s="167">
        <f t="shared" si="6"/>
        <v>38914.130769230767</v>
      </c>
      <c r="L24" s="167">
        <f t="shared" ref="L24:O24" si="22">IF($J24&lt;0,(K24*(1-$J24)),(K24*(1+$J24)))</f>
        <v>40740.101520710057</v>
      </c>
      <c r="M24" s="167">
        <f t="shared" si="22"/>
        <v>42651.752438220297</v>
      </c>
      <c r="N24" s="167">
        <f t="shared" si="22"/>
        <v>44653.103898782938</v>
      </c>
      <c r="O24" s="167">
        <f t="shared" si="22"/>
        <v>46748.364927879673</v>
      </c>
      <c r="P24" s="455"/>
      <c r="Q24" s="87">
        <f t="shared" si="8"/>
        <v>37170</v>
      </c>
      <c r="R24" s="550">
        <f t="shared" si="0"/>
        <v>1</v>
      </c>
      <c r="S24" s="550">
        <f t="shared" si="1"/>
        <v>0</v>
      </c>
      <c r="T24" s="550">
        <f>IF(R24=1,SUM($R$6:R24),0)</f>
        <v>13</v>
      </c>
      <c r="U24" s="550">
        <f>IF(S24=1,SUM($S$6:S24),0)</f>
        <v>0</v>
      </c>
      <c r="V24" s="550">
        <f t="shared" si="2"/>
        <v>13</v>
      </c>
      <c r="W24" s="550">
        <f t="shared" si="3"/>
        <v>0</v>
      </c>
      <c r="X24" s="550">
        <f>IF(W24=1,SUM($W$6:W24),0)</f>
        <v>0</v>
      </c>
      <c r="Y24" s="158"/>
      <c r="Z24" s="158"/>
      <c r="AA24" s="158"/>
      <c r="AB24" s="158"/>
      <c r="AE24" s="150"/>
      <c r="AF24" s="160"/>
      <c r="AG24" s="150"/>
      <c r="AH24" s="150"/>
    </row>
    <row r="25" spans="1:34" ht="15" customHeight="1">
      <c r="A25" s="17"/>
      <c r="B25" s="169">
        <v>16</v>
      </c>
      <c r="C25" s="105" t="s">
        <v>455</v>
      </c>
      <c r="D25" s="105" t="s">
        <v>455</v>
      </c>
      <c r="E25" s="212" t="s">
        <v>44</v>
      </c>
      <c r="F25" s="213" t="s">
        <v>8</v>
      </c>
      <c r="G25" s="214">
        <v>35000</v>
      </c>
      <c r="H25" s="214">
        <v>39000</v>
      </c>
      <c r="I25" s="167">
        <v>37170</v>
      </c>
      <c r="J25" s="445">
        <f t="shared" si="9"/>
        <v>-4.6923076923076922E-2</v>
      </c>
      <c r="K25" s="167">
        <f t="shared" si="6"/>
        <v>38914.130769230767</v>
      </c>
      <c r="L25" s="167">
        <f t="shared" ref="L25:O25" si="23">IF($J25&lt;0,(K25*(1-$J25)),(K25*(1+$J25)))</f>
        <v>40740.101520710057</v>
      </c>
      <c r="M25" s="167">
        <f t="shared" si="23"/>
        <v>42651.752438220297</v>
      </c>
      <c r="N25" s="167">
        <f t="shared" si="23"/>
        <v>44653.103898782938</v>
      </c>
      <c r="O25" s="167">
        <f t="shared" si="23"/>
        <v>46748.364927879673</v>
      </c>
      <c r="P25" s="455"/>
      <c r="Q25" s="87">
        <f t="shared" si="8"/>
        <v>37170</v>
      </c>
      <c r="R25" s="550">
        <f t="shared" si="0"/>
        <v>1</v>
      </c>
      <c r="S25" s="550">
        <f t="shared" si="1"/>
        <v>0</v>
      </c>
      <c r="T25" s="550">
        <f>IF(R25=1,SUM($R$6:R25),0)</f>
        <v>14</v>
      </c>
      <c r="U25" s="550">
        <f>IF(S25=1,SUM($S$6:S25),0)</f>
        <v>0</v>
      </c>
      <c r="V25" s="550">
        <f t="shared" si="2"/>
        <v>14</v>
      </c>
      <c r="W25" s="550">
        <f t="shared" si="3"/>
        <v>0</v>
      </c>
      <c r="X25" s="550">
        <f>IF(W25=1,SUM($W$6:W25),0)</f>
        <v>0</v>
      </c>
      <c r="Y25" s="158"/>
      <c r="Z25" s="158"/>
      <c r="AA25" s="158"/>
      <c r="AB25" s="158"/>
      <c r="AE25" s="150"/>
      <c r="AF25" s="160"/>
      <c r="AG25" s="150"/>
      <c r="AH25" s="150"/>
    </row>
    <row r="26" spans="1:34" ht="15" customHeight="1">
      <c r="A26" s="17"/>
      <c r="B26" s="169">
        <v>17</v>
      </c>
      <c r="C26" s="105" t="s">
        <v>456</v>
      </c>
      <c r="D26" s="105" t="s">
        <v>456</v>
      </c>
      <c r="E26" s="212" t="s">
        <v>44</v>
      </c>
      <c r="F26" s="213" t="s">
        <v>8</v>
      </c>
      <c r="G26" s="214">
        <v>35000</v>
      </c>
      <c r="H26" s="214">
        <v>39000</v>
      </c>
      <c r="I26" s="167">
        <v>37170</v>
      </c>
      <c r="J26" s="445">
        <f t="shared" si="9"/>
        <v>-4.6923076923076922E-2</v>
      </c>
      <c r="K26" s="167">
        <f t="shared" si="6"/>
        <v>38914.130769230767</v>
      </c>
      <c r="L26" s="167">
        <f t="shared" ref="L26:O26" si="24">IF($J26&lt;0,(K26*(1-$J26)),(K26*(1+$J26)))</f>
        <v>40740.101520710057</v>
      </c>
      <c r="M26" s="167">
        <f t="shared" si="24"/>
        <v>42651.752438220297</v>
      </c>
      <c r="N26" s="167">
        <f t="shared" si="24"/>
        <v>44653.103898782938</v>
      </c>
      <c r="O26" s="167">
        <f t="shared" si="24"/>
        <v>46748.364927879673</v>
      </c>
      <c r="P26" s="455"/>
      <c r="Q26" s="87">
        <f t="shared" si="8"/>
        <v>37170</v>
      </c>
      <c r="R26" s="550">
        <f t="shared" si="0"/>
        <v>1</v>
      </c>
      <c r="S26" s="550">
        <f t="shared" si="1"/>
        <v>0</v>
      </c>
      <c r="T26" s="550">
        <f>IF(R26=1,SUM($R$6:R26),0)</f>
        <v>15</v>
      </c>
      <c r="U26" s="550">
        <f>IF(S26=1,SUM($S$6:S26),0)</f>
        <v>0</v>
      </c>
      <c r="V26" s="550">
        <f t="shared" si="2"/>
        <v>15</v>
      </c>
      <c r="W26" s="550">
        <f t="shared" si="3"/>
        <v>0</v>
      </c>
      <c r="X26" s="550">
        <f>IF(W26=1,SUM($W$6:W26),0)</f>
        <v>0</v>
      </c>
      <c r="Y26" s="158"/>
      <c r="Z26" s="158"/>
      <c r="AA26" s="158"/>
      <c r="AB26" s="158"/>
      <c r="AE26" s="150"/>
      <c r="AF26" s="160"/>
      <c r="AG26" s="150"/>
      <c r="AH26" s="150"/>
    </row>
    <row r="27" spans="1:34" ht="15" customHeight="1">
      <c r="A27" s="17"/>
      <c r="B27" s="169">
        <v>18</v>
      </c>
      <c r="C27" s="105" t="s">
        <v>457</v>
      </c>
      <c r="D27" s="105" t="s">
        <v>457</v>
      </c>
      <c r="E27" s="212" t="s">
        <v>44</v>
      </c>
      <c r="F27" s="213" t="s">
        <v>8</v>
      </c>
      <c r="G27" s="214">
        <v>35000</v>
      </c>
      <c r="H27" s="214">
        <v>39000</v>
      </c>
      <c r="I27" s="167">
        <v>37170</v>
      </c>
      <c r="J27" s="445">
        <f t="shared" si="9"/>
        <v>-4.6923076923076922E-2</v>
      </c>
      <c r="K27" s="167">
        <f t="shared" si="6"/>
        <v>38914.130769230767</v>
      </c>
      <c r="L27" s="167">
        <f t="shared" ref="L27:O27" si="25">IF($J27&lt;0,(K27*(1-$J27)),(K27*(1+$J27)))</f>
        <v>40740.101520710057</v>
      </c>
      <c r="M27" s="167">
        <f t="shared" si="25"/>
        <v>42651.752438220297</v>
      </c>
      <c r="N27" s="167">
        <f t="shared" si="25"/>
        <v>44653.103898782938</v>
      </c>
      <c r="O27" s="167">
        <f t="shared" si="25"/>
        <v>46748.364927879673</v>
      </c>
      <c r="P27" s="455"/>
      <c r="Q27" s="87">
        <f t="shared" si="8"/>
        <v>37170</v>
      </c>
      <c r="R27" s="550">
        <f t="shared" si="0"/>
        <v>1</v>
      </c>
      <c r="S27" s="550">
        <f t="shared" si="1"/>
        <v>0</v>
      </c>
      <c r="T27" s="550">
        <f>IF(R27=1,SUM($R$6:R27),0)</f>
        <v>16</v>
      </c>
      <c r="U27" s="550">
        <f>IF(S27=1,SUM($S$6:S27),0)</f>
        <v>0</v>
      </c>
      <c r="V27" s="550">
        <f t="shared" si="2"/>
        <v>16</v>
      </c>
      <c r="W27" s="550">
        <f t="shared" si="3"/>
        <v>0</v>
      </c>
      <c r="X27" s="550">
        <f>IF(W27=1,SUM($W$6:W27),0)</f>
        <v>0</v>
      </c>
      <c r="Y27" s="158"/>
      <c r="Z27" s="158"/>
      <c r="AA27" s="158"/>
      <c r="AB27" s="158"/>
      <c r="AE27" s="150"/>
      <c r="AF27" s="160"/>
      <c r="AG27" s="150"/>
      <c r="AH27" s="150"/>
    </row>
    <row r="28" spans="1:34" ht="15" customHeight="1">
      <c r="A28" s="17"/>
      <c r="B28" s="169">
        <v>19</v>
      </c>
      <c r="C28" s="105" t="s">
        <v>458</v>
      </c>
      <c r="D28" s="105" t="s">
        <v>458</v>
      </c>
      <c r="E28" s="212" t="s">
        <v>44</v>
      </c>
      <c r="F28" s="213" t="s">
        <v>8</v>
      </c>
      <c r="G28" s="214">
        <v>155100</v>
      </c>
      <c r="H28" s="214">
        <v>172800</v>
      </c>
      <c r="I28" s="167">
        <v>164718</v>
      </c>
      <c r="J28" s="445">
        <f t="shared" si="9"/>
        <v>-4.6770833333333331E-2</v>
      </c>
      <c r="K28" s="167">
        <f t="shared" si="6"/>
        <v>172421.99812500001</v>
      </c>
      <c r="L28" s="167">
        <f t="shared" ref="L28:O28" si="26">IF($J28&lt;0,(K28*(1-$J28)),(K28*(1+$J28)))</f>
        <v>180486.31866230472</v>
      </c>
      <c r="M28" s="167">
        <f t="shared" si="26"/>
        <v>188927.81419140627</v>
      </c>
      <c r="N28" s="167">
        <f t="shared" si="26"/>
        <v>197764.12550098353</v>
      </c>
      <c r="O28" s="167">
        <f t="shared" si="26"/>
        <v>207013.71845410246</v>
      </c>
      <c r="P28" s="455"/>
      <c r="Q28" s="87">
        <f t="shared" si="8"/>
        <v>164718</v>
      </c>
      <c r="R28" s="550">
        <f t="shared" si="0"/>
        <v>1</v>
      </c>
      <c r="S28" s="550">
        <f t="shared" si="1"/>
        <v>0</v>
      </c>
      <c r="T28" s="550">
        <f>IF(R28=1,SUM($R$6:R28),0)</f>
        <v>17</v>
      </c>
      <c r="U28" s="550">
        <f>IF(S28=1,SUM($S$6:S28),0)</f>
        <v>0</v>
      </c>
      <c r="V28" s="550">
        <f t="shared" si="2"/>
        <v>17</v>
      </c>
      <c r="W28" s="550">
        <f t="shared" si="3"/>
        <v>0</v>
      </c>
      <c r="X28" s="550">
        <f>IF(W28=1,SUM($W$6:W28),0)</f>
        <v>0</v>
      </c>
      <c r="Y28" s="158"/>
      <c r="Z28" s="158"/>
      <c r="AA28" s="158"/>
      <c r="AB28" s="158"/>
      <c r="AE28" s="150"/>
      <c r="AF28" s="160"/>
      <c r="AG28" s="150"/>
      <c r="AH28" s="150"/>
    </row>
    <row r="29" spans="1:34" ht="15" customHeight="1">
      <c r="A29" s="17"/>
      <c r="B29" s="169">
        <v>20</v>
      </c>
      <c r="C29" s="105" t="s">
        <v>459</v>
      </c>
      <c r="D29" s="105" t="s">
        <v>459</v>
      </c>
      <c r="E29" s="212" t="s">
        <v>44</v>
      </c>
      <c r="F29" s="213" t="s">
        <v>8</v>
      </c>
      <c r="G29" s="214">
        <v>155100</v>
      </c>
      <c r="H29" s="214">
        <v>172800</v>
      </c>
      <c r="I29" s="167">
        <v>164718</v>
      </c>
      <c r="J29" s="445">
        <f t="shared" si="9"/>
        <v>-4.6770833333333331E-2</v>
      </c>
      <c r="K29" s="167">
        <f t="shared" si="6"/>
        <v>172421.99812500001</v>
      </c>
      <c r="L29" s="167">
        <f t="shared" ref="L29:O29" si="27">IF($J29&lt;0,(K29*(1-$J29)),(K29*(1+$J29)))</f>
        <v>180486.31866230472</v>
      </c>
      <c r="M29" s="167">
        <f t="shared" si="27"/>
        <v>188927.81419140627</v>
      </c>
      <c r="N29" s="167">
        <f t="shared" si="27"/>
        <v>197764.12550098353</v>
      </c>
      <c r="O29" s="167">
        <f t="shared" si="27"/>
        <v>207013.71845410246</v>
      </c>
      <c r="P29" s="455"/>
      <c r="Q29" s="87">
        <f t="shared" si="8"/>
        <v>164718</v>
      </c>
      <c r="R29" s="550">
        <f t="shared" si="0"/>
        <v>1</v>
      </c>
      <c r="S29" s="550">
        <f t="shared" si="1"/>
        <v>0</v>
      </c>
      <c r="T29" s="550">
        <f>IF(R29=1,SUM($R$6:R29),0)</f>
        <v>18</v>
      </c>
      <c r="U29" s="550">
        <f>IF(S29=1,SUM($S$6:S29),0)</f>
        <v>0</v>
      </c>
      <c r="V29" s="550">
        <f t="shared" si="2"/>
        <v>18</v>
      </c>
      <c r="W29" s="550">
        <f t="shared" si="3"/>
        <v>0</v>
      </c>
      <c r="X29" s="550">
        <f>IF(W29=1,SUM($W$6:W29),0)</f>
        <v>0</v>
      </c>
      <c r="Y29" s="158"/>
      <c r="Z29" s="158"/>
      <c r="AA29" s="158"/>
      <c r="AB29" s="158"/>
      <c r="AE29" s="150"/>
      <c r="AF29" s="160"/>
      <c r="AG29" s="150"/>
      <c r="AH29" s="150"/>
    </row>
    <row r="30" spans="1:34" ht="15" customHeight="1">
      <c r="A30" s="17"/>
      <c r="B30" s="169">
        <v>21</v>
      </c>
      <c r="C30" s="105" t="s">
        <v>460</v>
      </c>
      <c r="D30" s="105" t="s">
        <v>460</v>
      </c>
      <c r="E30" s="212" t="s">
        <v>44</v>
      </c>
      <c r="F30" s="213" t="s">
        <v>8</v>
      </c>
      <c r="G30" s="214">
        <v>155100</v>
      </c>
      <c r="H30" s="214">
        <v>172800</v>
      </c>
      <c r="I30" s="167">
        <v>164718</v>
      </c>
      <c r="J30" s="445">
        <f t="shared" si="9"/>
        <v>-4.6770833333333331E-2</v>
      </c>
      <c r="K30" s="167">
        <f t="shared" si="6"/>
        <v>172421.99812500001</v>
      </c>
      <c r="L30" s="167">
        <f t="shared" ref="L30:O30" si="28">IF($J30&lt;0,(K30*(1-$J30)),(K30*(1+$J30)))</f>
        <v>180486.31866230472</v>
      </c>
      <c r="M30" s="167">
        <f t="shared" si="28"/>
        <v>188927.81419140627</v>
      </c>
      <c r="N30" s="167">
        <f t="shared" si="28"/>
        <v>197764.12550098353</v>
      </c>
      <c r="O30" s="167">
        <f t="shared" si="28"/>
        <v>207013.71845410246</v>
      </c>
      <c r="P30" s="455"/>
      <c r="Q30" s="87">
        <f t="shared" si="8"/>
        <v>164718</v>
      </c>
      <c r="R30" s="550">
        <f t="shared" si="0"/>
        <v>1</v>
      </c>
      <c r="S30" s="550">
        <f t="shared" si="1"/>
        <v>0</v>
      </c>
      <c r="T30" s="550">
        <f>IF(R30=1,SUM($R$6:R30),0)</f>
        <v>19</v>
      </c>
      <c r="U30" s="550">
        <f>IF(S30=1,SUM($S$6:S30),0)</f>
        <v>0</v>
      </c>
      <c r="V30" s="550">
        <f t="shared" si="2"/>
        <v>19</v>
      </c>
      <c r="W30" s="550">
        <f t="shared" si="3"/>
        <v>0</v>
      </c>
      <c r="X30" s="550">
        <f>IF(W30=1,SUM($W$6:W30),0)</f>
        <v>0</v>
      </c>
      <c r="Y30" s="158"/>
      <c r="Z30" s="158"/>
      <c r="AA30" s="158"/>
      <c r="AB30" s="158"/>
      <c r="AE30" s="150"/>
      <c r="AF30" s="160"/>
      <c r="AG30" s="150"/>
      <c r="AH30" s="150"/>
    </row>
    <row r="31" spans="1:34" ht="15" customHeight="1">
      <c r="A31" s="17"/>
      <c r="B31" s="169">
        <v>22</v>
      </c>
      <c r="C31" s="105" t="s">
        <v>461</v>
      </c>
      <c r="D31" s="105" t="s">
        <v>461</v>
      </c>
      <c r="E31" s="212" t="s">
        <v>44</v>
      </c>
      <c r="F31" s="213" t="s">
        <v>8</v>
      </c>
      <c r="G31" s="214">
        <v>155100</v>
      </c>
      <c r="H31" s="214">
        <v>172800</v>
      </c>
      <c r="I31" s="167">
        <v>164718</v>
      </c>
      <c r="J31" s="445">
        <f t="shared" si="9"/>
        <v>-4.6770833333333331E-2</v>
      </c>
      <c r="K31" s="167">
        <f t="shared" si="6"/>
        <v>172421.99812500001</v>
      </c>
      <c r="L31" s="167">
        <f t="shared" ref="L31:O31" si="29">IF($J31&lt;0,(K31*(1-$J31)),(K31*(1+$J31)))</f>
        <v>180486.31866230472</v>
      </c>
      <c r="M31" s="167">
        <f t="shared" si="29"/>
        <v>188927.81419140627</v>
      </c>
      <c r="N31" s="167">
        <f t="shared" si="29"/>
        <v>197764.12550098353</v>
      </c>
      <c r="O31" s="167">
        <f t="shared" si="29"/>
        <v>207013.71845410246</v>
      </c>
      <c r="P31" s="455"/>
      <c r="Q31" s="87">
        <f t="shared" si="8"/>
        <v>164718</v>
      </c>
      <c r="R31" s="550">
        <f t="shared" si="0"/>
        <v>1</v>
      </c>
      <c r="S31" s="550">
        <f t="shared" si="1"/>
        <v>0</v>
      </c>
      <c r="T31" s="550">
        <f>IF(R31=1,SUM($R$6:R31),0)</f>
        <v>20</v>
      </c>
      <c r="U31" s="550">
        <f>IF(S31=1,SUM($S$6:S31),0)</f>
        <v>0</v>
      </c>
      <c r="V31" s="550">
        <f t="shared" si="2"/>
        <v>20</v>
      </c>
      <c r="W31" s="550">
        <f t="shared" si="3"/>
        <v>0</v>
      </c>
      <c r="X31" s="550">
        <f>IF(W31=1,SUM($W$6:W31),0)</f>
        <v>0</v>
      </c>
      <c r="Y31" s="158"/>
      <c r="Z31" s="158"/>
      <c r="AA31" s="158"/>
      <c r="AB31" s="158"/>
      <c r="AE31" s="150"/>
      <c r="AF31" s="160"/>
      <c r="AG31" s="150"/>
      <c r="AH31" s="150"/>
    </row>
    <row r="32" spans="1:34" ht="15" customHeight="1">
      <c r="A32" s="17"/>
      <c r="B32" s="169">
        <v>23</v>
      </c>
      <c r="C32" s="105" t="s">
        <v>462</v>
      </c>
      <c r="D32" s="105" t="s">
        <v>462</v>
      </c>
      <c r="E32" s="212" t="s">
        <v>44</v>
      </c>
      <c r="F32" s="213" t="s">
        <v>8</v>
      </c>
      <c r="G32" s="214">
        <v>155100</v>
      </c>
      <c r="H32" s="214">
        <v>172800</v>
      </c>
      <c r="I32" s="167">
        <v>164718</v>
      </c>
      <c r="J32" s="445">
        <f t="shared" si="9"/>
        <v>-4.6770833333333331E-2</v>
      </c>
      <c r="K32" s="167">
        <f t="shared" si="6"/>
        <v>172421.99812500001</v>
      </c>
      <c r="L32" s="167">
        <f t="shared" ref="L32:O32" si="30">IF($J32&lt;0,(K32*(1-$J32)),(K32*(1+$J32)))</f>
        <v>180486.31866230472</v>
      </c>
      <c r="M32" s="167">
        <f t="shared" si="30"/>
        <v>188927.81419140627</v>
      </c>
      <c r="N32" s="167">
        <f t="shared" si="30"/>
        <v>197764.12550098353</v>
      </c>
      <c r="O32" s="167">
        <f t="shared" si="30"/>
        <v>207013.71845410246</v>
      </c>
      <c r="P32" s="455"/>
      <c r="Q32" s="87">
        <f t="shared" si="8"/>
        <v>164718</v>
      </c>
      <c r="R32" s="550">
        <f t="shared" si="0"/>
        <v>1</v>
      </c>
      <c r="S32" s="550">
        <f t="shared" si="1"/>
        <v>0</v>
      </c>
      <c r="T32" s="550">
        <f>IF(R32=1,SUM($R$6:R32),0)</f>
        <v>21</v>
      </c>
      <c r="U32" s="550">
        <f>IF(S32=1,SUM($S$6:S32),0)</f>
        <v>0</v>
      </c>
      <c r="V32" s="550">
        <f t="shared" si="2"/>
        <v>21</v>
      </c>
      <c r="W32" s="550">
        <f t="shared" si="3"/>
        <v>0</v>
      </c>
      <c r="X32" s="550">
        <f>IF(W32=1,SUM($W$6:W32),0)</f>
        <v>0</v>
      </c>
      <c r="Y32" s="158"/>
      <c r="Z32" s="158"/>
      <c r="AA32" s="158"/>
      <c r="AB32" s="158"/>
      <c r="AE32" s="150"/>
      <c r="AF32" s="160"/>
      <c r="AG32" s="150"/>
      <c r="AH32" s="150"/>
    </row>
    <row r="33" spans="1:34" ht="15" customHeight="1">
      <c r="A33" s="17"/>
      <c r="B33" s="169">
        <v>24</v>
      </c>
      <c r="C33" s="105" t="s">
        <v>1176</v>
      </c>
      <c r="D33" s="105" t="s">
        <v>1176</v>
      </c>
      <c r="E33" s="212" t="s">
        <v>45</v>
      </c>
      <c r="F33" s="213" t="s">
        <v>8</v>
      </c>
      <c r="G33" s="405"/>
      <c r="H33" s="405"/>
      <c r="I33" s="409">
        <v>427500</v>
      </c>
      <c r="J33" s="447">
        <v>-4.6923076923076922E-2</v>
      </c>
      <c r="K33" s="409">
        <f t="shared" si="6"/>
        <v>447559.61538461538</v>
      </c>
      <c r="L33" s="409">
        <f t="shared" ref="L33:O33" si="31">IF($J33&lt;0,(K33*(1-$J33)),(K33*(1+$J33)))</f>
        <v>468560.4896449704</v>
      </c>
      <c r="M33" s="409">
        <f t="shared" si="31"/>
        <v>490546.78954369586</v>
      </c>
      <c r="N33" s="409">
        <f t="shared" si="31"/>
        <v>513564.75428382307</v>
      </c>
      <c r="O33" s="409">
        <f t="shared" si="31"/>
        <v>537662.79275406396</v>
      </c>
      <c r="P33" s="455"/>
      <c r="Q33" s="87">
        <f t="shared" si="8"/>
        <v>427500</v>
      </c>
      <c r="R33" s="550">
        <f t="shared" si="0"/>
        <v>0</v>
      </c>
      <c r="S33" s="550">
        <f t="shared" si="1"/>
        <v>1</v>
      </c>
      <c r="T33" s="550">
        <f>IF(R33=1,SUM($R$6:R33),0)</f>
        <v>0</v>
      </c>
      <c r="U33" s="550">
        <f>IF(S33=1,SUM($S$6:S33),0)</f>
        <v>149</v>
      </c>
      <c r="V33" s="550">
        <f t="shared" si="2"/>
        <v>149</v>
      </c>
      <c r="W33" s="550">
        <f t="shared" si="3"/>
        <v>0</v>
      </c>
      <c r="X33" s="550">
        <f>IF(W33=1,SUM($W$6:W33),0)</f>
        <v>0</v>
      </c>
      <c r="Y33" s="158"/>
      <c r="Z33" s="158"/>
      <c r="AA33" s="158"/>
      <c r="AB33" s="158"/>
      <c r="AE33" s="150"/>
      <c r="AF33" s="160"/>
      <c r="AG33" s="150"/>
      <c r="AH33" s="150"/>
    </row>
    <row r="34" spans="1:34" ht="15" customHeight="1">
      <c r="A34" s="17"/>
      <c r="B34" s="169">
        <v>25</v>
      </c>
      <c r="C34" s="105" t="s">
        <v>1177</v>
      </c>
      <c r="D34" s="105" t="s">
        <v>1177</v>
      </c>
      <c r="E34" s="212" t="s">
        <v>45</v>
      </c>
      <c r="F34" s="213" t="s">
        <v>8</v>
      </c>
      <c r="G34" s="405"/>
      <c r="H34" s="405"/>
      <c r="I34" s="409">
        <v>549000</v>
      </c>
      <c r="J34" s="447">
        <v>-4.6923076923076922E-2</v>
      </c>
      <c r="K34" s="409">
        <f t="shared" si="6"/>
        <v>574760.76923076913</v>
      </c>
      <c r="L34" s="409">
        <f t="shared" ref="L34:O34" si="32">IF($J34&lt;0,(K34*(1-$J34)),(K34*(1+$J34)))</f>
        <v>601730.31301775132</v>
      </c>
      <c r="M34" s="409">
        <f t="shared" si="32"/>
        <v>629965.35078243038</v>
      </c>
      <c r="N34" s="409">
        <f t="shared" si="32"/>
        <v>659525.26339606743</v>
      </c>
      <c r="O34" s="409">
        <f t="shared" si="32"/>
        <v>690472.21806311363</v>
      </c>
      <c r="P34" s="455"/>
      <c r="Q34" s="87">
        <f t="shared" si="8"/>
        <v>549000</v>
      </c>
      <c r="R34" s="550">
        <f t="shared" si="0"/>
        <v>0</v>
      </c>
      <c r="S34" s="550">
        <f t="shared" si="1"/>
        <v>1</v>
      </c>
      <c r="T34" s="550">
        <f>IF(R34=1,SUM($R$6:R34),0)</f>
        <v>0</v>
      </c>
      <c r="U34" s="550">
        <f>IF(S34=1,SUM($S$6:S34),0)</f>
        <v>150</v>
      </c>
      <c r="V34" s="550">
        <f t="shared" si="2"/>
        <v>150</v>
      </c>
      <c r="W34" s="550">
        <f t="shared" si="3"/>
        <v>0</v>
      </c>
      <c r="X34" s="550">
        <f>IF(W34=1,SUM($W$6:W34),0)</f>
        <v>0</v>
      </c>
      <c r="Y34" s="158"/>
      <c r="Z34" s="158"/>
      <c r="AA34" s="158"/>
      <c r="AB34" s="158"/>
      <c r="AE34" s="150"/>
      <c r="AF34" s="160"/>
      <c r="AG34" s="150"/>
      <c r="AH34" s="150"/>
    </row>
    <row r="35" spans="1:34" ht="15" customHeight="1">
      <c r="A35" s="17"/>
      <c r="B35" s="169">
        <v>26</v>
      </c>
      <c r="C35" s="105" t="s">
        <v>463</v>
      </c>
      <c r="D35" s="105" t="s">
        <v>463</v>
      </c>
      <c r="E35" s="212" t="s">
        <v>45</v>
      </c>
      <c r="F35" s="213" t="s">
        <v>8</v>
      </c>
      <c r="G35" s="214">
        <v>723500</v>
      </c>
      <c r="H35" s="214">
        <v>723500</v>
      </c>
      <c r="I35" s="167">
        <v>630936</v>
      </c>
      <c r="J35" s="445">
        <f t="shared" si="9"/>
        <v>-0.12793918451969591</v>
      </c>
      <c r="K35" s="167">
        <f t="shared" si="6"/>
        <v>711657.43732411892</v>
      </c>
      <c r="L35" s="167">
        <f t="shared" ref="L35:O35" si="33">IF($J35&lt;0,(K35*(1-$J35)),(K35*(1+$J35)))</f>
        <v>802706.30951274338</v>
      </c>
      <c r="M35" s="167">
        <f t="shared" si="33"/>
        <v>905403.90016061848</v>
      </c>
      <c r="N35" s="167">
        <f t="shared" si="33"/>
        <v>1021240.5368081202</v>
      </c>
      <c r="O35" s="167">
        <f t="shared" si="33"/>
        <v>1151897.2182858076</v>
      </c>
      <c r="P35" s="455"/>
      <c r="Q35" s="87">
        <f t="shared" si="8"/>
        <v>630936</v>
      </c>
      <c r="R35" s="550">
        <f t="shared" si="0"/>
        <v>0</v>
      </c>
      <c r="S35" s="550">
        <f t="shared" si="1"/>
        <v>1</v>
      </c>
      <c r="T35" s="550">
        <f>IF(R35=1,SUM($R$6:R35),0)</f>
        <v>0</v>
      </c>
      <c r="U35" s="550">
        <f>IF(S35=1,SUM($S$6:S35),0)</f>
        <v>151</v>
      </c>
      <c r="V35" s="550">
        <f t="shared" si="2"/>
        <v>151</v>
      </c>
      <c r="W35" s="550">
        <f t="shared" si="3"/>
        <v>0</v>
      </c>
      <c r="X35" s="550">
        <f>IF(W35=1,SUM($W$6:W35),0)</f>
        <v>0</v>
      </c>
      <c r="Y35" s="158"/>
      <c r="Z35" s="158"/>
      <c r="AA35" s="158"/>
      <c r="AB35" s="158"/>
      <c r="AE35" s="150"/>
      <c r="AF35" s="160"/>
      <c r="AG35" s="150"/>
      <c r="AH35" s="150"/>
    </row>
    <row r="36" spans="1:34" ht="15" customHeight="1">
      <c r="A36" s="17"/>
      <c r="B36" s="169">
        <v>27</v>
      </c>
      <c r="C36" s="105" t="s">
        <v>464</v>
      </c>
      <c r="D36" s="105" t="s">
        <v>464</v>
      </c>
      <c r="E36" s="212" t="s">
        <v>45</v>
      </c>
      <c r="F36" s="213" t="s">
        <v>8</v>
      </c>
      <c r="G36" s="214">
        <v>723500</v>
      </c>
      <c r="H36" s="214">
        <v>723500</v>
      </c>
      <c r="I36" s="167">
        <v>741474</v>
      </c>
      <c r="J36" s="445">
        <f t="shared" si="9"/>
        <v>2.4843123704215618E-2</v>
      </c>
      <c r="K36" s="167">
        <f t="shared" si="6"/>
        <v>759894.53030545963</v>
      </c>
      <c r="L36" s="167">
        <f t="shared" ref="L36:O36" si="34">IF($J36&lt;0,(K36*(1-$J36)),(K36*(1+$J36)))</f>
        <v>778772.68412399502</v>
      </c>
      <c r="M36" s="167">
        <f t="shared" si="34"/>
        <v>798119.83025315148</v>
      </c>
      <c r="N36" s="167">
        <f t="shared" si="34"/>
        <v>817947.61992691818</v>
      </c>
      <c r="O36" s="167">
        <f t="shared" si="34"/>
        <v>838267.99383233138</v>
      </c>
      <c r="P36" s="455"/>
      <c r="Q36" s="87">
        <f t="shared" si="8"/>
        <v>741474</v>
      </c>
      <c r="R36" s="550">
        <f t="shared" si="0"/>
        <v>0</v>
      </c>
      <c r="S36" s="550">
        <f t="shared" si="1"/>
        <v>1</v>
      </c>
      <c r="T36" s="550">
        <f>IF(R36=1,SUM($R$6:R36),0)</f>
        <v>0</v>
      </c>
      <c r="U36" s="550">
        <f>IF(S36=1,SUM($S$6:S36),0)</f>
        <v>152</v>
      </c>
      <c r="V36" s="550">
        <f t="shared" si="2"/>
        <v>152</v>
      </c>
      <c r="W36" s="550">
        <f t="shared" si="3"/>
        <v>0</v>
      </c>
      <c r="X36" s="550">
        <f>IF(W36=1,SUM($W$6:W36),0)</f>
        <v>0</v>
      </c>
      <c r="Y36" s="158"/>
      <c r="Z36" s="158"/>
      <c r="AA36" s="158"/>
      <c r="AB36" s="158"/>
      <c r="AE36" s="150"/>
      <c r="AF36" s="160"/>
      <c r="AG36" s="150"/>
      <c r="AH36" s="150"/>
    </row>
    <row r="37" spans="1:34" ht="15" customHeight="1">
      <c r="A37" s="17"/>
      <c r="B37" s="169">
        <v>28</v>
      </c>
      <c r="C37" s="105" t="s">
        <v>465</v>
      </c>
      <c r="D37" s="105" t="s">
        <v>465</v>
      </c>
      <c r="E37" s="212" t="s">
        <v>45</v>
      </c>
      <c r="F37" s="213" t="s">
        <v>8</v>
      </c>
      <c r="G37" s="214">
        <v>757500</v>
      </c>
      <c r="H37" s="214">
        <v>757500</v>
      </c>
      <c r="I37" s="167">
        <v>741474</v>
      </c>
      <c r="J37" s="445">
        <f t="shared" si="9"/>
        <v>-2.1156435643564356E-2</v>
      </c>
      <c r="K37" s="167">
        <f t="shared" si="6"/>
        <v>757160.94696237624</v>
      </c>
      <c r="L37" s="167">
        <f t="shared" ref="L37:O37" si="35">IF($J37&lt;0,(K37*(1-$J37)),(K37*(1+$J37)))</f>
        <v>773179.77380860597</v>
      </c>
      <c r="M37" s="167">
        <f t="shared" si="35"/>
        <v>789537.50193409331</v>
      </c>
      <c r="N37" s="167">
        <f t="shared" si="35"/>
        <v>806241.30128194252</v>
      </c>
      <c r="O37" s="167">
        <f t="shared" si="35"/>
        <v>823298.49348569743</v>
      </c>
      <c r="P37" s="455"/>
      <c r="Q37" s="87">
        <f t="shared" si="8"/>
        <v>741474</v>
      </c>
      <c r="R37" s="550">
        <f t="shared" si="0"/>
        <v>0</v>
      </c>
      <c r="S37" s="550">
        <f t="shared" si="1"/>
        <v>1</v>
      </c>
      <c r="T37" s="550">
        <f>IF(R37=1,SUM($R$6:R37),0)</f>
        <v>0</v>
      </c>
      <c r="U37" s="550">
        <f>IF(S37=1,SUM($S$6:S37),0)</f>
        <v>153</v>
      </c>
      <c r="V37" s="550">
        <f t="shared" si="2"/>
        <v>153</v>
      </c>
      <c r="W37" s="550">
        <f t="shared" si="3"/>
        <v>0</v>
      </c>
      <c r="X37" s="550">
        <f>IF(W37=1,SUM($W$6:W37),0)</f>
        <v>0</v>
      </c>
      <c r="Y37" s="158"/>
      <c r="Z37" s="158"/>
      <c r="AA37" s="158"/>
      <c r="AB37" s="158"/>
      <c r="AE37" s="150"/>
      <c r="AF37" s="160"/>
      <c r="AG37" s="150"/>
      <c r="AH37" s="150"/>
    </row>
    <row r="38" spans="1:34" ht="15" customHeight="1">
      <c r="A38" s="17"/>
      <c r="B38" s="169">
        <v>29</v>
      </c>
      <c r="C38" s="105" t="s">
        <v>466</v>
      </c>
      <c r="D38" s="105" t="s">
        <v>466</v>
      </c>
      <c r="E38" s="212" t="s">
        <v>45</v>
      </c>
      <c r="F38" s="213" t="s">
        <v>8</v>
      </c>
      <c r="G38" s="214">
        <v>757500</v>
      </c>
      <c r="H38" s="214">
        <v>757500</v>
      </c>
      <c r="I38" s="167">
        <v>741474</v>
      </c>
      <c r="J38" s="445">
        <f t="shared" si="9"/>
        <v>-2.1156435643564356E-2</v>
      </c>
      <c r="K38" s="167">
        <f t="shared" si="6"/>
        <v>757160.94696237624</v>
      </c>
      <c r="L38" s="167">
        <f t="shared" ref="L38:O38" si="36">IF($J38&lt;0,(K38*(1-$J38)),(K38*(1+$J38)))</f>
        <v>773179.77380860597</v>
      </c>
      <c r="M38" s="167">
        <f t="shared" si="36"/>
        <v>789537.50193409331</v>
      </c>
      <c r="N38" s="167">
        <f t="shared" si="36"/>
        <v>806241.30128194252</v>
      </c>
      <c r="O38" s="167">
        <f t="shared" si="36"/>
        <v>823298.49348569743</v>
      </c>
      <c r="P38" s="455"/>
      <c r="Q38" s="87">
        <f t="shared" si="8"/>
        <v>741474</v>
      </c>
      <c r="R38" s="550">
        <f t="shared" si="0"/>
        <v>0</v>
      </c>
      <c r="S38" s="550">
        <f t="shared" si="1"/>
        <v>1</v>
      </c>
      <c r="T38" s="550">
        <f>IF(R38=1,SUM($R$6:R38),0)</f>
        <v>0</v>
      </c>
      <c r="U38" s="550">
        <f>IF(S38=1,SUM($S$6:S38),0)</f>
        <v>154</v>
      </c>
      <c r="V38" s="550">
        <f t="shared" si="2"/>
        <v>154</v>
      </c>
      <c r="W38" s="550">
        <f t="shared" si="3"/>
        <v>0</v>
      </c>
      <c r="X38" s="550">
        <f>IF(W38=1,SUM($W$6:W38),0)</f>
        <v>0</v>
      </c>
      <c r="Y38" s="158"/>
      <c r="Z38" s="158"/>
      <c r="AA38" s="158"/>
      <c r="AB38" s="158"/>
      <c r="AE38" s="150"/>
      <c r="AF38" s="160"/>
      <c r="AG38" s="150"/>
      <c r="AH38" s="150"/>
    </row>
    <row r="39" spans="1:34" ht="15" customHeight="1">
      <c r="A39" s="15"/>
      <c r="B39" s="169">
        <v>30</v>
      </c>
      <c r="C39" s="105" t="s">
        <v>1132</v>
      </c>
      <c r="D39" s="105" t="s">
        <v>1132</v>
      </c>
      <c r="E39" s="212" t="s">
        <v>45</v>
      </c>
      <c r="F39" s="213" t="s">
        <v>8</v>
      </c>
      <c r="G39" s="214">
        <v>733500</v>
      </c>
      <c r="H39" s="214">
        <v>753700</v>
      </c>
      <c r="I39" s="167">
        <v>821909</v>
      </c>
      <c r="J39" s="445">
        <f t="shared" si="9"/>
        <v>9.0498872230330374E-2</v>
      </c>
      <c r="K39" s="167">
        <f t="shared" si="6"/>
        <v>896290.83757595858</v>
      </c>
      <c r="L39" s="167">
        <f t="shared" ref="L39:O39" si="37">IF($J39&lt;0,(K39*(1-$J39)),(K39*(1+$J39)))</f>
        <v>977404.14756696101</v>
      </c>
      <c r="M39" s="167">
        <f t="shared" si="37"/>
        <v>1065858.1206350185</v>
      </c>
      <c r="N39" s="167">
        <f t="shared" si="37"/>
        <v>1162317.0785100271</v>
      </c>
      <c r="O39" s="167">
        <f t="shared" si="37"/>
        <v>1267505.4632892369</v>
      </c>
      <c r="P39" s="455"/>
      <c r="Q39" s="87">
        <f t="shared" si="8"/>
        <v>821909</v>
      </c>
      <c r="R39" s="550">
        <f t="shared" si="0"/>
        <v>0</v>
      </c>
      <c r="S39" s="550">
        <f t="shared" si="1"/>
        <v>1</v>
      </c>
      <c r="T39" s="550">
        <f>IF(R39=1,SUM($R$6:R39),0)</f>
        <v>0</v>
      </c>
      <c r="U39" s="550">
        <f>IF(S39=1,SUM($S$6:S39),0)</f>
        <v>155</v>
      </c>
      <c r="V39" s="550">
        <f t="shared" si="2"/>
        <v>155</v>
      </c>
      <c r="W39" s="550">
        <f t="shared" si="3"/>
        <v>0</v>
      </c>
      <c r="X39" s="550">
        <f>IF(W39=1,SUM($W$6:W39),0)</f>
        <v>0</v>
      </c>
      <c r="Y39" s="158"/>
      <c r="Z39" s="158"/>
      <c r="AA39" s="158"/>
      <c r="AB39" s="158"/>
      <c r="AE39" s="150"/>
      <c r="AF39" s="160"/>
      <c r="AG39" s="150"/>
      <c r="AH39" s="150"/>
    </row>
    <row r="40" spans="1:34" ht="15" customHeight="1">
      <c r="A40" s="15"/>
      <c r="B40" s="169">
        <v>31</v>
      </c>
      <c r="C40" s="105" t="s">
        <v>1133</v>
      </c>
      <c r="D40" s="105" t="s">
        <v>1133</v>
      </c>
      <c r="E40" s="212" t="s">
        <v>45</v>
      </c>
      <c r="F40" s="213" t="s">
        <v>8</v>
      </c>
      <c r="G40" s="214">
        <v>823500</v>
      </c>
      <c r="H40" s="214">
        <v>846200</v>
      </c>
      <c r="I40" s="167">
        <v>922757</v>
      </c>
      <c r="J40" s="445">
        <f t="shared" si="9"/>
        <v>9.0471519735287165E-2</v>
      </c>
      <c r="K40" s="167">
        <f t="shared" si="6"/>
        <v>1006240.2281363744</v>
      </c>
      <c r="L40" s="167">
        <f t="shared" ref="L40:O40" si="38">IF($J40&lt;0,(K40*(1-$J40)),(K40*(1+$J40)))</f>
        <v>1097276.3107946543</v>
      </c>
      <c r="M40" s="167">
        <f t="shared" si="38"/>
        <v>1196548.566201776</v>
      </c>
      <c r="N40" s="167">
        <f t="shared" si="38"/>
        <v>1304802.1334231296</v>
      </c>
      <c r="O40" s="167">
        <f t="shared" si="38"/>
        <v>1422849.5653877652</v>
      </c>
      <c r="P40" s="455"/>
      <c r="Q40" s="87">
        <f t="shared" si="8"/>
        <v>922757</v>
      </c>
      <c r="R40" s="550">
        <f t="shared" si="0"/>
        <v>0</v>
      </c>
      <c r="S40" s="550">
        <f t="shared" si="1"/>
        <v>1</v>
      </c>
      <c r="T40" s="550">
        <f>IF(R40=1,SUM($R$6:R40),0)</f>
        <v>0</v>
      </c>
      <c r="U40" s="550">
        <f>IF(S40=1,SUM($S$6:S40),0)</f>
        <v>156</v>
      </c>
      <c r="V40" s="550">
        <f t="shared" si="2"/>
        <v>156</v>
      </c>
      <c r="W40" s="550">
        <f t="shared" si="3"/>
        <v>0</v>
      </c>
      <c r="X40" s="550">
        <f>IF(W40=1,SUM($W$6:W40),0)</f>
        <v>0</v>
      </c>
      <c r="Y40" s="158"/>
      <c r="Z40" s="158"/>
      <c r="AA40" s="158"/>
      <c r="AB40" s="158"/>
      <c r="AE40" s="150"/>
      <c r="AF40" s="160"/>
      <c r="AG40" s="150"/>
      <c r="AH40" s="150"/>
    </row>
    <row r="41" spans="1:34" ht="15" customHeight="1">
      <c r="A41" s="17"/>
      <c r="B41" s="169">
        <v>32</v>
      </c>
      <c r="C41" s="105" t="s">
        <v>1134</v>
      </c>
      <c r="D41" s="105" t="s">
        <v>1134</v>
      </c>
      <c r="E41" s="212" t="s">
        <v>45</v>
      </c>
      <c r="F41" s="213" t="s">
        <v>8</v>
      </c>
      <c r="G41" s="214">
        <v>1156500</v>
      </c>
      <c r="H41" s="214">
        <v>1285000</v>
      </c>
      <c r="I41" s="167">
        <v>1304100</v>
      </c>
      <c r="J41" s="445">
        <f t="shared" si="9"/>
        <v>1.4863813229571985E-2</v>
      </c>
      <c r="K41" s="167">
        <f t="shared" si="6"/>
        <v>1323483.8988326848</v>
      </c>
      <c r="L41" s="167">
        <f t="shared" ref="L41:O41" si="39">IF($J41&lt;0,(K41*(1-$J41)),(K41*(1+$J41)))</f>
        <v>1343155.9163172797</v>
      </c>
      <c r="M41" s="167">
        <f t="shared" si="39"/>
        <v>1363120.3349956144</v>
      </c>
      <c r="N41" s="167">
        <f t="shared" si="39"/>
        <v>1383381.5010644207</v>
      </c>
      <c r="O41" s="167">
        <f t="shared" si="39"/>
        <v>1403943.8253214872</v>
      </c>
      <c r="P41" s="455"/>
      <c r="Q41" s="87">
        <f t="shared" si="8"/>
        <v>1304100</v>
      </c>
      <c r="R41" s="550">
        <f t="shared" si="0"/>
        <v>0</v>
      </c>
      <c r="S41" s="550">
        <f t="shared" si="1"/>
        <v>1</v>
      </c>
      <c r="T41" s="550">
        <f>IF(R41=1,SUM($R$6:R41),0)</f>
        <v>0</v>
      </c>
      <c r="U41" s="550">
        <f>IF(S41=1,SUM($S$6:S41),0)</f>
        <v>157</v>
      </c>
      <c r="V41" s="550">
        <f t="shared" si="2"/>
        <v>157</v>
      </c>
      <c r="W41" s="550">
        <f t="shared" si="3"/>
        <v>0</v>
      </c>
      <c r="X41" s="550">
        <f>IF(W41=1,SUM($W$6:W41),0)</f>
        <v>0</v>
      </c>
      <c r="Y41" s="158"/>
      <c r="Z41" s="158"/>
      <c r="AA41" s="158"/>
      <c r="AB41" s="158"/>
      <c r="AE41" s="150"/>
      <c r="AF41" s="160"/>
      <c r="AG41" s="150"/>
      <c r="AH41" s="150"/>
    </row>
    <row r="42" spans="1:34" ht="15" customHeight="1">
      <c r="A42" s="17"/>
      <c r="B42" s="169">
        <v>33</v>
      </c>
      <c r="C42" s="105" t="s">
        <v>1135</v>
      </c>
      <c r="D42" s="105" t="s">
        <v>1135</v>
      </c>
      <c r="E42" s="212" t="s">
        <v>45</v>
      </c>
      <c r="F42" s="213" t="s">
        <v>8</v>
      </c>
      <c r="G42" s="214">
        <v>1237500</v>
      </c>
      <c r="H42" s="214">
        <v>1375000</v>
      </c>
      <c r="I42" s="167">
        <v>1345500</v>
      </c>
      <c r="J42" s="445">
        <f t="shared" si="9"/>
        <v>-2.1454545454545455E-2</v>
      </c>
      <c r="K42" s="167">
        <f t="shared" si="6"/>
        <v>1374367.0909090908</v>
      </c>
      <c r="L42" s="167">
        <f t="shared" ref="L42:O42" si="40">IF($J42&lt;0,(K42*(1-$J42)),(K42*(1+$J42)))</f>
        <v>1403853.5121322311</v>
      </c>
      <c r="M42" s="167">
        <f t="shared" si="40"/>
        <v>1433972.5511197953</v>
      </c>
      <c r="N42" s="167">
        <f t="shared" si="40"/>
        <v>1464737.7803983653</v>
      </c>
      <c r="O42" s="167">
        <f t="shared" si="40"/>
        <v>1496163.0636869119</v>
      </c>
      <c r="P42" s="455"/>
      <c r="Q42" s="87">
        <f t="shared" si="8"/>
        <v>1345500</v>
      </c>
      <c r="R42" s="550">
        <f t="shared" si="0"/>
        <v>0</v>
      </c>
      <c r="S42" s="550">
        <f t="shared" si="1"/>
        <v>1</v>
      </c>
      <c r="T42" s="550">
        <f>IF(R42=1,SUM($R$6:R42),0)</f>
        <v>0</v>
      </c>
      <c r="U42" s="550">
        <f>IF(S42=1,SUM($S$6:S42),0)</f>
        <v>158</v>
      </c>
      <c r="V42" s="550">
        <f t="shared" si="2"/>
        <v>158</v>
      </c>
      <c r="W42" s="550">
        <f t="shared" si="3"/>
        <v>0</v>
      </c>
      <c r="X42" s="550">
        <f>IF(W42=1,SUM($W$6:W42),0)</f>
        <v>0</v>
      </c>
      <c r="Y42" s="158"/>
      <c r="Z42" s="158"/>
      <c r="AA42" s="158"/>
      <c r="AB42" s="158"/>
      <c r="AE42" s="150"/>
      <c r="AF42" s="160"/>
      <c r="AG42" s="150"/>
      <c r="AH42" s="150"/>
    </row>
    <row r="43" spans="1:34" ht="15" customHeight="1">
      <c r="A43" s="17"/>
      <c r="B43" s="169">
        <v>34</v>
      </c>
      <c r="C43" s="105" t="s">
        <v>1136</v>
      </c>
      <c r="D43" s="105" t="s">
        <v>1136</v>
      </c>
      <c r="E43" s="212" t="s">
        <v>45</v>
      </c>
      <c r="F43" s="213" t="s">
        <v>8</v>
      </c>
      <c r="G43" s="214">
        <v>1287000</v>
      </c>
      <c r="H43" s="214">
        <v>1430000</v>
      </c>
      <c r="I43" s="167">
        <v>1449000</v>
      </c>
      <c r="J43" s="445">
        <f t="shared" si="9"/>
        <v>1.3286713286713287E-2</v>
      </c>
      <c r="K43" s="167">
        <f t="shared" si="6"/>
        <v>1468252.4475524477</v>
      </c>
      <c r="L43" s="167">
        <f t="shared" ref="L43:O43" si="41">IF($J43&lt;0,(K43*(1-$J43)),(K43*(1+$J43)))</f>
        <v>1487760.6968555923</v>
      </c>
      <c r="M43" s="167">
        <f t="shared" si="41"/>
        <v>1507528.1466739534</v>
      </c>
      <c r="N43" s="167">
        <f t="shared" si="41"/>
        <v>1527558.2409304606</v>
      </c>
      <c r="O43" s="167">
        <f t="shared" si="41"/>
        <v>1547854.4693064599</v>
      </c>
      <c r="P43" s="455"/>
      <c r="Q43" s="87">
        <f t="shared" si="8"/>
        <v>1449000</v>
      </c>
      <c r="R43" s="550">
        <f t="shared" si="0"/>
        <v>0</v>
      </c>
      <c r="S43" s="550">
        <f t="shared" si="1"/>
        <v>1</v>
      </c>
      <c r="T43" s="550">
        <f>IF(R43=1,SUM($R$6:R43),0)</f>
        <v>0</v>
      </c>
      <c r="U43" s="550">
        <f>IF(S43=1,SUM($S$6:S43),0)</f>
        <v>159</v>
      </c>
      <c r="V43" s="550">
        <f t="shared" si="2"/>
        <v>159</v>
      </c>
      <c r="W43" s="550">
        <f t="shared" si="3"/>
        <v>0</v>
      </c>
      <c r="X43" s="550">
        <f>IF(W43=1,SUM($W$6:W43),0)</f>
        <v>0</v>
      </c>
      <c r="Y43" s="158"/>
      <c r="Z43" s="158"/>
      <c r="AA43" s="158"/>
      <c r="AB43" s="158"/>
      <c r="AE43" s="150"/>
      <c r="AF43" s="160"/>
      <c r="AG43" s="150"/>
      <c r="AH43" s="150"/>
    </row>
    <row r="44" spans="1:34" ht="15" customHeight="1">
      <c r="A44" s="17"/>
      <c r="B44" s="169">
        <v>35</v>
      </c>
      <c r="C44" s="105" t="s">
        <v>1137</v>
      </c>
      <c r="D44" s="105" t="s">
        <v>1137</v>
      </c>
      <c r="E44" s="212" t="s">
        <v>45</v>
      </c>
      <c r="F44" s="213" t="s">
        <v>8</v>
      </c>
      <c r="G44" s="214">
        <v>1336500</v>
      </c>
      <c r="H44" s="214">
        <v>1485000</v>
      </c>
      <c r="I44" s="167">
        <v>1449000</v>
      </c>
      <c r="J44" s="445">
        <f t="shared" si="9"/>
        <v>-2.4242424242424242E-2</v>
      </c>
      <c r="K44" s="167">
        <f t="shared" si="6"/>
        <v>1484127.2727272727</v>
      </c>
      <c r="L44" s="167">
        <f t="shared" ref="L44:O44" si="42">IF($J44&lt;0,(K44*(1-$J44)),(K44*(1+$J44)))</f>
        <v>1520106.1157024791</v>
      </c>
      <c r="M44" s="167">
        <f t="shared" si="42"/>
        <v>1556957.1730528423</v>
      </c>
      <c r="N44" s="167">
        <f t="shared" si="42"/>
        <v>1594701.5893692747</v>
      </c>
      <c r="O44" s="167">
        <f t="shared" si="42"/>
        <v>1633361.0218388326</v>
      </c>
      <c r="P44" s="455"/>
      <c r="Q44" s="87">
        <f t="shared" si="8"/>
        <v>1449000</v>
      </c>
      <c r="R44" s="550">
        <f t="shared" si="0"/>
        <v>0</v>
      </c>
      <c r="S44" s="550">
        <f t="shared" si="1"/>
        <v>1</v>
      </c>
      <c r="T44" s="550">
        <f>IF(R44=1,SUM($R$6:R44),0)</f>
        <v>0</v>
      </c>
      <c r="U44" s="550">
        <f>IF(S44=1,SUM($S$6:S44),0)</f>
        <v>160</v>
      </c>
      <c r="V44" s="550">
        <f t="shared" si="2"/>
        <v>160</v>
      </c>
      <c r="W44" s="550">
        <f t="shared" si="3"/>
        <v>0</v>
      </c>
      <c r="X44" s="550">
        <f>IF(W44=1,SUM($W$6:W44),0)</f>
        <v>0</v>
      </c>
      <c r="Y44" s="158"/>
      <c r="Z44" s="158"/>
      <c r="AA44" s="158"/>
      <c r="AB44" s="158"/>
      <c r="AE44" s="150"/>
      <c r="AF44" s="160"/>
      <c r="AG44" s="150"/>
      <c r="AH44" s="150"/>
    </row>
    <row r="45" spans="1:34" ht="15" customHeight="1">
      <c r="A45" s="17"/>
      <c r="B45" s="169">
        <v>36</v>
      </c>
      <c r="C45" s="105" t="s">
        <v>1138</v>
      </c>
      <c r="D45" s="105" t="s">
        <v>1138</v>
      </c>
      <c r="E45" s="212" t="s">
        <v>45</v>
      </c>
      <c r="F45" s="213" t="s">
        <v>8</v>
      </c>
      <c r="G45" s="214">
        <v>1336500</v>
      </c>
      <c r="H45" s="214">
        <v>1485000</v>
      </c>
      <c r="I45" s="167">
        <v>1449000</v>
      </c>
      <c r="J45" s="445">
        <f t="shared" si="9"/>
        <v>-2.4242424242424242E-2</v>
      </c>
      <c r="K45" s="167">
        <f t="shared" si="6"/>
        <v>1484127.2727272727</v>
      </c>
      <c r="L45" s="167">
        <f t="shared" ref="L45:O45" si="43">IF($J45&lt;0,(K45*(1-$J45)),(K45*(1+$J45)))</f>
        <v>1520106.1157024791</v>
      </c>
      <c r="M45" s="167">
        <f t="shared" si="43"/>
        <v>1556957.1730528423</v>
      </c>
      <c r="N45" s="167">
        <f t="shared" si="43"/>
        <v>1594701.5893692747</v>
      </c>
      <c r="O45" s="167">
        <f t="shared" si="43"/>
        <v>1633361.0218388326</v>
      </c>
      <c r="P45" s="455"/>
      <c r="Q45" s="87">
        <f t="shared" si="8"/>
        <v>1449000</v>
      </c>
      <c r="R45" s="550">
        <f t="shared" si="0"/>
        <v>0</v>
      </c>
      <c r="S45" s="550">
        <f t="shared" si="1"/>
        <v>1</v>
      </c>
      <c r="T45" s="550">
        <f>IF(R45=1,SUM($R$6:R45),0)</f>
        <v>0</v>
      </c>
      <c r="U45" s="550">
        <f>IF(S45=1,SUM($S$6:S45),0)</f>
        <v>161</v>
      </c>
      <c r="V45" s="550">
        <f t="shared" si="2"/>
        <v>161</v>
      </c>
      <c r="W45" s="550">
        <f t="shared" si="3"/>
        <v>0</v>
      </c>
      <c r="X45" s="550">
        <f>IF(W45=1,SUM($W$6:W45),0)</f>
        <v>0</v>
      </c>
      <c r="Y45" s="158"/>
      <c r="Z45" s="158"/>
      <c r="AA45" s="158"/>
      <c r="AB45" s="158"/>
      <c r="AE45" s="150"/>
      <c r="AF45" s="160"/>
      <c r="AG45" s="150"/>
      <c r="AH45" s="150"/>
    </row>
    <row r="46" spans="1:34" ht="15" customHeight="1">
      <c r="A46" s="17"/>
      <c r="B46" s="169">
        <v>37</v>
      </c>
      <c r="C46" s="105" t="s">
        <v>1139</v>
      </c>
      <c r="D46" s="105" t="s">
        <v>1139</v>
      </c>
      <c r="E46" s="212" t="s">
        <v>45</v>
      </c>
      <c r="F46" s="213" t="s">
        <v>8</v>
      </c>
      <c r="G46" s="214">
        <v>2866500</v>
      </c>
      <c r="H46" s="214">
        <v>3030000</v>
      </c>
      <c r="I46" s="167">
        <v>3053250</v>
      </c>
      <c r="J46" s="445">
        <f t="shared" si="9"/>
        <v>7.6732673267326731E-3</v>
      </c>
      <c r="K46" s="167">
        <f t="shared" si="6"/>
        <v>3076678.4034653464</v>
      </c>
      <c r="L46" s="167">
        <f t="shared" ref="L46:O46" si="44">IF($J46&lt;0,(K46*(1-$J46)),(K46*(1+$J46)))</f>
        <v>3100286.579333521</v>
      </c>
      <c r="M46" s="167">
        <f t="shared" si="44"/>
        <v>3124075.9070462282</v>
      </c>
      <c r="N46" s="167">
        <f t="shared" si="44"/>
        <v>3148047.7766299983</v>
      </c>
      <c r="O46" s="167">
        <f t="shared" si="44"/>
        <v>3172203.5887774066</v>
      </c>
      <c r="P46" s="455"/>
      <c r="Q46" s="87">
        <f t="shared" si="8"/>
        <v>3053250</v>
      </c>
      <c r="R46" s="550">
        <f t="shared" si="0"/>
        <v>0</v>
      </c>
      <c r="S46" s="550">
        <f t="shared" si="1"/>
        <v>1</v>
      </c>
      <c r="T46" s="550">
        <f>IF(R46=1,SUM($R$6:R46),0)</f>
        <v>0</v>
      </c>
      <c r="U46" s="550">
        <f>IF(S46=1,SUM($S$6:S46),0)</f>
        <v>162</v>
      </c>
      <c r="V46" s="550">
        <f t="shared" si="2"/>
        <v>162</v>
      </c>
      <c r="W46" s="550">
        <f t="shared" si="3"/>
        <v>0</v>
      </c>
      <c r="X46" s="550">
        <f>IF(W46=1,SUM($W$6:W46),0)</f>
        <v>0</v>
      </c>
      <c r="Y46" s="158"/>
      <c r="Z46" s="158"/>
      <c r="AA46" s="158"/>
      <c r="AB46" s="158"/>
      <c r="AE46" s="150"/>
      <c r="AF46" s="160"/>
      <c r="AG46" s="150"/>
      <c r="AH46" s="150"/>
    </row>
    <row r="47" spans="1:34" ht="15" customHeight="1">
      <c r="A47" s="17"/>
      <c r="B47" s="169">
        <v>38</v>
      </c>
      <c r="C47" s="105" t="s">
        <v>2135</v>
      </c>
      <c r="D47" s="105" t="s">
        <v>1247</v>
      </c>
      <c r="E47" s="212" t="s">
        <v>45</v>
      </c>
      <c r="F47" s="213" t="s">
        <v>8</v>
      </c>
      <c r="G47" s="214">
        <v>545000</v>
      </c>
      <c r="H47" s="214">
        <v>545000</v>
      </c>
      <c r="I47" s="167">
        <v>490500</v>
      </c>
      <c r="J47" s="445">
        <f t="shared" si="9"/>
        <v>-0.1</v>
      </c>
      <c r="K47" s="167">
        <f t="shared" si="6"/>
        <v>539550</v>
      </c>
      <c r="L47" s="167">
        <f t="shared" ref="L47:O47" si="45">IF($J47&lt;0,(K47*(1-$J47)),(K47*(1+$J47)))</f>
        <v>593505</v>
      </c>
      <c r="M47" s="167">
        <f t="shared" si="45"/>
        <v>652855.5</v>
      </c>
      <c r="N47" s="167">
        <f t="shared" si="45"/>
        <v>718141.05</v>
      </c>
      <c r="O47" s="167">
        <f t="shared" si="45"/>
        <v>789955.15500000014</v>
      </c>
      <c r="P47" s="455"/>
      <c r="Q47" s="87">
        <f t="shared" si="8"/>
        <v>490500</v>
      </c>
      <c r="R47" s="550">
        <f t="shared" si="0"/>
        <v>0</v>
      </c>
      <c r="S47" s="550">
        <f t="shared" si="1"/>
        <v>1</v>
      </c>
      <c r="T47" s="550">
        <f>IF(R47=1,SUM($R$6:R47),0)</f>
        <v>0</v>
      </c>
      <c r="U47" s="550">
        <f>IF(S47=1,SUM($S$6:S47),0)</f>
        <v>163</v>
      </c>
      <c r="V47" s="550">
        <f t="shared" si="2"/>
        <v>163</v>
      </c>
      <c r="W47" s="550">
        <f t="shared" si="3"/>
        <v>0</v>
      </c>
      <c r="X47" s="550">
        <f>IF(W47=1,SUM($W$6:W47),0)</f>
        <v>0</v>
      </c>
      <c r="Y47" s="158"/>
      <c r="Z47" s="158"/>
      <c r="AA47" s="158"/>
      <c r="AB47" s="158"/>
      <c r="AE47" s="150"/>
      <c r="AF47" s="160"/>
      <c r="AG47" s="150"/>
      <c r="AH47" s="150"/>
    </row>
    <row r="48" spans="1:34" ht="15" customHeight="1">
      <c r="A48" s="17"/>
      <c r="B48" s="169">
        <v>39</v>
      </c>
      <c r="C48" s="105" t="s">
        <v>2136</v>
      </c>
      <c r="D48" s="105" t="s">
        <v>1248</v>
      </c>
      <c r="E48" s="212" t="s">
        <v>45</v>
      </c>
      <c r="F48" s="213" t="s">
        <v>8</v>
      </c>
      <c r="G48" s="214">
        <v>545000</v>
      </c>
      <c r="H48" s="214">
        <v>545000</v>
      </c>
      <c r="I48" s="167">
        <v>490500</v>
      </c>
      <c r="J48" s="445">
        <f t="shared" si="9"/>
        <v>-0.1</v>
      </c>
      <c r="K48" s="167">
        <f t="shared" si="6"/>
        <v>539550</v>
      </c>
      <c r="L48" s="167">
        <f t="shared" ref="L48:O48" si="46">IF($J48&lt;0,(K48*(1-$J48)),(K48*(1+$J48)))</f>
        <v>593505</v>
      </c>
      <c r="M48" s="167">
        <f t="shared" si="46"/>
        <v>652855.5</v>
      </c>
      <c r="N48" s="167">
        <f t="shared" si="46"/>
        <v>718141.05</v>
      </c>
      <c r="O48" s="167">
        <f t="shared" si="46"/>
        <v>789955.15500000014</v>
      </c>
      <c r="P48" s="455"/>
      <c r="Q48" s="87">
        <f t="shared" si="8"/>
        <v>490500</v>
      </c>
      <c r="R48" s="550">
        <f t="shared" si="0"/>
        <v>0</v>
      </c>
      <c r="S48" s="550">
        <f t="shared" si="1"/>
        <v>1</v>
      </c>
      <c r="T48" s="550">
        <f>IF(R48=1,SUM($R$6:R48),0)</f>
        <v>0</v>
      </c>
      <c r="U48" s="550">
        <f>IF(S48=1,SUM($S$6:S48),0)</f>
        <v>164</v>
      </c>
      <c r="V48" s="550">
        <f t="shared" si="2"/>
        <v>164</v>
      </c>
      <c r="W48" s="550">
        <f t="shared" si="3"/>
        <v>0</v>
      </c>
      <c r="X48" s="550">
        <f>IF(W48=1,SUM($W$6:W48),0)</f>
        <v>0</v>
      </c>
      <c r="Y48" s="158"/>
      <c r="Z48" s="158"/>
      <c r="AA48" s="158"/>
      <c r="AB48" s="158"/>
      <c r="AE48" s="150"/>
      <c r="AF48" s="160"/>
      <c r="AG48" s="150"/>
      <c r="AH48" s="150"/>
    </row>
    <row r="49" spans="1:35" ht="15" customHeight="1">
      <c r="A49" s="17"/>
      <c r="B49" s="169">
        <v>40</v>
      </c>
      <c r="C49" s="105" t="s">
        <v>965</v>
      </c>
      <c r="D49" s="105" t="s">
        <v>965</v>
      </c>
      <c r="E49" s="212" t="s">
        <v>44</v>
      </c>
      <c r="F49" s="213" t="s">
        <v>8</v>
      </c>
      <c r="G49" s="214">
        <v>2250810</v>
      </c>
      <c r="H49" s="214">
        <v>4255800</v>
      </c>
      <c r="I49" s="167">
        <v>4657500</v>
      </c>
      <c r="J49" s="445">
        <f t="shared" si="9"/>
        <v>9.4388834061751026E-2</v>
      </c>
      <c r="K49" s="167">
        <f t="shared" si="6"/>
        <v>5097115.994642606</v>
      </c>
      <c r="L49" s="167">
        <f t="shared" ref="L49:O49" si="47">IF($J49&lt;0,(K49*(1-$J49)),(K49*(1+$J49)))</f>
        <v>5578226.830454425</v>
      </c>
      <c r="M49" s="167">
        <f t="shared" si="47"/>
        <v>6104749.1571129961</v>
      </c>
      <c r="N49" s="167">
        <f t="shared" si="47"/>
        <v>6680969.3122923495</v>
      </c>
      <c r="O49" s="167">
        <f t="shared" si="47"/>
        <v>7311578.2160819639</v>
      </c>
      <c r="P49" s="455"/>
      <c r="Q49" s="87">
        <f t="shared" si="8"/>
        <v>4657500</v>
      </c>
      <c r="R49" s="550">
        <f t="shared" si="0"/>
        <v>1</v>
      </c>
      <c r="S49" s="550">
        <f t="shared" si="1"/>
        <v>0</v>
      </c>
      <c r="T49" s="550">
        <f>IF(R49=1,SUM($R$6:R49),0)</f>
        <v>22</v>
      </c>
      <c r="U49" s="550">
        <f>IF(S49=1,SUM($S$6:S49),0)</f>
        <v>0</v>
      </c>
      <c r="V49" s="550">
        <f t="shared" si="2"/>
        <v>22</v>
      </c>
      <c r="W49" s="550">
        <f t="shared" si="3"/>
        <v>0</v>
      </c>
      <c r="X49" s="550">
        <f>IF(W49=1,SUM($W$6:W49),0)</f>
        <v>0</v>
      </c>
      <c r="Y49" s="158"/>
      <c r="Z49" s="158"/>
      <c r="AA49" s="158"/>
      <c r="AB49" s="158"/>
      <c r="AE49" s="150"/>
      <c r="AF49" s="160"/>
      <c r="AG49" s="150"/>
      <c r="AH49" s="150"/>
    </row>
    <row r="50" spans="1:35" ht="15" customHeight="1">
      <c r="A50" s="17"/>
      <c r="B50" s="169">
        <v>41</v>
      </c>
      <c r="C50" s="105" t="s">
        <v>966</v>
      </c>
      <c r="D50" s="105" t="s">
        <v>966</v>
      </c>
      <c r="E50" s="212" t="s">
        <v>44</v>
      </c>
      <c r="F50" s="213" t="s">
        <v>8</v>
      </c>
      <c r="G50" s="214">
        <v>2250810</v>
      </c>
      <c r="H50" s="214">
        <v>4255800</v>
      </c>
      <c r="I50" s="167">
        <v>4657500</v>
      </c>
      <c r="J50" s="445">
        <f t="shared" si="9"/>
        <v>9.4388834061751026E-2</v>
      </c>
      <c r="K50" s="167">
        <f t="shared" si="6"/>
        <v>5097115.994642606</v>
      </c>
      <c r="L50" s="167">
        <f t="shared" ref="L50:O50" si="48">IF($J50&lt;0,(K50*(1-$J50)),(K50*(1+$J50)))</f>
        <v>5578226.830454425</v>
      </c>
      <c r="M50" s="167">
        <f t="shared" si="48"/>
        <v>6104749.1571129961</v>
      </c>
      <c r="N50" s="167">
        <f t="shared" si="48"/>
        <v>6680969.3122923495</v>
      </c>
      <c r="O50" s="167">
        <f t="shared" si="48"/>
        <v>7311578.2160819639</v>
      </c>
      <c r="P50" s="455"/>
      <c r="Q50" s="87">
        <f t="shared" si="8"/>
        <v>4657500</v>
      </c>
      <c r="R50" s="550">
        <f t="shared" si="0"/>
        <v>1</v>
      </c>
      <c r="S50" s="550">
        <f t="shared" si="1"/>
        <v>0</v>
      </c>
      <c r="T50" s="550">
        <f>IF(R50=1,SUM($R$6:R50),0)</f>
        <v>23</v>
      </c>
      <c r="U50" s="550">
        <f>IF(S50=1,SUM($S$6:S50),0)</f>
        <v>0</v>
      </c>
      <c r="V50" s="550">
        <f t="shared" si="2"/>
        <v>23</v>
      </c>
      <c r="W50" s="550">
        <f t="shared" si="3"/>
        <v>0</v>
      </c>
      <c r="X50" s="550">
        <f>IF(W50=1,SUM($W$6:W50),0)</f>
        <v>0</v>
      </c>
      <c r="Y50" s="158"/>
      <c r="Z50" s="158"/>
      <c r="AA50" s="158"/>
      <c r="AB50" s="158"/>
      <c r="AE50" s="150"/>
      <c r="AF50" s="160"/>
      <c r="AG50" s="150"/>
      <c r="AH50" s="150"/>
    </row>
    <row r="51" spans="1:35" ht="15" customHeight="1">
      <c r="A51" s="17"/>
      <c r="B51" s="169">
        <v>42</v>
      </c>
      <c r="C51" s="105" t="s">
        <v>967</v>
      </c>
      <c r="D51" s="105" t="s">
        <v>967</v>
      </c>
      <c r="E51" s="212" t="s">
        <v>44</v>
      </c>
      <c r="F51" s="213" t="s">
        <v>8</v>
      </c>
      <c r="G51" s="214">
        <v>2250810</v>
      </c>
      <c r="H51" s="214">
        <v>4255800</v>
      </c>
      <c r="I51" s="167">
        <v>4657500</v>
      </c>
      <c r="J51" s="445">
        <f t="shared" si="9"/>
        <v>9.4388834061751026E-2</v>
      </c>
      <c r="K51" s="167">
        <f t="shared" si="6"/>
        <v>5097115.994642606</v>
      </c>
      <c r="L51" s="167">
        <f t="shared" ref="L51:O51" si="49">IF($J51&lt;0,(K51*(1-$J51)),(K51*(1+$J51)))</f>
        <v>5578226.830454425</v>
      </c>
      <c r="M51" s="167">
        <f t="shared" si="49"/>
        <v>6104749.1571129961</v>
      </c>
      <c r="N51" s="167">
        <f t="shared" si="49"/>
        <v>6680969.3122923495</v>
      </c>
      <c r="O51" s="167">
        <f t="shared" si="49"/>
        <v>7311578.2160819639</v>
      </c>
      <c r="P51" s="455"/>
      <c r="Q51" s="87">
        <f t="shared" si="8"/>
        <v>4657500</v>
      </c>
      <c r="R51" s="550">
        <f t="shared" si="0"/>
        <v>1</v>
      </c>
      <c r="S51" s="550">
        <f t="shared" si="1"/>
        <v>0</v>
      </c>
      <c r="T51" s="550">
        <f>IF(R51=1,SUM($R$6:R51),0)</f>
        <v>24</v>
      </c>
      <c r="U51" s="550">
        <f>IF(S51=1,SUM($S$6:S51),0)</f>
        <v>0</v>
      </c>
      <c r="V51" s="550">
        <f t="shared" si="2"/>
        <v>24</v>
      </c>
      <c r="W51" s="550">
        <f t="shared" si="3"/>
        <v>0</v>
      </c>
      <c r="X51" s="550">
        <f>IF(W51=1,SUM($W$6:W51),0)</f>
        <v>0</v>
      </c>
      <c r="Y51" s="158"/>
      <c r="Z51" s="158"/>
      <c r="AA51" s="158"/>
      <c r="AB51" s="158"/>
      <c r="AE51" s="150"/>
      <c r="AF51" s="160"/>
      <c r="AG51" s="150"/>
      <c r="AH51" s="150"/>
    </row>
    <row r="52" spans="1:35" ht="15" customHeight="1">
      <c r="A52" s="17"/>
      <c r="B52" s="169">
        <v>43</v>
      </c>
      <c r="C52" s="105" t="s">
        <v>1178</v>
      </c>
      <c r="D52" s="105" t="s">
        <v>1178</v>
      </c>
      <c r="E52" s="212" t="s">
        <v>44</v>
      </c>
      <c r="F52" s="213" t="s">
        <v>8</v>
      </c>
      <c r="G52" s="405"/>
      <c r="H52" s="405"/>
      <c r="I52" s="409">
        <v>4657500</v>
      </c>
      <c r="J52" s="447">
        <v>9.4388834061751026E-2</v>
      </c>
      <c r="K52" s="409">
        <f t="shared" si="6"/>
        <v>5097115.994642606</v>
      </c>
      <c r="L52" s="409">
        <f t="shared" ref="L52:O52" si="50">IF($J52&lt;0,(K52*(1-$J52)),(K52*(1+$J52)))</f>
        <v>5578226.830454425</v>
      </c>
      <c r="M52" s="409">
        <f t="shared" si="50"/>
        <v>6104749.1571129961</v>
      </c>
      <c r="N52" s="409">
        <f t="shared" si="50"/>
        <v>6680969.3122923495</v>
      </c>
      <c r="O52" s="409">
        <f t="shared" si="50"/>
        <v>7311578.2160819639</v>
      </c>
      <c r="P52" s="455"/>
      <c r="Q52" s="87">
        <f t="shared" si="8"/>
        <v>4657500</v>
      </c>
      <c r="R52" s="550">
        <f t="shared" si="0"/>
        <v>1</v>
      </c>
      <c r="S52" s="550">
        <f t="shared" si="1"/>
        <v>0</v>
      </c>
      <c r="T52" s="550">
        <f>IF(R52=1,SUM($R$6:R52),0)</f>
        <v>25</v>
      </c>
      <c r="U52" s="550">
        <f>IF(S52=1,SUM($S$6:S52),0)</f>
        <v>0</v>
      </c>
      <c r="V52" s="550">
        <f t="shared" si="2"/>
        <v>25</v>
      </c>
      <c r="W52" s="550">
        <f t="shared" si="3"/>
        <v>0</v>
      </c>
      <c r="X52" s="550">
        <f>IF(W52=1,SUM($W$6:W52),0)</f>
        <v>0</v>
      </c>
      <c r="Y52" s="158"/>
      <c r="Z52" s="158"/>
      <c r="AA52" s="158"/>
      <c r="AB52" s="158"/>
      <c r="AE52" s="150"/>
      <c r="AF52" s="160"/>
      <c r="AG52" s="150"/>
      <c r="AH52" s="150"/>
    </row>
    <row r="53" spans="1:35" ht="15" customHeight="1">
      <c r="A53" s="17"/>
      <c r="B53" s="169">
        <v>44</v>
      </c>
      <c r="C53" s="105" t="s">
        <v>968</v>
      </c>
      <c r="D53" s="105" t="s">
        <v>968</v>
      </c>
      <c r="E53" s="212" t="s">
        <v>44</v>
      </c>
      <c r="F53" s="213" t="s">
        <v>8</v>
      </c>
      <c r="G53" s="214">
        <v>2250810</v>
      </c>
      <c r="H53" s="214">
        <v>4255800</v>
      </c>
      <c r="I53" s="167">
        <v>4657500</v>
      </c>
      <c r="J53" s="445">
        <f t="shared" si="9"/>
        <v>9.4388834061751026E-2</v>
      </c>
      <c r="K53" s="167">
        <f t="shared" si="6"/>
        <v>5097115.994642606</v>
      </c>
      <c r="L53" s="167">
        <f t="shared" ref="L53:O53" si="51">IF($J53&lt;0,(K53*(1-$J53)),(K53*(1+$J53)))</f>
        <v>5578226.830454425</v>
      </c>
      <c r="M53" s="167">
        <f t="shared" si="51"/>
        <v>6104749.1571129961</v>
      </c>
      <c r="N53" s="167">
        <f t="shared" si="51"/>
        <v>6680969.3122923495</v>
      </c>
      <c r="O53" s="167">
        <f t="shared" si="51"/>
        <v>7311578.2160819639</v>
      </c>
      <c r="P53" s="455"/>
      <c r="Q53" s="87">
        <f t="shared" si="8"/>
        <v>4657500</v>
      </c>
      <c r="R53" s="550">
        <f t="shared" si="0"/>
        <v>1</v>
      </c>
      <c r="S53" s="550">
        <f t="shared" si="1"/>
        <v>0</v>
      </c>
      <c r="T53" s="550">
        <f>IF(R53=1,SUM($R$6:R53),0)</f>
        <v>26</v>
      </c>
      <c r="U53" s="550">
        <f>IF(S53=1,SUM($S$6:S53),0)</f>
        <v>0</v>
      </c>
      <c r="V53" s="550">
        <f t="shared" si="2"/>
        <v>26</v>
      </c>
      <c r="W53" s="550">
        <f t="shared" si="3"/>
        <v>0</v>
      </c>
      <c r="X53" s="550">
        <f>IF(W53=1,SUM($W$6:W53),0)</f>
        <v>0</v>
      </c>
      <c r="Y53" s="158"/>
      <c r="Z53" s="158"/>
      <c r="AA53" s="158"/>
      <c r="AB53" s="158"/>
      <c r="AE53" s="150"/>
      <c r="AF53" s="160"/>
      <c r="AG53" s="150"/>
      <c r="AH53" s="150"/>
    </row>
    <row r="54" spans="1:35" ht="15" customHeight="1">
      <c r="A54" s="17"/>
      <c r="B54" s="169">
        <v>45</v>
      </c>
      <c r="C54" s="105" t="s">
        <v>969</v>
      </c>
      <c r="D54" s="105" t="s">
        <v>969</v>
      </c>
      <c r="E54" s="212" t="s">
        <v>44</v>
      </c>
      <c r="F54" s="213" t="s">
        <v>8</v>
      </c>
      <c r="G54" s="214">
        <v>2250810</v>
      </c>
      <c r="H54" s="214">
        <v>4255800</v>
      </c>
      <c r="I54" s="167">
        <v>4657500</v>
      </c>
      <c r="J54" s="445">
        <f t="shared" si="9"/>
        <v>9.4388834061751026E-2</v>
      </c>
      <c r="K54" s="167">
        <f t="shared" si="6"/>
        <v>5097115.994642606</v>
      </c>
      <c r="L54" s="167">
        <f t="shared" ref="L54:O54" si="52">IF($J54&lt;0,(K54*(1-$J54)),(K54*(1+$J54)))</f>
        <v>5578226.830454425</v>
      </c>
      <c r="M54" s="167">
        <f t="shared" si="52"/>
        <v>6104749.1571129961</v>
      </c>
      <c r="N54" s="167">
        <f t="shared" si="52"/>
        <v>6680969.3122923495</v>
      </c>
      <c r="O54" s="167">
        <f t="shared" si="52"/>
        <v>7311578.2160819639</v>
      </c>
      <c r="P54" s="455"/>
      <c r="Q54" s="87">
        <f t="shared" si="8"/>
        <v>4657500</v>
      </c>
      <c r="R54" s="550">
        <f t="shared" si="0"/>
        <v>1</v>
      </c>
      <c r="S54" s="550">
        <f t="shared" si="1"/>
        <v>0</v>
      </c>
      <c r="T54" s="550">
        <f>IF(R54=1,SUM($R$6:R54),0)</f>
        <v>27</v>
      </c>
      <c r="U54" s="550">
        <f>IF(S54=1,SUM($S$6:S54),0)</f>
        <v>0</v>
      </c>
      <c r="V54" s="550">
        <f t="shared" si="2"/>
        <v>27</v>
      </c>
      <c r="W54" s="550">
        <f t="shared" si="3"/>
        <v>0</v>
      </c>
      <c r="X54" s="550">
        <f>IF(W54=1,SUM($W$6:W54),0)</f>
        <v>0</v>
      </c>
      <c r="Y54" s="158"/>
      <c r="Z54" s="158"/>
      <c r="AA54" s="158"/>
      <c r="AB54" s="158"/>
      <c r="AE54" s="150"/>
      <c r="AF54" s="160"/>
      <c r="AG54" s="150"/>
      <c r="AH54" s="150"/>
    </row>
    <row r="55" spans="1:35" ht="15" customHeight="1">
      <c r="A55" s="17"/>
      <c r="B55" s="169">
        <v>46</v>
      </c>
      <c r="C55" s="105" t="s">
        <v>970</v>
      </c>
      <c r="D55" s="105" t="s">
        <v>970</v>
      </c>
      <c r="E55" s="212" t="s">
        <v>44</v>
      </c>
      <c r="F55" s="213" t="s">
        <v>8</v>
      </c>
      <c r="G55" s="214">
        <v>2250810</v>
      </c>
      <c r="H55" s="214">
        <v>4255800</v>
      </c>
      <c r="I55" s="167">
        <v>4657500</v>
      </c>
      <c r="J55" s="445">
        <f t="shared" si="9"/>
        <v>9.4388834061751026E-2</v>
      </c>
      <c r="K55" s="167">
        <f t="shared" si="6"/>
        <v>5097115.994642606</v>
      </c>
      <c r="L55" s="167">
        <f t="shared" ref="L55:O55" si="53">IF($J55&lt;0,(K55*(1-$J55)),(K55*(1+$J55)))</f>
        <v>5578226.830454425</v>
      </c>
      <c r="M55" s="167">
        <f t="shared" si="53"/>
        <v>6104749.1571129961</v>
      </c>
      <c r="N55" s="167">
        <f t="shared" si="53"/>
        <v>6680969.3122923495</v>
      </c>
      <c r="O55" s="167">
        <f t="shared" si="53"/>
        <v>7311578.2160819639</v>
      </c>
      <c r="P55" s="455"/>
      <c r="Q55" s="87">
        <f t="shared" si="8"/>
        <v>4657500</v>
      </c>
      <c r="R55" s="550">
        <f t="shared" si="0"/>
        <v>1</v>
      </c>
      <c r="S55" s="550">
        <f t="shared" si="1"/>
        <v>0</v>
      </c>
      <c r="T55" s="550">
        <f>IF(R55=1,SUM($R$6:R55),0)</f>
        <v>28</v>
      </c>
      <c r="U55" s="550">
        <f>IF(S55=1,SUM($S$6:S55),0)</f>
        <v>0</v>
      </c>
      <c r="V55" s="550">
        <f t="shared" si="2"/>
        <v>28</v>
      </c>
      <c r="W55" s="550">
        <f t="shared" si="3"/>
        <v>0</v>
      </c>
      <c r="X55" s="550">
        <f>IF(W55=1,SUM($W$6:W55),0)</f>
        <v>0</v>
      </c>
      <c r="Y55" s="158"/>
      <c r="Z55" s="158"/>
      <c r="AA55" s="158"/>
      <c r="AB55" s="158"/>
      <c r="AE55" s="150"/>
      <c r="AF55" s="160"/>
      <c r="AG55" s="150"/>
      <c r="AH55" s="150"/>
    </row>
    <row r="56" spans="1:35" ht="15" customHeight="1">
      <c r="A56" s="17"/>
      <c r="B56" s="169">
        <v>47</v>
      </c>
      <c r="C56" s="105" t="s">
        <v>971</v>
      </c>
      <c r="D56" s="105" t="s">
        <v>971</v>
      </c>
      <c r="E56" s="212" t="s">
        <v>44</v>
      </c>
      <c r="F56" s="213" t="s">
        <v>8</v>
      </c>
      <c r="G56" s="214">
        <v>2250810</v>
      </c>
      <c r="H56" s="214">
        <v>4255800</v>
      </c>
      <c r="I56" s="167">
        <v>4657500</v>
      </c>
      <c r="J56" s="445">
        <f t="shared" si="9"/>
        <v>9.4388834061751026E-2</v>
      </c>
      <c r="K56" s="167">
        <f t="shared" si="6"/>
        <v>5097115.994642606</v>
      </c>
      <c r="L56" s="167">
        <f t="shared" ref="L56:O56" si="54">IF($J56&lt;0,(K56*(1-$J56)),(K56*(1+$J56)))</f>
        <v>5578226.830454425</v>
      </c>
      <c r="M56" s="167">
        <f t="shared" si="54"/>
        <v>6104749.1571129961</v>
      </c>
      <c r="N56" s="167">
        <f t="shared" si="54"/>
        <v>6680969.3122923495</v>
      </c>
      <c r="O56" s="167">
        <f t="shared" si="54"/>
        <v>7311578.2160819639</v>
      </c>
      <c r="P56" s="455"/>
      <c r="Q56" s="87">
        <f t="shared" si="8"/>
        <v>4657500</v>
      </c>
      <c r="R56" s="550">
        <f t="shared" si="0"/>
        <v>1</v>
      </c>
      <c r="S56" s="550">
        <f t="shared" si="1"/>
        <v>0</v>
      </c>
      <c r="T56" s="550">
        <f>IF(R56=1,SUM($R$6:R56),0)</f>
        <v>29</v>
      </c>
      <c r="U56" s="550">
        <f>IF(S56=1,SUM($S$6:S56),0)</f>
        <v>0</v>
      </c>
      <c r="V56" s="550">
        <f t="shared" si="2"/>
        <v>29</v>
      </c>
      <c r="W56" s="550">
        <f t="shared" si="3"/>
        <v>0</v>
      </c>
      <c r="X56" s="550">
        <f>IF(W56=1,SUM($W$6:W56),0)</f>
        <v>0</v>
      </c>
      <c r="Y56" s="158"/>
      <c r="Z56" s="158"/>
      <c r="AA56" s="158"/>
      <c r="AB56" s="158"/>
      <c r="AE56" s="150"/>
      <c r="AF56" s="160"/>
      <c r="AG56" s="150"/>
      <c r="AH56" s="150"/>
    </row>
    <row r="57" spans="1:35" ht="15" customHeight="1">
      <c r="A57" s="17"/>
      <c r="B57" s="169">
        <v>48</v>
      </c>
      <c r="C57" s="105" t="s">
        <v>972</v>
      </c>
      <c r="D57" s="105" t="s">
        <v>972</v>
      </c>
      <c r="E57" s="212" t="s">
        <v>44</v>
      </c>
      <c r="F57" s="213" t="s">
        <v>8</v>
      </c>
      <c r="G57" s="214">
        <v>2250810</v>
      </c>
      <c r="H57" s="214">
        <v>4255800</v>
      </c>
      <c r="I57" s="167">
        <v>4657500</v>
      </c>
      <c r="J57" s="445">
        <f t="shared" si="9"/>
        <v>9.4388834061751026E-2</v>
      </c>
      <c r="K57" s="167">
        <f t="shared" si="6"/>
        <v>5097115.994642606</v>
      </c>
      <c r="L57" s="167">
        <f t="shared" ref="L57:O57" si="55">IF($J57&lt;0,(K57*(1-$J57)),(K57*(1+$J57)))</f>
        <v>5578226.830454425</v>
      </c>
      <c r="M57" s="167">
        <f t="shared" si="55"/>
        <v>6104749.1571129961</v>
      </c>
      <c r="N57" s="167">
        <f t="shared" si="55"/>
        <v>6680969.3122923495</v>
      </c>
      <c r="O57" s="167">
        <f t="shared" si="55"/>
        <v>7311578.2160819639</v>
      </c>
      <c r="P57" s="455"/>
      <c r="Q57" s="87">
        <f t="shared" si="8"/>
        <v>4657500</v>
      </c>
      <c r="R57" s="550">
        <f t="shared" si="0"/>
        <v>1</v>
      </c>
      <c r="S57" s="550">
        <f t="shared" si="1"/>
        <v>0</v>
      </c>
      <c r="T57" s="550">
        <f>IF(R57=1,SUM($R$6:R57),0)</f>
        <v>30</v>
      </c>
      <c r="U57" s="550">
        <f>IF(S57=1,SUM($S$6:S57),0)</f>
        <v>0</v>
      </c>
      <c r="V57" s="550">
        <f t="shared" si="2"/>
        <v>30</v>
      </c>
      <c r="W57" s="550">
        <f t="shared" si="3"/>
        <v>0</v>
      </c>
      <c r="X57" s="550">
        <f>IF(W57=1,SUM($W$6:W57),0)</f>
        <v>0</v>
      </c>
      <c r="Y57" s="158"/>
      <c r="Z57" s="158"/>
      <c r="AA57" s="158"/>
      <c r="AB57" s="158"/>
      <c r="AE57" s="150"/>
      <c r="AF57" s="160"/>
      <c r="AG57" s="150"/>
      <c r="AH57" s="150"/>
    </row>
    <row r="58" spans="1:35" ht="15" customHeight="1">
      <c r="A58" s="17"/>
      <c r="B58" s="169">
        <v>49</v>
      </c>
      <c r="C58" s="105" t="s">
        <v>973</v>
      </c>
      <c r="D58" s="105" t="s">
        <v>973</v>
      </c>
      <c r="E58" s="212" t="s">
        <v>44</v>
      </c>
      <c r="F58" s="213" t="s">
        <v>8</v>
      </c>
      <c r="G58" s="214">
        <v>2250810</v>
      </c>
      <c r="H58" s="214">
        <v>4255800</v>
      </c>
      <c r="I58" s="167">
        <v>4657500</v>
      </c>
      <c r="J58" s="445">
        <f t="shared" si="9"/>
        <v>9.4388834061751026E-2</v>
      </c>
      <c r="K58" s="167">
        <f t="shared" si="6"/>
        <v>5097115.994642606</v>
      </c>
      <c r="L58" s="167">
        <f t="shared" ref="L58:O58" si="56">IF($J58&lt;0,(K58*(1-$J58)),(K58*(1+$J58)))</f>
        <v>5578226.830454425</v>
      </c>
      <c r="M58" s="167">
        <f t="shared" si="56"/>
        <v>6104749.1571129961</v>
      </c>
      <c r="N58" s="167">
        <f t="shared" si="56"/>
        <v>6680969.3122923495</v>
      </c>
      <c r="O58" s="167">
        <f t="shared" si="56"/>
        <v>7311578.2160819639</v>
      </c>
      <c r="P58" s="455"/>
      <c r="Q58" s="87">
        <f t="shared" si="8"/>
        <v>4657500</v>
      </c>
      <c r="R58" s="550">
        <f t="shared" si="0"/>
        <v>1</v>
      </c>
      <c r="S58" s="550">
        <f t="shared" si="1"/>
        <v>0</v>
      </c>
      <c r="T58" s="550">
        <f>IF(R58=1,SUM($R$6:R58),0)</f>
        <v>31</v>
      </c>
      <c r="U58" s="550">
        <f>IF(S58=1,SUM($S$6:S58),0)</f>
        <v>0</v>
      </c>
      <c r="V58" s="550">
        <f t="shared" si="2"/>
        <v>31</v>
      </c>
      <c r="W58" s="550">
        <f t="shared" si="3"/>
        <v>0</v>
      </c>
      <c r="X58" s="550">
        <f>IF(W58=1,SUM($W$6:W58),0)</f>
        <v>0</v>
      </c>
      <c r="Y58" s="158"/>
      <c r="Z58" s="158"/>
      <c r="AA58" s="158"/>
      <c r="AB58" s="158"/>
      <c r="AE58" s="150"/>
      <c r="AF58" s="160"/>
      <c r="AG58" s="150"/>
      <c r="AH58" s="150"/>
    </row>
    <row r="59" spans="1:35" ht="15" customHeight="1">
      <c r="A59" s="17"/>
      <c r="B59" s="169">
        <v>50</v>
      </c>
      <c r="C59" s="105" t="s">
        <v>974</v>
      </c>
      <c r="D59" s="105" t="s">
        <v>974</v>
      </c>
      <c r="E59" s="212" t="s">
        <v>44</v>
      </c>
      <c r="F59" s="213" t="s">
        <v>8</v>
      </c>
      <c r="G59" s="214">
        <v>2250810</v>
      </c>
      <c r="H59" s="214">
        <v>4255800</v>
      </c>
      <c r="I59" s="167">
        <v>4657500</v>
      </c>
      <c r="J59" s="445">
        <f t="shared" si="9"/>
        <v>9.4388834061751026E-2</v>
      </c>
      <c r="K59" s="167">
        <f t="shared" si="6"/>
        <v>5097115.994642606</v>
      </c>
      <c r="L59" s="167">
        <f t="shared" ref="L59:O59" si="57">IF($J59&lt;0,(K59*(1-$J59)),(K59*(1+$J59)))</f>
        <v>5578226.830454425</v>
      </c>
      <c r="M59" s="167">
        <f t="shared" si="57"/>
        <v>6104749.1571129961</v>
      </c>
      <c r="N59" s="167">
        <f t="shared" si="57"/>
        <v>6680969.3122923495</v>
      </c>
      <c r="O59" s="167">
        <f t="shared" si="57"/>
        <v>7311578.2160819639</v>
      </c>
      <c r="P59" s="455"/>
      <c r="Q59" s="87">
        <f t="shared" si="8"/>
        <v>4657500</v>
      </c>
      <c r="R59" s="550">
        <f t="shared" si="0"/>
        <v>1</v>
      </c>
      <c r="S59" s="550">
        <f t="shared" si="1"/>
        <v>0</v>
      </c>
      <c r="T59" s="550">
        <f>IF(R59=1,SUM($R$6:R59),0)</f>
        <v>32</v>
      </c>
      <c r="U59" s="550">
        <f>IF(S59=1,SUM($S$6:S59),0)</f>
        <v>0</v>
      </c>
      <c r="V59" s="550">
        <f t="shared" si="2"/>
        <v>32</v>
      </c>
      <c r="W59" s="550">
        <f t="shared" si="3"/>
        <v>0</v>
      </c>
      <c r="X59" s="550">
        <f>IF(W59=1,SUM($W$6:W59),0)</f>
        <v>0</v>
      </c>
      <c r="Y59" s="158"/>
      <c r="Z59" s="158"/>
      <c r="AA59" s="158"/>
      <c r="AB59" s="158"/>
      <c r="AE59" s="150"/>
      <c r="AF59" s="160"/>
      <c r="AG59" s="150"/>
      <c r="AH59" s="150"/>
    </row>
    <row r="60" spans="1:35" ht="15" customHeight="1">
      <c r="A60" s="17"/>
      <c r="B60" s="169">
        <v>51</v>
      </c>
      <c r="C60" s="105" t="s">
        <v>975</v>
      </c>
      <c r="D60" s="105" t="s">
        <v>975</v>
      </c>
      <c r="E60" s="212" t="s">
        <v>44</v>
      </c>
      <c r="F60" s="213" t="s">
        <v>8</v>
      </c>
      <c r="G60" s="214">
        <v>2250810</v>
      </c>
      <c r="H60" s="214">
        <v>4255800</v>
      </c>
      <c r="I60" s="167">
        <v>4657500</v>
      </c>
      <c r="J60" s="445">
        <f t="shared" si="9"/>
        <v>9.4388834061751026E-2</v>
      </c>
      <c r="K60" s="167">
        <f t="shared" si="6"/>
        <v>5097115.994642606</v>
      </c>
      <c r="L60" s="167">
        <f t="shared" ref="L60:O60" si="58">IF($J60&lt;0,(K60*(1-$J60)),(K60*(1+$J60)))</f>
        <v>5578226.830454425</v>
      </c>
      <c r="M60" s="167">
        <f t="shared" si="58"/>
        <v>6104749.1571129961</v>
      </c>
      <c r="N60" s="167">
        <f t="shared" si="58"/>
        <v>6680969.3122923495</v>
      </c>
      <c r="O60" s="167">
        <f t="shared" si="58"/>
        <v>7311578.2160819639</v>
      </c>
      <c r="P60" s="455"/>
      <c r="Q60" s="87">
        <f t="shared" si="8"/>
        <v>4657500</v>
      </c>
      <c r="R60" s="550">
        <f t="shared" si="0"/>
        <v>1</v>
      </c>
      <c r="S60" s="550">
        <f t="shared" si="1"/>
        <v>0</v>
      </c>
      <c r="T60" s="550">
        <f>IF(R60=1,SUM($R$6:R60),0)</f>
        <v>33</v>
      </c>
      <c r="U60" s="550">
        <f>IF(S60=1,SUM($S$6:S60),0)</f>
        <v>0</v>
      </c>
      <c r="V60" s="550">
        <f t="shared" si="2"/>
        <v>33</v>
      </c>
      <c r="W60" s="550">
        <f t="shared" si="3"/>
        <v>0</v>
      </c>
      <c r="X60" s="550">
        <f>IF(W60=1,SUM($W$6:W60),0)</f>
        <v>0</v>
      </c>
      <c r="Y60" s="158"/>
      <c r="Z60" s="158"/>
      <c r="AA60" s="158"/>
      <c r="AB60" s="158"/>
      <c r="AE60" s="150"/>
      <c r="AF60" s="160"/>
      <c r="AG60" s="150"/>
      <c r="AH60" s="150"/>
    </row>
    <row r="61" spans="1:35" ht="15" customHeight="1">
      <c r="A61" s="17"/>
      <c r="B61" s="169">
        <v>52</v>
      </c>
      <c r="C61" s="105" t="s">
        <v>976</v>
      </c>
      <c r="D61" s="105" t="s">
        <v>976</v>
      </c>
      <c r="E61" s="212" t="s">
        <v>44</v>
      </c>
      <c r="F61" s="213" t="s">
        <v>8</v>
      </c>
      <c r="G61" s="214">
        <v>2250810</v>
      </c>
      <c r="H61" s="214">
        <v>4255800</v>
      </c>
      <c r="I61" s="167">
        <v>4657500</v>
      </c>
      <c r="J61" s="445">
        <f t="shared" si="9"/>
        <v>9.4388834061751026E-2</v>
      </c>
      <c r="K61" s="167">
        <f t="shared" si="6"/>
        <v>5097115.994642606</v>
      </c>
      <c r="L61" s="167">
        <f t="shared" ref="L61:O61" si="59">IF($J61&lt;0,(K61*(1-$J61)),(K61*(1+$J61)))</f>
        <v>5578226.830454425</v>
      </c>
      <c r="M61" s="167">
        <f t="shared" si="59"/>
        <v>6104749.1571129961</v>
      </c>
      <c r="N61" s="167">
        <f t="shared" si="59"/>
        <v>6680969.3122923495</v>
      </c>
      <c r="O61" s="167">
        <f t="shared" si="59"/>
        <v>7311578.2160819639</v>
      </c>
      <c r="P61" s="455"/>
      <c r="Q61" s="87">
        <f t="shared" si="8"/>
        <v>4657500</v>
      </c>
      <c r="R61" s="550">
        <f t="shared" si="0"/>
        <v>1</v>
      </c>
      <c r="S61" s="550">
        <f t="shared" si="1"/>
        <v>0</v>
      </c>
      <c r="T61" s="550">
        <f>IF(R61=1,SUM($R$6:R61),0)</f>
        <v>34</v>
      </c>
      <c r="U61" s="550">
        <f>IF(S61=1,SUM($S$6:S61),0)</f>
        <v>0</v>
      </c>
      <c r="V61" s="550">
        <f t="shared" si="2"/>
        <v>34</v>
      </c>
      <c r="W61" s="550">
        <f t="shared" si="3"/>
        <v>0</v>
      </c>
      <c r="X61" s="550">
        <f>IF(W61=1,SUM($W$6:W61),0)</f>
        <v>0</v>
      </c>
      <c r="Y61" s="158"/>
      <c r="Z61" s="158"/>
      <c r="AA61" s="158"/>
      <c r="AB61" s="158"/>
      <c r="AE61" s="150"/>
      <c r="AF61" s="160"/>
      <c r="AG61" s="150"/>
      <c r="AH61" s="150"/>
    </row>
    <row r="62" spans="1:35" s="14" customFormat="1" ht="15" customHeight="1">
      <c r="A62" s="106"/>
      <c r="B62" s="169">
        <v>53</v>
      </c>
      <c r="C62" s="105" t="s">
        <v>977</v>
      </c>
      <c r="D62" s="105" t="s">
        <v>977</v>
      </c>
      <c r="E62" s="212" t="s">
        <v>44</v>
      </c>
      <c r="F62" s="213" t="s">
        <v>8</v>
      </c>
      <c r="G62" s="214">
        <v>2250810</v>
      </c>
      <c r="H62" s="214">
        <v>4255800</v>
      </c>
      <c r="I62" s="167">
        <v>4657500</v>
      </c>
      <c r="J62" s="445">
        <f t="shared" si="9"/>
        <v>9.4388834061751026E-2</v>
      </c>
      <c r="K62" s="167">
        <f t="shared" si="6"/>
        <v>5097115.994642606</v>
      </c>
      <c r="L62" s="167">
        <f t="shared" ref="L62:O62" si="60">IF($J62&lt;0,(K62*(1-$J62)),(K62*(1+$J62)))</f>
        <v>5578226.830454425</v>
      </c>
      <c r="M62" s="167">
        <f t="shared" si="60"/>
        <v>6104749.1571129961</v>
      </c>
      <c r="N62" s="167">
        <f t="shared" si="60"/>
        <v>6680969.3122923495</v>
      </c>
      <c r="O62" s="167">
        <f t="shared" si="60"/>
        <v>7311578.2160819639</v>
      </c>
      <c r="P62" s="455"/>
      <c r="Q62" s="87">
        <f t="shared" si="8"/>
        <v>4657500</v>
      </c>
      <c r="R62" s="550">
        <f t="shared" si="0"/>
        <v>1</v>
      </c>
      <c r="S62" s="550">
        <f t="shared" si="1"/>
        <v>0</v>
      </c>
      <c r="T62" s="550">
        <f>IF(R62=1,SUM($R$6:R62),0)</f>
        <v>35</v>
      </c>
      <c r="U62" s="550">
        <f>IF(S62=1,SUM($S$6:S62),0)</f>
        <v>0</v>
      </c>
      <c r="V62" s="550">
        <f t="shared" si="2"/>
        <v>35</v>
      </c>
      <c r="W62" s="550">
        <f t="shared" si="3"/>
        <v>0</v>
      </c>
      <c r="X62" s="550">
        <f>IF(W62=1,SUM($W$6:W62),0)</f>
        <v>0</v>
      </c>
      <c r="Y62" s="158"/>
      <c r="Z62" s="158"/>
      <c r="AA62" s="158"/>
      <c r="AB62" s="158"/>
      <c r="AC62" s="150"/>
      <c r="AD62" s="150"/>
      <c r="AE62" s="150"/>
      <c r="AF62" s="160"/>
      <c r="AG62" s="150"/>
      <c r="AH62" s="150"/>
      <c r="AI62" s="151"/>
    </row>
    <row r="63" spans="1:35" s="14" customFormat="1" ht="15" customHeight="1">
      <c r="A63" s="106"/>
      <c r="B63" s="169">
        <v>54</v>
      </c>
      <c r="C63" s="105" t="s">
        <v>978</v>
      </c>
      <c r="D63" s="105" t="s">
        <v>978</v>
      </c>
      <c r="E63" s="212" t="s">
        <v>44</v>
      </c>
      <c r="F63" s="213" t="s">
        <v>8</v>
      </c>
      <c r="G63" s="214">
        <v>2250810</v>
      </c>
      <c r="H63" s="214">
        <v>4255800</v>
      </c>
      <c r="I63" s="167">
        <v>4657500</v>
      </c>
      <c r="J63" s="445">
        <f t="shared" si="9"/>
        <v>9.4388834061751026E-2</v>
      </c>
      <c r="K63" s="167">
        <f t="shared" si="6"/>
        <v>5097115.994642606</v>
      </c>
      <c r="L63" s="167">
        <f t="shared" ref="L63:O63" si="61">IF($J63&lt;0,(K63*(1-$J63)),(K63*(1+$J63)))</f>
        <v>5578226.830454425</v>
      </c>
      <c r="M63" s="167">
        <f t="shared" si="61"/>
        <v>6104749.1571129961</v>
      </c>
      <c r="N63" s="167">
        <f t="shared" si="61"/>
        <v>6680969.3122923495</v>
      </c>
      <c r="O63" s="167">
        <f t="shared" si="61"/>
        <v>7311578.2160819639</v>
      </c>
      <c r="P63" s="455"/>
      <c r="Q63" s="87">
        <f t="shared" si="8"/>
        <v>4657500</v>
      </c>
      <c r="R63" s="550">
        <f t="shared" si="0"/>
        <v>1</v>
      </c>
      <c r="S63" s="550">
        <f t="shared" si="1"/>
        <v>0</v>
      </c>
      <c r="T63" s="550">
        <f>IF(R63=1,SUM($R$6:R63),0)</f>
        <v>36</v>
      </c>
      <c r="U63" s="550">
        <f>IF(S63=1,SUM($S$6:S63),0)</f>
        <v>0</v>
      </c>
      <c r="V63" s="550">
        <f t="shared" si="2"/>
        <v>36</v>
      </c>
      <c r="W63" s="550">
        <f t="shared" si="3"/>
        <v>0</v>
      </c>
      <c r="X63" s="550">
        <f>IF(W63=1,SUM($W$6:W63),0)</f>
        <v>0</v>
      </c>
      <c r="Y63" s="158"/>
      <c r="Z63" s="158"/>
      <c r="AA63" s="158"/>
      <c r="AB63" s="158"/>
      <c r="AC63" s="150"/>
      <c r="AD63" s="150"/>
      <c r="AE63" s="150"/>
      <c r="AF63" s="160"/>
      <c r="AG63" s="150"/>
      <c r="AH63" s="150"/>
      <c r="AI63" s="151"/>
    </row>
    <row r="64" spans="1:35" ht="15" customHeight="1">
      <c r="A64" s="17"/>
      <c r="B64" s="169">
        <v>55</v>
      </c>
      <c r="C64" s="105" t="s">
        <v>979</v>
      </c>
      <c r="D64" s="105" t="s">
        <v>979</v>
      </c>
      <c r="E64" s="212" t="s">
        <v>44</v>
      </c>
      <c r="F64" s="213" t="s">
        <v>8</v>
      </c>
      <c r="G64" s="214">
        <v>2250810</v>
      </c>
      <c r="H64" s="214">
        <v>4255800</v>
      </c>
      <c r="I64" s="167">
        <v>4657500</v>
      </c>
      <c r="J64" s="445">
        <f t="shared" si="9"/>
        <v>9.4388834061751026E-2</v>
      </c>
      <c r="K64" s="167">
        <f t="shared" si="6"/>
        <v>5097115.994642606</v>
      </c>
      <c r="L64" s="167">
        <f t="shared" ref="L64:O64" si="62">IF($J64&lt;0,(K64*(1-$J64)),(K64*(1+$J64)))</f>
        <v>5578226.830454425</v>
      </c>
      <c r="M64" s="167">
        <f t="shared" si="62"/>
        <v>6104749.1571129961</v>
      </c>
      <c r="N64" s="167">
        <f t="shared" si="62"/>
        <v>6680969.3122923495</v>
      </c>
      <c r="O64" s="167">
        <f t="shared" si="62"/>
        <v>7311578.2160819639</v>
      </c>
      <c r="P64" s="455"/>
      <c r="Q64" s="87">
        <f t="shared" si="8"/>
        <v>4657500</v>
      </c>
      <c r="R64" s="550">
        <f t="shared" si="0"/>
        <v>1</v>
      </c>
      <c r="S64" s="550">
        <f t="shared" si="1"/>
        <v>0</v>
      </c>
      <c r="T64" s="550">
        <f>IF(R64=1,SUM($R$6:R64),0)</f>
        <v>37</v>
      </c>
      <c r="U64" s="550">
        <f>IF(S64=1,SUM($S$6:S64),0)</f>
        <v>0</v>
      </c>
      <c r="V64" s="550">
        <f t="shared" si="2"/>
        <v>37</v>
      </c>
      <c r="W64" s="550">
        <f t="shared" si="3"/>
        <v>0</v>
      </c>
      <c r="X64" s="550">
        <f>IF(W64=1,SUM($W$6:W64),0)</f>
        <v>0</v>
      </c>
      <c r="Y64" s="158"/>
      <c r="Z64" s="158"/>
      <c r="AA64" s="158"/>
      <c r="AB64" s="158"/>
      <c r="AE64" s="150"/>
      <c r="AF64" s="160"/>
      <c r="AG64" s="150"/>
      <c r="AH64" s="150"/>
    </row>
    <row r="65" spans="1:34" ht="15" customHeight="1">
      <c r="A65" s="17"/>
      <c r="B65" s="169">
        <v>56</v>
      </c>
      <c r="C65" s="105" t="s">
        <v>980</v>
      </c>
      <c r="D65" s="105" t="s">
        <v>980</v>
      </c>
      <c r="E65" s="212" t="s">
        <v>44</v>
      </c>
      <c r="F65" s="213" t="s">
        <v>8</v>
      </c>
      <c r="G65" s="214">
        <v>2250810</v>
      </c>
      <c r="H65" s="214">
        <v>4255800</v>
      </c>
      <c r="I65" s="167">
        <v>4657500</v>
      </c>
      <c r="J65" s="445">
        <f t="shared" si="9"/>
        <v>9.4388834061751026E-2</v>
      </c>
      <c r="K65" s="167">
        <f t="shared" si="6"/>
        <v>5097115.994642606</v>
      </c>
      <c r="L65" s="167">
        <f t="shared" ref="L65:O65" si="63">IF($J65&lt;0,(K65*(1-$J65)),(K65*(1+$J65)))</f>
        <v>5578226.830454425</v>
      </c>
      <c r="M65" s="167">
        <f t="shared" si="63"/>
        <v>6104749.1571129961</v>
      </c>
      <c r="N65" s="167">
        <f t="shared" si="63"/>
        <v>6680969.3122923495</v>
      </c>
      <c r="O65" s="167">
        <f t="shared" si="63"/>
        <v>7311578.2160819639</v>
      </c>
      <c r="P65" s="455"/>
      <c r="Q65" s="87">
        <f t="shared" si="8"/>
        <v>4657500</v>
      </c>
      <c r="R65" s="550">
        <f t="shared" si="0"/>
        <v>1</v>
      </c>
      <c r="S65" s="550">
        <f t="shared" si="1"/>
        <v>0</v>
      </c>
      <c r="T65" s="550">
        <f>IF(R65=1,SUM($R$6:R65),0)</f>
        <v>38</v>
      </c>
      <c r="U65" s="550">
        <f>IF(S65=1,SUM($S$6:S65),0)</f>
        <v>0</v>
      </c>
      <c r="V65" s="550">
        <f t="shared" si="2"/>
        <v>38</v>
      </c>
      <c r="W65" s="550">
        <f t="shared" si="3"/>
        <v>0</v>
      </c>
      <c r="X65" s="550">
        <f>IF(W65=1,SUM($W$6:W65),0)</f>
        <v>0</v>
      </c>
      <c r="Y65" s="158"/>
      <c r="Z65" s="158"/>
      <c r="AA65" s="158"/>
      <c r="AB65" s="158"/>
      <c r="AE65" s="150"/>
      <c r="AF65" s="160"/>
      <c r="AG65" s="150"/>
      <c r="AH65" s="150"/>
    </row>
    <row r="66" spans="1:34" ht="15" customHeight="1">
      <c r="A66" s="17"/>
      <c r="B66" s="169">
        <v>57</v>
      </c>
      <c r="C66" s="105" t="s">
        <v>981</v>
      </c>
      <c r="D66" s="105" t="s">
        <v>981</v>
      </c>
      <c r="E66" s="212" t="s">
        <v>44</v>
      </c>
      <c r="F66" s="213" t="s">
        <v>8</v>
      </c>
      <c r="G66" s="214">
        <v>2250810</v>
      </c>
      <c r="H66" s="214">
        <v>4255800</v>
      </c>
      <c r="I66" s="167">
        <v>4657500</v>
      </c>
      <c r="J66" s="445">
        <f t="shared" si="9"/>
        <v>9.4388834061751026E-2</v>
      </c>
      <c r="K66" s="167">
        <f t="shared" si="6"/>
        <v>5097115.994642606</v>
      </c>
      <c r="L66" s="167">
        <f t="shared" ref="L66:O66" si="64">IF($J66&lt;0,(K66*(1-$J66)),(K66*(1+$J66)))</f>
        <v>5578226.830454425</v>
      </c>
      <c r="M66" s="167">
        <f t="shared" si="64"/>
        <v>6104749.1571129961</v>
      </c>
      <c r="N66" s="167">
        <f t="shared" si="64"/>
        <v>6680969.3122923495</v>
      </c>
      <c r="O66" s="167">
        <f t="shared" si="64"/>
        <v>7311578.2160819639</v>
      </c>
      <c r="P66" s="455"/>
      <c r="Q66" s="87">
        <f t="shared" si="8"/>
        <v>4657500</v>
      </c>
      <c r="R66" s="550">
        <f t="shared" si="0"/>
        <v>1</v>
      </c>
      <c r="S66" s="550">
        <f t="shared" si="1"/>
        <v>0</v>
      </c>
      <c r="T66" s="550">
        <f>IF(R66=1,SUM($R$6:R66),0)</f>
        <v>39</v>
      </c>
      <c r="U66" s="550">
        <f>IF(S66=1,SUM($S$6:S66),0)</f>
        <v>0</v>
      </c>
      <c r="V66" s="550">
        <f t="shared" si="2"/>
        <v>39</v>
      </c>
      <c r="W66" s="550">
        <f t="shared" si="3"/>
        <v>0</v>
      </c>
      <c r="X66" s="550">
        <f>IF(W66=1,SUM($W$6:W66),0)</f>
        <v>0</v>
      </c>
      <c r="Y66" s="158"/>
      <c r="Z66" s="158"/>
      <c r="AA66" s="158"/>
      <c r="AB66" s="158"/>
      <c r="AE66" s="150"/>
      <c r="AF66" s="160"/>
      <c r="AG66" s="150"/>
      <c r="AH66" s="150"/>
    </row>
    <row r="67" spans="1:34" ht="15" customHeight="1">
      <c r="A67" s="17"/>
      <c r="B67" s="169">
        <v>58</v>
      </c>
      <c r="C67" s="105" t="s">
        <v>982</v>
      </c>
      <c r="D67" s="105" t="s">
        <v>982</v>
      </c>
      <c r="E67" s="212" t="s">
        <v>44</v>
      </c>
      <c r="F67" s="213" t="s">
        <v>8</v>
      </c>
      <c r="G67" s="214">
        <v>2250810</v>
      </c>
      <c r="H67" s="214">
        <v>4255800</v>
      </c>
      <c r="I67" s="167">
        <v>4657500</v>
      </c>
      <c r="J67" s="445">
        <f t="shared" si="9"/>
        <v>9.4388834061751026E-2</v>
      </c>
      <c r="K67" s="167">
        <f t="shared" si="6"/>
        <v>5097115.994642606</v>
      </c>
      <c r="L67" s="167">
        <f t="shared" ref="L67:O67" si="65">IF($J67&lt;0,(K67*(1-$J67)),(K67*(1+$J67)))</f>
        <v>5578226.830454425</v>
      </c>
      <c r="M67" s="167">
        <f t="shared" si="65"/>
        <v>6104749.1571129961</v>
      </c>
      <c r="N67" s="167">
        <f t="shared" si="65"/>
        <v>6680969.3122923495</v>
      </c>
      <c r="O67" s="167">
        <f t="shared" si="65"/>
        <v>7311578.2160819639</v>
      </c>
      <c r="P67" s="455"/>
      <c r="Q67" s="87">
        <f t="shared" si="8"/>
        <v>4657500</v>
      </c>
      <c r="R67" s="550">
        <f t="shared" si="0"/>
        <v>1</v>
      </c>
      <c r="S67" s="550">
        <f t="shared" si="1"/>
        <v>0</v>
      </c>
      <c r="T67" s="550">
        <f>IF(R67=1,SUM($R$6:R67),0)</f>
        <v>40</v>
      </c>
      <c r="U67" s="550">
        <f>IF(S67=1,SUM($S$6:S67),0)</f>
        <v>0</v>
      </c>
      <c r="V67" s="550">
        <f t="shared" si="2"/>
        <v>40</v>
      </c>
      <c r="W67" s="550">
        <f t="shared" si="3"/>
        <v>0</v>
      </c>
      <c r="X67" s="550">
        <f>IF(W67=1,SUM($W$6:W67),0)</f>
        <v>0</v>
      </c>
      <c r="Y67" s="158"/>
      <c r="Z67" s="158"/>
      <c r="AA67" s="158"/>
      <c r="AB67" s="158"/>
      <c r="AE67" s="150"/>
      <c r="AF67" s="160"/>
      <c r="AG67" s="150"/>
      <c r="AH67" s="150"/>
    </row>
    <row r="68" spans="1:34" ht="15" customHeight="1">
      <c r="A68" s="17"/>
      <c r="B68" s="169">
        <v>59</v>
      </c>
      <c r="C68" s="105" t="s">
        <v>983</v>
      </c>
      <c r="D68" s="105" t="s">
        <v>983</v>
      </c>
      <c r="E68" s="212" t="s">
        <v>44</v>
      </c>
      <c r="F68" s="213" t="s">
        <v>8</v>
      </c>
      <c r="G68" s="214">
        <v>2250810</v>
      </c>
      <c r="H68" s="214">
        <v>4255800</v>
      </c>
      <c r="I68" s="167">
        <v>4657500</v>
      </c>
      <c r="J68" s="445">
        <f t="shared" si="9"/>
        <v>9.4388834061751026E-2</v>
      </c>
      <c r="K68" s="167">
        <f t="shared" si="6"/>
        <v>5097115.994642606</v>
      </c>
      <c r="L68" s="167">
        <f t="shared" ref="L68:O68" si="66">IF($J68&lt;0,(K68*(1-$J68)),(K68*(1+$J68)))</f>
        <v>5578226.830454425</v>
      </c>
      <c r="M68" s="167">
        <f t="shared" si="66"/>
        <v>6104749.1571129961</v>
      </c>
      <c r="N68" s="167">
        <f t="shared" si="66"/>
        <v>6680969.3122923495</v>
      </c>
      <c r="O68" s="167">
        <f t="shared" si="66"/>
        <v>7311578.2160819639</v>
      </c>
      <c r="P68" s="455"/>
      <c r="Q68" s="87">
        <f t="shared" si="8"/>
        <v>4657500</v>
      </c>
      <c r="R68" s="550">
        <f t="shared" si="0"/>
        <v>1</v>
      </c>
      <c r="S68" s="550">
        <f t="shared" si="1"/>
        <v>0</v>
      </c>
      <c r="T68" s="550">
        <f>IF(R68=1,SUM($R$6:R68),0)</f>
        <v>41</v>
      </c>
      <c r="U68" s="550">
        <f>IF(S68=1,SUM($S$6:S68),0)</f>
        <v>0</v>
      </c>
      <c r="V68" s="550">
        <f t="shared" si="2"/>
        <v>41</v>
      </c>
      <c r="W68" s="550">
        <f t="shared" si="3"/>
        <v>0</v>
      </c>
      <c r="X68" s="550">
        <f>IF(W68=1,SUM($W$6:W68),0)</f>
        <v>0</v>
      </c>
      <c r="Y68" s="158"/>
      <c r="Z68" s="158"/>
      <c r="AA68" s="158"/>
      <c r="AB68" s="158"/>
      <c r="AE68" s="150"/>
      <c r="AF68" s="160"/>
      <c r="AG68" s="150"/>
      <c r="AH68" s="150"/>
    </row>
    <row r="69" spans="1:34" ht="15" customHeight="1">
      <c r="A69" s="17"/>
      <c r="B69" s="169">
        <v>60</v>
      </c>
      <c r="C69" s="105" t="s">
        <v>984</v>
      </c>
      <c r="D69" s="105" t="s">
        <v>984</v>
      </c>
      <c r="E69" s="212" t="s">
        <v>44</v>
      </c>
      <c r="F69" s="213" t="s">
        <v>8</v>
      </c>
      <c r="G69" s="214">
        <v>2250810</v>
      </c>
      <c r="H69" s="214">
        <v>4255800</v>
      </c>
      <c r="I69" s="167">
        <v>4657500</v>
      </c>
      <c r="J69" s="445">
        <f t="shared" si="9"/>
        <v>9.4388834061751026E-2</v>
      </c>
      <c r="K69" s="167">
        <f t="shared" si="6"/>
        <v>5097115.994642606</v>
      </c>
      <c r="L69" s="167">
        <f t="shared" ref="L69:O69" si="67">IF($J69&lt;0,(K69*(1-$J69)),(K69*(1+$J69)))</f>
        <v>5578226.830454425</v>
      </c>
      <c r="M69" s="167">
        <f t="shared" si="67"/>
        <v>6104749.1571129961</v>
      </c>
      <c r="N69" s="167">
        <f t="shared" si="67"/>
        <v>6680969.3122923495</v>
      </c>
      <c r="O69" s="167">
        <f t="shared" si="67"/>
        <v>7311578.2160819639</v>
      </c>
      <c r="P69" s="455"/>
      <c r="Q69" s="87">
        <f t="shared" si="8"/>
        <v>4657500</v>
      </c>
      <c r="R69" s="550">
        <f t="shared" si="0"/>
        <v>1</v>
      </c>
      <c r="S69" s="550">
        <f t="shared" si="1"/>
        <v>0</v>
      </c>
      <c r="T69" s="550">
        <f>IF(R69=1,SUM($R$6:R69),0)</f>
        <v>42</v>
      </c>
      <c r="U69" s="550">
        <f>IF(S69=1,SUM($S$6:S69),0)</f>
        <v>0</v>
      </c>
      <c r="V69" s="550">
        <f t="shared" si="2"/>
        <v>42</v>
      </c>
      <c r="W69" s="550">
        <f t="shared" si="3"/>
        <v>0</v>
      </c>
      <c r="X69" s="550">
        <f>IF(W69=1,SUM($W$6:W69),0)</f>
        <v>0</v>
      </c>
      <c r="Y69" s="158"/>
      <c r="Z69" s="158"/>
      <c r="AA69" s="158"/>
      <c r="AB69" s="158"/>
      <c r="AE69" s="150"/>
      <c r="AF69" s="160"/>
      <c r="AG69" s="150"/>
      <c r="AH69" s="150"/>
    </row>
    <row r="70" spans="1:34" ht="15" customHeight="1">
      <c r="A70" s="17"/>
      <c r="B70" s="169">
        <v>61</v>
      </c>
      <c r="C70" s="105" t="s">
        <v>985</v>
      </c>
      <c r="D70" s="105" t="s">
        <v>985</v>
      </c>
      <c r="E70" s="212" t="s">
        <v>44</v>
      </c>
      <c r="F70" s="213" t="s">
        <v>8</v>
      </c>
      <c r="G70" s="214">
        <v>7034000</v>
      </c>
      <c r="H70" s="214">
        <v>4677800</v>
      </c>
      <c r="I70" s="167">
        <v>5692500</v>
      </c>
      <c r="J70" s="445">
        <f t="shared" si="9"/>
        <v>0.21691820941468212</v>
      </c>
      <c r="K70" s="167">
        <f t="shared" si="6"/>
        <v>6927306.9070930788</v>
      </c>
      <c r="L70" s="167">
        <f t="shared" ref="L70:O70" si="68">IF($J70&lt;0,(K70*(1-$J70)),(K70*(1+$J70)))</f>
        <v>8429965.917445669</v>
      </c>
      <c r="M70" s="167">
        <f t="shared" si="68"/>
        <v>10258579.029684782</v>
      </c>
      <c r="N70" s="167">
        <f t="shared" si="68"/>
        <v>12483851.623943012</v>
      </c>
      <c r="O70" s="167">
        <f t="shared" si="68"/>
        <v>15191826.364807304</v>
      </c>
      <c r="P70" s="455"/>
      <c r="Q70" s="87">
        <f t="shared" si="8"/>
        <v>5692500</v>
      </c>
      <c r="R70" s="550">
        <f t="shared" si="0"/>
        <v>1</v>
      </c>
      <c r="S70" s="550">
        <f t="shared" si="1"/>
        <v>0</v>
      </c>
      <c r="T70" s="550">
        <f>IF(R70=1,SUM($R$6:R70),0)</f>
        <v>43</v>
      </c>
      <c r="U70" s="550">
        <f>IF(S70=1,SUM($S$6:S70),0)</f>
        <v>0</v>
      </c>
      <c r="V70" s="550">
        <f t="shared" si="2"/>
        <v>43</v>
      </c>
      <c r="W70" s="550">
        <f t="shared" si="3"/>
        <v>0</v>
      </c>
      <c r="X70" s="550">
        <f>IF(W70=1,SUM($W$6:W70),0)</f>
        <v>0</v>
      </c>
      <c r="Y70" s="158"/>
      <c r="Z70" s="158"/>
      <c r="AA70" s="158"/>
      <c r="AB70" s="158"/>
      <c r="AE70" s="150"/>
      <c r="AF70" s="160"/>
      <c r="AG70" s="150"/>
      <c r="AH70" s="150"/>
    </row>
    <row r="71" spans="1:34" ht="15" customHeight="1">
      <c r="A71" s="17"/>
      <c r="B71" s="169">
        <v>62</v>
      </c>
      <c r="C71" s="105" t="s">
        <v>986</v>
      </c>
      <c r="D71" s="105" t="s">
        <v>986</v>
      </c>
      <c r="E71" s="212" t="s">
        <v>44</v>
      </c>
      <c r="F71" s="213" t="s">
        <v>8</v>
      </c>
      <c r="G71" s="214">
        <v>7034000</v>
      </c>
      <c r="H71" s="214">
        <v>4677800</v>
      </c>
      <c r="I71" s="167">
        <v>5692500</v>
      </c>
      <c r="J71" s="445">
        <f t="shared" si="9"/>
        <v>0.21691820941468212</v>
      </c>
      <c r="K71" s="167">
        <f t="shared" si="6"/>
        <v>6927306.9070930788</v>
      </c>
      <c r="L71" s="167">
        <f t="shared" ref="L71:O71" si="69">IF($J71&lt;0,(K71*(1-$J71)),(K71*(1+$J71)))</f>
        <v>8429965.917445669</v>
      </c>
      <c r="M71" s="167">
        <f t="shared" si="69"/>
        <v>10258579.029684782</v>
      </c>
      <c r="N71" s="167">
        <f t="shared" si="69"/>
        <v>12483851.623943012</v>
      </c>
      <c r="O71" s="167">
        <f t="shared" si="69"/>
        <v>15191826.364807304</v>
      </c>
      <c r="P71" s="455"/>
      <c r="Q71" s="87">
        <f t="shared" si="8"/>
        <v>5692500</v>
      </c>
      <c r="R71" s="550">
        <f t="shared" ref="R71:R134" si="70">IF(E71="MDU-KD",1,0)</f>
        <v>1</v>
      </c>
      <c r="S71" s="550">
        <f t="shared" ref="S71:S134" si="71">IF(E71="HDW",1,0)</f>
        <v>0</v>
      </c>
      <c r="T71" s="550">
        <f>IF(R71=1,SUM($R$6:R71),0)</f>
        <v>44</v>
      </c>
      <c r="U71" s="550">
        <f>IF(S71=1,SUM($S$6:S71),0)</f>
        <v>0</v>
      </c>
      <c r="V71" s="550">
        <f t="shared" ref="V71:V134" si="72">IF(T71=0,U71,T71)</f>
        <v>44</v>
      </c>
      <c r="W71" s="550">
        <f t="shared" ref="W71:W134" si="73">IF(F71=0,0,IF(LEFT(C71,11)="Tiang Beton",1,0))</f>
        <v>0</v>
      </c>
      <c r="X71" s="550">
        <f>IF(W71=1,SUM($W$6:W71),0)</f>
        <v>0</v>
      </c>
      <c r="Y71" s="158"/>
      <c r="Z71" s="158"/>
      <c r="AA71" s="158"/>
      <c r="AB71" s="158"/>
      <c r="AE71" s="150"/>
      <c r="AF71" s="160"/>
      <c r="AG71" s="150"/>
      <c r="AH71" s="150"/>
    </row>
    <row r="72" spans="1:34" ht="15" customHeight="1">
      <c r="A72" s="17"/>
      <c r="B72" s="169">
        <v>63</v>
      </c>
      <c r="C72" s="105" t="s">
        <v>1023</v>
      </c>
      <c r="D72" s="105" t="s">
        <v>2110</v>
      </c>
      <c r="E72" s="212" t="s">
        <v>44</v>
      </c>
      <c r="F72" s="213" t="s">
        <v>8</v>
      </c>
      <c r="G72" s="214">
        <v>3826640</v>
      </c>
      <c r="H72" s="214">
        <v>7842800</v>
      </c>
      <c r="I72" s="167">
        <v>7994716</v>
      </c>
      <c r="J72" s="445">
        <f t="shared" si="9"/>
        <v>1.9370122915285358E-2</v>
      </c>
      <c r="K72" s="167">
        <f t="shared" si="6"/>
        <v>8149574.631592799</v>
      </c>
      <c r="L72" s="167">
        <f t="shared" ref="L72:O72" si="74">IF($J72&lt;0,(K72*(1-$J72)),(K72*(1+$J72)))</f>
        <v>8307432.893914043</v>
      </c>
      <c r="M72" s="167">
        <f t="shared" si="74"/>
        <v>8468348.8901796434</v>
      </c>
      <c r="N72" s="167">
        <f t="shared" si="74"/>
        <v>8632381.8490719441</v>
      </c>
      <c r="O72" s="167">
        <f t="shared" si="74"/>
        <v>8799592.1465401463</v>
      </c>
      <c r="P72" s="455"/>
      <c r="Q72" s="87">
        <f t="shared" si="8"/>
        <v>7994716</v>
      </c>
      <c r="R72" s="550">
        <f t="shared" si="70"/>
        <v>1</v>
      </c>
      <c r="S72" s="550">
        <f t="shared" si="71"/>
        <v>0</v>
      </c>
      <c r="T72" s="550">
        <f>IF(R72=1,SUM($R$6:R72),0)</f>
        <v>45</v>
      </c>
      <c r="U72" s="550">
        <f>IF(S72=1,SUM($S$6:S72),0)</f>
        <v>0</v>
      </c>
      <c r="V72" s="550">
        <f t="shared" si="72"/>
        <v>45</v>
      </c>
      <c r="W72" s="550">
        <f t="shared" si="73"/>
        <v>0</v>
      </c>
      <c r="X72" s="550">
        <f>IF(W72=1,SUM($W$6:W72),0)</f>
        <v>0</v>
      </c>
      <c r="Y72" s="158"/>
      <c r="Z72" s="158"/>
      <c r="AA72" s="158"/>
      <c r="AB72" s="158"/>
      <c r="AE72" s="150"/>
      <c r="AF72" s="160"/>
      <c r="AG72" s="150"/>
      <c r="AH72" s="150"/>
    </row>
    <row r="73" spans="1:34" ht="15" customHeight="1">
      <c r="A73" s="17"/>
      <c r="B73" s="169">
        <v>64</v>
      </c>
      <c r="C73" s="105" t="s">
        <v>2137</v>
      </c>
      <c r="D73" s="105" t="s">
        <v>2111</v>
      </c>
      <c r="E73" s="212" t="s">
        <v>44</v>
      </c>
      <c r="F73" s="213" t="s">
        <v>8</v>
      </c>
      <c r="G73" s="214">
        <v>3826640</v>
      </c>
      <c r="H73" s="214">
        <v>7842800</v>
      </c>
      <c r="I73" s="167">
        <v>7994716</v>
      </c>
      <c r="J73" s="445">
        <f t="shared" si="9"/>
        <v>1.9370122915285358E-2</v>
      </c>
      <c r="K73" s="167">
        <f t="shared" si="6"/>
        <v>8149574.631592799</v>
      </c>
      <c r="L73" s="167">
        <f t="shared" ref="L73:O73" si="75">IF($J73&lt;0,(K73*(1-$J73)),(K73*(1+$J73)))</f>
        <v>8307432.893914043</v>
      </c>
      <c r="M73" s="167">
        <f t="shared" si="75"/>
        <v>8468348.8901796434</v>
      </c>
      <c r="N73" s="167">
        <f t="shared" si="75"/>
        <v>8632381.8490719441</v>
      </c>
      <c r="O73" s="167">
        <f t="shared" si="75"/>
        <v>8799592.1465401463</v>
      </c>
      <c r="P73" s="455"/>
      <c r="Q73" s="87">
        <f t="shared" si="8"/>
        <v>7994716</v>
      </c>
      <c r="R73" s="550">
        <f t="shared" si="70"/>
        <v>1</v>
      </c>
      <c r="S73" s="550">
        <f t="shared" si="71"/>
        <v>0</v>
      </c>
      <c r="T73" s="550">
        <f>IF(R73=1,SUM($R$6:R73),0)</f>
        <v>46</v>
      </c>
      <c r="U73" s="550">
        <f>IF(S73=1,SUM($S$6:S73),0)</f>
        <v>0</v>
      </c>
      <c r="V73" s="550">
        <f t="shared" si="72"/>
        <v>46</v>
      </c>
      <c r="W73" s="550">
        <f t="shared" si="73"/>
        <v>0</v>
      </c>
      <c r="X73" s="550">
        <f>IF(W73=1,SUM($W$6:W73),0)</f>
        <v>0</v>
      </c>
      <c r="Y73" s="158"/>
      <c r="Z73" s="158"/>
      <c r="AA73" s="158"/>
      <c r="AB73" s="158"/>
      <c r="AE73" s="150"/>
      <c r="AF73" s="160"/>
      <c r="AG73" s="150"/>
      <c r="AH73" s="150"/>
    </row>
    <row r="74" spans="1:34" ht="15" customHeight="1">
      <c r="A74" s="17"/>
      <c r="B74" s="169">
        <v>65</v>
      </c>
      <c r="C74" s="105" t="s">
        <v>2138</v>
      </c>
      <c r="D74" s="105" t="s">
        <v>2112</v>
      </c>
      <c r="E74" s="212" t="s">
        <v>44</v>
      </c>
      <c r="F74" s="213" t="s">
        <v>8</v>
      </c>
      <c r="G74" s="214">
        <v>3826640</v>
      </c>
      <c r="H74" s="214">
        <v>7842800</v>
      </c>
      <c r="I74" s="167">
        <v>7994716</v>
      </c>
      <c r="J74" s="445">
        <f t="shared" si="9"/>
        <v>1.9370122915285358E-2</v>
      </c>
      <c r="K74" s="167">
        <f t="shared" si="6"/>
        <v>8149574.631592799</v>
      </c>
      <c r="L74" s="167">
        <f t="shared" ref="L74:O74" si="76">IF($J74&lt;0,(K74*(1-$J74)),(K74*(1+$J74)))</f>
        <v>8307432.893914043</v>
      </c>
      <c r="M74" s="167">
        <f t="shared" si="76"/>
        <v>8468348.8901796434</v>
      </c>
      <c r="N74" s="167">
        <f t="shared" si="76"/>
        <v>8632381.8490719441</v>
      </c>
      <c r="O74" s="167">
        <f t="shared" si="76"/>
        <v>8799592.1465401463</v>
      </c>
      <c r="P74" s="455"/>
      <c r="Q74" s="87">
        <f t="shared" si="8"/>
        <v>7994716</v>
      </c>
      <c r="R74" s="550">
        <f t="shared" si="70"/>
        <v>1</v>
      </c>
      <c r="S74" s="550">
        <f t="shared" si="71"/>
        <v>0</v>
      </c>
      <c r="T74" s="550">
        <f>IF(R74=1,SUM($R$6:R74),0)</f>
        <v>47</v>
      </c>
      <c r="U74" s="550">
        <f>IF(S74=1,SUM($S$6:S74),0)</f>
        <v>0</v>
      </c>
      <c r="V74" s="550">
        <f t="shared" si="72"/>
        <v>47</v>
      </c>
      <c r="W74" s="550">
        <f t="shared" si="73"/>
        <v>0</v>
      </c>
      <c r="X74" s="550">
        <f>IF(W74=1,SUM($W$6:W74),0)</f>
        <v>0</v>
      </c>
      <c r="Y74" s="158"/>
      <c r="Z74" s="158"/>
      <c r="AA74" s="158"/>
      <c r="AB74" s="158"/>
      <c r="AE74" s="150"/>
      <c r="AF74" s="160"/>
      <c r="AG74" s="150"/>
      <c r="AH74" s="150"/>
    </row>
    <row r="75" spans="1:34" ht="15" customHeight="1">
      <c r="A75" s="17"/>
      <c r="B75" s="169">
        <v>66</v>
      </c>
      <c r="C75" s="105" t="s">
        <v>2139</v>
      </c>
      <c r="D75" s="105" t="s">
        <v>2113</v>
      </c>
      <c r="E75" s="212" t="s">
        <v>44</v>
      </c>
      <c r="F75" s="213" t="s">
        <v>8</v>
      </c>
      <c r="G75" s="214">
        <v>3826640</v>
      </c>
      <c r="H75" s="214">
        <v>7842800</v>
      </c>
      <c r="I75" s="167">
        <v>7994716</v>
      </c>
      <c r="J75" s="445">
        <f t="shared" ref="J75:J135" si="77">((I75-H75)/H75)*100%</f>
        <v>1.9370122915285358E-2</v>
      </c>
      <c r="K75" s="167">
        <f t="shared" ref="K75:K138" si="78">IF($J75&lt;0,(I75*(1-$J75)),(I75*(1+$J75)))</f>
        <v>8149574.631592799</v>
      </c>
      <c r="L75" s="167">
        <f t="shared" ref="L75:O75" si="79">IF($J75&lt;0,(K75*(1-$J75)),(K75*(1+$J75)))</f>
        <v>8307432.893914043</v>
      </c>
      <c r="M75" s="167">
        <f t="shared" si="79"/>
        <v>8468348.8901796434</v>
      </c>
      <c r="N75" s="167">
        <f t="shared" si="79"/>
        <v>8632381.8490719441</v>
      </c>
      <c r="O75" s="167">
        <f t="shared" si="79"/>
        <v>8799592.1465401463</v>
      </c>
      <c r="P75" s="455"/>
      <c r="Q75" s="87">
        <f t="shared" ref="Q75:Q138" si="80">IF($Q$5=$H$4,H75,(IF($Q$5=$G$4,G75,(IF($Q$5=$I$4,I75,(IF($Q$5=$K$4,K75,(IF($Q$5=$L$4,L75,(IF($Q$5=$M$4,M75,(IF($Q$5=$N$4,N75,(IF($Q$5=$O$4,O75,0)))))))))))))))</f>
        <v>7994716</v>
      </c>
      <c r="R75" s="550">
        <f t="shared" si="70"/>
        <v>1</v>
      </c>
      <c r="S75" s="550">
        <f t="shared" si="71"/>
        <v>0</v>
      </c>
      <c r="T75" s="550">
        <f>IF(R75=1,SUM($R$6:R75),0)</f>
        <v>48</v>
      </c>
      <c r="U75" s="550">
        <f>IF(S75=1,SUM($S$6:S75),0)</f>
        <v>0</v>
      </c>
      <c r="V75" s="550">
        <f t="shared" si="72"/>
        <v>48</v>
      </c>
      <c r="W75" s="550">
        <f t="shared" si="73"/>
        <v>0</v>
      </c>
      <c r="X75" s="550">
        <f>IF(W75=1,SUM($W$6:W75),0)</f>
        <v>0</v>
      </c>
      <c r="Y75" s="158"/>
      <c r="Z75" s="158"/>
      <c r="AA75" s="158"/>
      <c r="AB75" s="158"/>
      <c r="AE75" s="150"/>
      <c r="AF75" s="160"/>
      <c r="AG75" s="150"/>
      <c r="AH75" s="150"/>
    </row>
    <row r="76" spans="1:34" ht="15" customHeight="1">
      <c r="A76" s="17"/>
      <c r="B76" s="169">
        <v>67</v>
      </c>
      <c r="C76" s="105" t="s">
        <v>2140</v>
      </c>
      <c r="D76" s="105" t="s">
        <v>2114</v>
      </c>
      <c r="E76" s="212" t="s">
        <v>44</v>
      </c>
      <c r="F76" s="213" t="s">
        <v>8</v>
      </c>
      <c r="G76" s="214">
        <v>3826640</v>
      </c>
      <c r="H76" s="214">
        <v>7842800</v>
      </c>
      <c r="I76" s="167">
        <v>7994716</v>
      </c>
      <c r="J76" s="445">
        <f t="shared" si="77"/>
        <v>1.9370122915285358E-2</v>
      </c>
      <c r="K76" s="167">
        <f t="shared" si="78"/>
        <v>8149574.631592799</v>
      </c>
      <c r="L76" s="167">
        <f t="shared" ref="L76:O76" si="81">IF($J76&lt;0,(K76*(1-$J76)),(K76*(1+$J76)))</f>
        <v>8307432.893914043</v>
      </c>
      <c r="M76" s="167">
        <f t="shared" si="81"/>
        <v>8468348.8901796434</v>
      </c>
      <c r="N76" s="167">
        <f t="shared" si="81"/>
        <v>8632381.8490719441</v>
      </c>
      <c r="O76" s="167">
        <f t="shared" si="81"/>
        <v>8799592.1465401463</v>
      </c>
      <c r="P76" s="455"/>
      <c r="Q76" s="87">
        <f t="shared" si="80"/>
        <v>7994716</v>
      </c>
      <c r="R76" s="550">
        <f t="shared" si="70"/>
        <v>1</v>
      </c>
      <c r="S76" s="550">
        <f t="shared" si="71"/>
        <v>0</v>
      </c>
      <c r="T76" s="550">
        <f>IF(R76=1,SUM($R$6:R76),0)</f>
        <v>49</v>
      </c>
      <c r="U76" s="550">
        <f>IF(S76=1,SUM($S$6:S76),0)</f>
        <v>0</v>
      </c>
      <c r="V76" s="550">
        <f t="shared" si="72"/>
        <v>49</v>
      </c>
      <c r="W76" s="550">
        <f t="shared" si="73"/>
        <v>0</v>
      </c>
      <c r="X76" s="550">
        <f>IF(W76=1,SUM($W$6:W76),0)</f>
        <v>0</v>
      </c>
      <c r="Y76" s="158"/>
      <c r="Z76" s="158"/>
      <c r="AA76" s="158"/>
      <c r="AB76" s="158"/>
      <c r="AE76" s="150"/>
      <c r="AF76" s="160"/>
      <c r="AG76" s="150"/>
      <c r="AH76" s="150"/>
    </row>
    <row r="77" spans="1:34" ht="15" customHeight="1">
      <c r="A77" s="17"/>
      <c r="B77" s="169">
        <v>68</v>
      </c>
      <c r="C77" s="105" t="s">
        <v>2141</v>
      </c>
      <c r="D77" s="105" t="s">
        <v>2115</v>
      </c>
      <c r="E77" s="212" t="s">
        <v>44</v>
      </c>
      <c r="F77" s="213" t="s">
        <v>8</v>
      </c>
      <c r="G77" s="214">
        <v>3826640</v>
      </c>
      <c r="H77" s="214">
        <v>7842800</v>
      </c>
      <c r="I77" s="167">
        <v>7994716</v>
      </c>
      <c r="J77" s="445">
        <f t="shared" si="77"/>
        <v>1.9370122915285358E-2</v>
      </c>
      <c r="K77" s="167">
        <f t="shared" si="78"/>
        <v>8149574.631592799</v>
      </c>
      <c r="L77" s="167">
        <f t="shared" ref="L77:O77" si="82">IF($J77&lt;0,(K77*(1-$J77)),(K77*(1+$J77)))</f>
        <v>8307432.893914043</v>
      </c>
      <c r="M77" s="167">
        <f t="shared" si="82"/>
        <v>8468348.8901796434</v>
      </c>
      <c r="N77" s="167">
        <f t="shared" si="82"/>
        <v>8632381.8490719441</v>
      </c>
      <c r="O77" s="167">
        <f t="shared" si="82"/>
        <v>8799592.1465401463</v>
      </c>
      <c r="P77" s="455"/>
      <c r="Q77" s="87">
        <f t="shared" si="80"/>
        <v>7994716</v>
      </c>
      <c r="R77" s="550">
        <f t="shared" si="70"/>
        <v>1</v>
      </c>
      <c r="S77" s="550">
        <f t="shared" si="71"/>
        <v>0</v>
      </c>
      <c r="T77" s="550">
        <f>IF(R77=1,SUM($R$6:R77),0)</f>
        <v>50</v>
      </c>
      <c r="U77" s="550">
        <f>IF(S77=1,SUM($S$6:S77),0)</f>
        <v>0</v>
      </c>
      <c r="V77" s="550">
        <f t="shared" si="72"/>
        <v>50</v>
      </c>
      <c r="W77" s="550">
        <f t="shared" si="73"/>
        <v>0</v>
      </c>
      <c r="X77" s="550">
        <f>IF(W77=1,SUM($W$6:W77),0)</f>
        <v>0</v>
      </c>
      <c r="Y77" s="158"/>
      <c r="Z77" s="158"/>
      <c r="AA77" s="158"/>
      <c r="AB77" s="158"/>
      <c r="AE77" s="150"/>
      <c r="AF77" s="160"/>
      <c r="AG77" s="150"/>
      <c r="AH77" s="150"/>
    </row>
    <row r="78" spans="1:34" ht="15" customHeight="1">
      <c r="A78" s="17"/>
      <c r="B78" s="169">
        <v>69</v>
      </c>
      <c r="C78" s="105" t="s">
        <v>2142</v>
      </c>
      <c r="D78" s="105" t="s">
        <v>2116</v>
      </c>
      <c r="E78" s="212" t="s">
        <v>44</v>
      </c>
      <c r="F78" s="213" t="s">
        <v>8</v>
      </c>
      <c r="G78" s="214">
        <v>3826640</v>
      </c>
      <c r="H78" s="214">
        <v>7842800</v>
      </c>
      <c r="I78" s="167">
        <v>7994716</v>
      </c>
      <c r="J78" s="445">
        <f t="shared" si="77"/>
        <v>1.9370122915285358E-2</v>
      </c>
      <c r="K78" s="167">
        <f t="shared" si="78"/>
        <v>8149574.631592799</v>
      </c>
      <c r="L78" s="167">
        <f t="shared" ref="L78:O78" si="83">IF($J78&lt;0,(K78*(1-$J78)),(K78*(1+$J78)))</f>
        <v>8307432.893914043</v>
      </c>
      <c r="M78" s="167">
        <f t="shared" si="83"/>
        <v>8468348.8901796434</v>
      </c>
      <c r="N78" s="167">
        <f t="shared" si="83"/>
        <v>8632381.8490719441</v>
      </c>
      <c r="O78" s="167">
        <f t="shared" si="83"/>
        <v>8799592.1465401463</v>
      </c>
      <c r="P78" s="455"/>
      <c r="Q78" s="87">
        <f t="shared" si="80"/>
        <v>7994716</v>
      </c>
      <c r="R78" s="550">
        <f t="shared" si="70"/>
        <v>1</v>
      </c>
      <c r="S78" s="550">
        <f t="shared" si="71"/>
        <v>0</v>
      </c>
      <c r="T78" s="550">
        <f>IF(R78=1,SUM($R$6:R78),0)</f>
        <v>51</v>
      </c>
      <c r="U78" s="550">
        <f>IF(S78=1,SUM($S$6:S78),0)</f>
        <v>0</v>
      </c>
      <c r="V78" s="550">
        <f t="shared" si="72"/>
        <v>51</v>
      </c>
      <c r="W78" s="550">
        <f t="shared" si="73"/>
        <v>0</v>
      </c>
      <c r="X78" s="550">
        <f>IF(W78=1,SUM($W$6:W78),0)</f>
        <v>0</v>
      </c>
      <c r="Y78" s="158"/>
      <c r="Z78" s="158"/>
      <c r="AA78" s="158"/>
      <c r="AB78" s="158"/>
      <c r="AE78" s="150"/>
      <c r="AF78" s="160"/>
      <c r="AG78" s="150"/>
      <c r="AH78" s="150"/>
    </row>
    <row r="79" spans="1:34" ht="15" customHeight="1">
      <c r="A79" s="17"/>
      <c r="B79" s="169">
        <v>70</v>
      </c>
      <c r="C79" s="105" t="s">
        <v>2143</v>
      </c>
      <c r="D79" s="105" t="s">
        <v>2117</v>
      </c>
      <c r="E79" s="212" t="s">
        <v>44</v>
      </c>
      <c r="F79" s="213" t="s">
        <v>8</v>
      </c>
      <c r="G79" s="214">
        <v>3826640</v>
      </c>
      <c r="H79" s="214">
        <v>7842800</v>
      </c>
      <c r="I79" s="167">
        <v>7994716</v>
      </c>
      <c r="J79" s="445">
        <f t="shared" si="77"/>
        <v>1.9370122915285358E-2</v>
      </c>
      <c r="K79" s="167">
        <f t="shared" si="78"/>
        <v>8149574.631592799</v>
      </c>
      <c r="L79" s="167">
        <f t="shared" ref="L79:O79" si="84">IF($J79&lt;0,(K79*(1-$J79)),(K79*(1+$J79)))</f>
        <v>8307432.893914043</v>
      </c>
      <c r="M79" s="167">
        <f t="shared" si="84"/>
        <v>8468348.8901796434</v>
      </c>
      <c r="N79" s="167">
        <f t="shared" si="84"/>
        <v>8632381.8490719441</v>
      </c>
      <c r="O79" s="167">
        <f t="shared" si="84"/>
        <v>8799592.1465401463</v>
      </c>
      <c r="P79" s="455"/>
      <c r="Q79" s="87">
        <f t="shared" si="80"/>
        <v>7994716</v>
      </c>
      <c r="R79" s="550">
        <f t="shared" si="70"/>
        <v>1</v>
      </c>
      <c r="S79" s="550">
        <f t="shared" si="71"/>
        <v>0</v>
      </c>
      <c r="T79" s="550">
        <f>IF(R79=1,SUM($R$6:R79),0)</f>
        <v>52</v>
      </c>
      <c r="U79" s="550">
        <f>IF(S79=1,SUM($S$6:S79),0)</f>
        <v>0</v>
      </c>
      <c r="V79" s="550">
        <f t="shared" si="72"/>
        <v>52</v>
      </c>
      <c r="W79" s="550">
        <f t="shared" si="73"/>
        <v>0</v>
      </c>
      <c r="X79" s="550">
        <f>IF(W79=1,SUM($W$6:W79),0)</f>
        <v>0</v>
      </c>
      <c r="Y79" s="158"/>
      <c r="Z79" s="158"/>
      <c r="AA79" s="158"/>
      <c r="AB79" s="158"/>
      <c r="AE79" s="150"/>
      <c r="AF79" s="160"/>
      <c r="AG79" s="150"/>
      <c r="AH79" s="150"/>
    </row>
    <row r="80" spans="1:34" ht="15" customHeight="1">
      <c r="A80" s="17"/>
      <c r="B80" s="169">
        <v>71</v>
      </c>
      <c r="C80" s="105" t="s">
        <v>2144</v>
      </c>
      <c r="D80" s="105" t="s">
        <v>2118</v>
      </c>
      <c r="E80" s="212" t="s">
        <v>44</v>
      </c>
      <c r="F80" s="213" t="s">
        <v>8</v>
      </c>
      <c r="G80" s="214">
        <v>3826640</v>
      </c>
      <c r="H80" s="214">
        <v>7842800</v>
      </c>
      <c r="I80" s="167">
        <v>7994716</v>
      </c>
      <c r="J80" s="445">
        <f t="shared" si="77"/>
        <v>1.9370122915285358E-2</v>
      </c>
      <c r="K80" s="167">
        <f t="shared" si="78"/>
        <v>8149574.631592799</v>
      </c>
      <c r="L80" s="167">
        <f t="shared" ref="L80:O80" si="85">IF($J80&lt;0,(K80*(1-$J80)),(K80*(1+$J80)))</f>
        <v>8307432.893914043</v>
      </c>
      <c r="M80" s="167">
        <f t="shared" si="85"/>
        <v>8468348.8901796434</v>
      </c>
      <c r="N80" s="167">
        <f t="shared" si="85"/>
        <v>8632381.8490719441</v>
      </c>
      <c r="O80" s="167">
        <f t="shared" si="85"/>
        <v>8799592.1465401463</v>
      </c>
      <c r="P80" s="455"/>
      <c r="Q80" s="87">
        <f t="shared" si="80"/>
        <v>7994716</v>
      </c>
      <c r="R80" s="550">
        <f t="shared" si="70"/>
        <v>1</v>
      </c>
      <c r="S80" s="550">
        <f t="shared" si="71"/>
        <v>0</v>
      </c>
      <c r="T80" s="550">
        <f>IF(R80=1,SUM($R$6:R80),0)</f>
        <v>53</v>
      </c>
      <c r="U80" s="550">
        <f>IF(S80=1,SUM($S$6:S80),0)</f>
        <v>0</v>
      </c>
      <c r="V80" s="550">
        <f t="shared" si="72"/>
        <v>53</v>
      </c>
      <c r="W80" s="550">
        <f t="shared" si="73"/>
        <v>0</v>
      </c>
      <c r="X80" s="550">
        <f>IF(W80=1,SUM($W$6:W80),0)</f>
        <v>0</v>
      </c>
      <c r="Y80" s="158"/>
      <c r="Z80" s="158"/>
      <c r="AA80" s="158"/>
      <c r="AB80" s="158"/>
      <c r="AE80" s="150"/>
      <c r="AF80" s="160"/>
      <c r="AG80" s="150"/>
      <c r="AH80" s="150"/>
    </row>
    <row r="81" spans="1:34" ht="15" customHeight="1">
      <c r="A81" s="17"/>
      <c r="B81" s="169">
        <v>72</v>
      </c>
      <c r="C81" s="105" t="s">
        <v>1024</v>
      </c>
      <c r="D81" s="105" t="s">
        <v>2119</v>
      </c>
      <c r="E81" s="212" t="s">
        <v>44</v>
      </c>
      <c r="F81" s="213" t="s">
        <v>8</v>
      </c>
      <c r="G81" s="214">
        <v>3826640</v>
      </c>
      <c r="H81" s="214">
        <v>7842800</v>
      </c>
      <c r="I81" s="167">
        <v>7994716</v>
      </c>
      <c r="J81" s="445">
        <f t="shared" si="77"/>
        <v>1.9370122915285358E-2</v>
      </c>
      <c r="K81" s="167">
        <f t="shared" si="78"/>
        <v>8149574.631592799</v>
      </c>
      <c r="L81" s="167">
        <f t="shared" ref="L81:O81" si="86">IF($J81&lt;0,(K81*(1-$J81)),(K81*(1+$J81)))</f>
        <v>8307432.893914043</v>
      </c>
      <c r="M81" s="167">
        <f t="shared" si="86"/>
        <v>8468348.8901796434</v>
      </c>
      <c r="N81" s="167">
        <f t="shared" si="86"/>
        <v>8632381.8490719441</v>
      </c>
      <c r="O81" s="167">
        <f t="shared" si="86"/>
        <v>8799592.1465401463</v>
      </c>
      <c r="P81" s="455"/>
      <c r="Q81" s="87">
        <f t="shared" si="80"/>
        <v>7994716</v>
      </c>
      <c r="R81" s="550">
        <f t="shared" si="70"/>
        <v>1</v>
      </c>
      <c r="S81" s="550">
        <f t="shared" si="71"/>
        <v>0</v>
      </c>
      <c r="T81" s="550">
        <f>IF(R81=1,SUM($R$6:R81),0)</f>
        <v>54</v>
      </c>
      <c r="U81" s="550">
        <f>IF(S81=1,SUM($S$6:S81),0)</f>
        <v>0</v>
      </c>
      <c r="V81" s="550">
        <f t="shared" si="72"/>
        <v>54</v>
      </c>
      <c r="W81" s="550">
        <f t="shared" si="73"/>
        <v>0</v>
      </c>
      <c r="X81" s="550">
        <f>IF(W81=1,SUM($W$6:W81),0)</f>
        <v>0</v>
      </c>
      <c r="Y81" s="158"/>
      <c r="Z81" s="158"/>
      <c r="AA81" s="158"/>
      <c r="AB81" s="158"/>
      <c r="AE81" s="150"/>
      <c r="AF81" s="160"/>
      <c r="AG81" s="150"/>
      <c r="AH81" s="150"/>
    </row>
    <row r="82" spans="1:34" ht="15" customHeight="1">
      <c r="A82" s="17"/>
      <c r="B82" s="169">
        <v>73</v>
      </c>
      <c r="C82" s="105" t="s">
        <v>1025</v>
      </c>
      <c r="D82" s="105" t="s">
        <v>2120</v>
      </c>
      <c r="E82" s="212" t="s">
        <v>44</v>
      </c>
      <c r="F82" s="213" t="s">
        <v>8</v>
      </c>
      <c r="G82" s="214">
        <v>3826640</v>
      </c>
      <c r="H82" s="214">
        <v>7842800</v>
      </c>
      <c r="I82" s="167">
        <v>7994716</v>
      </c>
      <c r="J82" s="445">
        <f t="shared" si="77"/>
        <v>1.9370122915285358E-2</v>
      </c>
      <c r="K82" s="167">
        <f t="shared" si="78"/>
        <v>8149574.631592799</v>
      </c>
      <c r="L82" s="167">
        <f t="shared" ref="L82:O82" si="87">IF($J82&lt;0,(K82*(1-$J82)),(K82*(1+$J82)))</f>
        <v>8307432.893914043</v>
      </c>
      <c r="M82" s="167">
        <f t="shared" si="87"/>
        <v>8468348.8901796434</v>
      </c>
      <c r="N82" s="167">
        <f t="shared" si="87"/>
        <v>8632381.8490719441</v>
      </c>
      <c r="O82" s="167">
        <f t="shared" si="87"/>
        <v>8799592.1465401463</v>
      </c>
      <c r="P82" s="455"/>
      <c r="Q82" s="87">
        <f t="shared" si="80"/>
        <v>7994716</v>
      </c>
      <c r="R82" s="550">
        <f t="shared" si="70"/>
        <v>1</v>
      </c>
      <c r="S82" s="550">
        <f t="shared" si="71"/>
        <v>0</v>
      </c>
      <c r="T82" s="550">
        <f>IF(R82=1,SUM($R$6:R82),0)</f>
        <v>55</v>
      </c>
      <c r="U82" s="550">
        <f>IF(S82=1,SUM($S$6:S82),0)</f>
        <v>0</v>
      </c>
      <c r="V82" s="550">
        <f t="shared" si="72"/>
        <v>55</v>
      </c>
      <c r="W82" s="550">
        <f t="shared" si="73"/>
        <v>0</v>
      </c>
      <c r="X82" s="550">
        <f>IF(W82=1,SUM($W$6:W82),0)</f>
        <v>0</v>
      </c>
      <c r="Y82" s="158"/>
      <c r="Z82" s="158"/>
      <c r="AA82" s="158"/>
      <c r="AB82" s="158"/>
      <c r="AE82" s="150"/>
      <c r="AF82" s="160"/>
      <c r="AG82" s="150"/>
      <c r="AH82" s="150"/>
    </row>
    <row r="83" spans="1:34" ht="15" customHeight="1">
      <c r="A83" s="17"/>
      <c r="B83" s="169">
        <v>74</v>
      </c>
      <c r="C83" s="105" t="s">
        <v>1026</v>
      </c>
      <c r="D83" s="105" t="s">
        <v>2121</v>
      </c>
      <c r="E83" s="212" t="s">
        <v>44</v>
      </c>
      <c r="F83" s="213" t="s">
        <v>8</v>
      </c>
      <c r="G83" s="214">
        <v>3826640</v>
      </c>
      <c r="H83" s="214">
        <v>7842800</v>
      </c>
      <c r="I83" s="167">
        <v>7994716</v>
      </c>
      <c r="J83" s="445">
        <f t="shared" si="77"/>
        <v>1.9370122915285358E-2</v>
      </c>
      <c r="K83" s="167">
        <f t="shared" si="78"/>
        <v>8149574.631592799</v>
      </c>
      <c r="L83" s="167">
        <f t="shared" ref="L83:O83" si="88">IF($J83&lt;0,(K83*(1-$J83)),(K83*(1+$J83)))</f>
        <v>8307432.893914043</v>
      </c>
      <c r="M83" s="167">
        <f t="shared" si="88"/>
        <v>8468348.8901796434</v>
      </c>
      <c r="N83" s="167">
        <f t="shared" si="88"/>
        <v>8632381.8490719441</v>
      </c>
      <c r="O83" s="167">
        <f t="shared" si="88"/>
        <v>8799592.1465401463</v>
      </c>
      <c r="P83" s="455"/>
      <c r="Q83" s="87">
        <f t="shared" si="80"/>
        <v>7994716</v>
      </c>
      <c r="R83" s="550">
        <f t="shared" si="70"/>
        <v>1</v>
      </c>
      <c r="S83" s="550">
        <f t="shared" si="71"/>
        <v>0</v>
      </c>
      <c r="T83" s="550">
        <f>IF(R83=1,SUM($R$6:R83),0)</f>
        <v>56</v>
      </c>
      <c r="U83" s="550">
        <f>IF(S83=1,SUM($S$6:S83),0)</f>
        <v>0</v>
      </c>
      <c r="V83" s="550">
        <f t="shared" si="72"/>
        <v>56</v>
      </c>
      <c r="W83" s="550">
        <f t="shared" si="73"/>
        <v>0</v>
      </c>
      <c r="X83" s="550">
        <f>IF(W83=1,SUM($W$6:W83),0)</f>
        <v>0</v>
      </c>
      <c r="Y83" s="158"/>
      <c r="Z83" s="158"/>
      <c r="AA83" s="158"/>
      <c r="AB83" s="158"/>
      <c r="AE83" s="150"/>
      <c r="AF83" s="160"/>
      <c r="AG83" s="150"/>
      <c r="AH83" s="150"/>
    </row>
    <row r="84" spans="1:34" ht="15" customHeight="1">
      <c r="A84" s="15"/>
      <c r="B84" s="169">
        <v>75</v>
      </c>
      <c r="C84" s="105" t="s">
        <v>1027</v>
      </c>
      <c r="D84" s="105" t="s">
        <v>2122</v>
      </c>
      <c r="E84" s="212" t="s">
        <v>44</v>
      </c>
      <c r="F84" s="213" t="s">
        <v>8</v>
      </c>
      <c r="G84" s="214">
        <v>3826640</v>
      </c>
      <c r="H84" s="214">
        <v>7842800</v>
      </c>
      <c r="I84" s="167">
        <v>7994716</v>
      </c>
      <c r="J84" s="445">
        <f t="shared" si="77"/>
        <v>1.9370122915285358E-2</v>
      </c>
      <c r="K84" s="167">
        <f t="shared" si="78"/>
        <v>8149574.631592799</v>
      </c>
      <c r="L84" s="167">
        <f t="shared" ref="L84:O84" si="89">IF($J84&lt;0,(K84*(1-$J84)),(K84*(1+$J84)))</f>
        <v>8307432.893914043</v>
      </c>
      <c r="M84" s="167">
        <f t="shared" si="89"/>
        <v>8468348.8901796434</v>
      </c>
      <c r="N84" s="167">
        <f t="shared" si="89"/>
        <v>8632381.8490719441</v>
      </c>
      <c r="O84" s="167">
        <f t="shared" si="89"/>
        <v>8799592.1465401463</v>
      </c>
      <c r="P84" s="455"/>
      <c r="Q84" s="87">
        <f t="shared" si="80"/>
        <v>7994716</v>
      </c>
      <c r="R84" s="550">
        <f t="shared" si="70"/>
        <v>1</v>
      </c>
      <c r="S84" s="550">
        <f t="shared" si="71"/>
        <v>0</v>
      </c>
      <c r="T84" s="550">
        <f>IF(R84=1,SUM($R$6:R84),0)</f>
        <v>57</v>
      </c>
      <c r="U84" s="550">
        <f>IF(S84=1,SUM($S$6:S84),0)</f>
        <v>0</v>
      </c>
      <c r="V84" s="550">
        <f t="shared" si="72"/>
        <v>57</v>
      </c>
      <c r="W84" s="550">
        <f t="shared" si="73"/>
        <v>0</v>
      </c>
      <c r="X84" s="550">
        <f>IF(W84=1,SUM($W$6:W84),0)</f>
        <v>0</v>
      </c>
      <c r="Y84" s="158"/>
      <c r="Z84" s="158"/>
      <c r="AA84" s="158"/>
      <c r="AB84" s="158"/>
      <c r="AC84" s="176"/>
      <c r="AE84" s="150"/>
      <c r="AF84" s="160"/>
      <c r="AG84" s="150"/>
      <c r="AH84" s="150"/>
    </row>
    <row r="85" spans="1:34" ht="15" customHeight="1">
      <c r="A85" s="15"/>
      <c r="B85" s="169">
        <v>76</v>
      </c>
      <c r="C85" s="105" t="s">
        <v>1028</v>
      </c>
      <c r="D85" s="105" t="s">
        <v>2123</v>
      </c>
      <c r="E85" s="212" t="s">
        <v>44</v>
      </c>
      <c r="F85" s="213" t="s">
        <v>8</v>
      </c>
      <c r="G85" s="214">
        <v>3826640</v>
      </c>
      <c r="H85" s="214">
        <v>7842800</v>
      </c>
      <c r="I85" s="167">
        <v>7994716</v>
      </c>
      <c r="J85" s="445">
        <f t="shared" si="77"/>
        <v>1.9370122915285358E-2</v>
      </c>
      <c r="K85" s="167">
        <f t="shared" si="78"/>
        <v>8149574.631592799</v>
      </c>
      <c r="L85" s="167">
        <f t="shared" ref="L85:O85" si="90">IF($J85&lt;0,(K85*(1-$J85)),(K85*(1+$J85)))</f>
        <v>8307432.893914043</v>
      </c>
      <c r="M85" s="167">
        <f t="shared" si="90"/>
        <v>8468348.8901796434</v>
      </c>
      <c r="N85" s="167">
        <f t="shared" si="90"/>
        <v>8632381.8490719441</v>
      </c>
      <c r="O85" s="167">
        <f t="shared" si="90"/>
        <v>8799592.1465401463</v>
      </c>
      <c r="P85" s="455"/>
      <c r="Q85" s="87">
        <f t="shared" si="80"/>
        <v>7994716</v>
      </c>
      <c r="R85" s="550">
        <f t="shared" si="70"/>
        <v>1</v>
      </c>
      <c r="S85" s="550">
        <f t="shared" si="71"/>
        <v>0</v>
      </c>
      <c r="T85" s="550">
        <f>IF(R85=1,SUM($R$6:R85),0)</f>
        <v>58</v>
      </c>
      <c r="U85" s="550">
        <f>IF(S85=1,SUM($S$6:S85),0)</f>
        <v>0</v>
      </c>
      <c r="V85" s="550">
        <f t="shared" si="72"/>
        <v>58</v>
      </c>
      <c r="W85" s="550">
        <f t="shared" si="73"/>
        <v>0</v>
      </c>
      <c r="X85" s="550">
        <f>IF(W85=1,SUM($W$6:W85),0)</f>
        <v>0</v>
      </c>
      <c r="Y85" s="158"/>
      <c r="Z85" s="158"/>
      <c r="AA85" s="158"/>
      <c r="AB85" s="158"/>
      <c r="AC85" s="176"/>
      <c r="AE85" s="150"/>
      <c r="AF85" s="160"/>
      <c r="AG85" s="150"/>
      <c r="AH85" s="150"/>
    </row>
    <row r="86" spans="1:34" ht="15" customHeight="1">
      <c r="A86" s="15"/>
      <c r="B86" s="169">
        <v>77</v>
      </c>
      <c r="C86" s="105" t="s">
        <v>1029</v>
      </c>
      <c r="D86" s="105" t="s">
        <v>2124</v>
      </c>
      <c r="E86" s="212" t="s">
        <v>44</v>
      </c>
      <c r="F86" s="213" t="s">
        <v>8</v>
      </c>
      <c r="G86" s="214">
        <v>3826640</v>
      </c>
      <c r="H86" s="214">
        <v>7842800</v>
      </c>
      <c r="I86" s="167">
        <v>7994716</v>
      </c>
      <c r="J86" s="445">
        <f t="shared" si="77"/>
        <v>1.9370122915285358E-2</v>
      </c>
      <c r="K86" s="167">
        <f t="shared" si="78"/>
        <v>8149574.631592799</v>
      </c>
      <c r="L86" s="167">
        <f t="shared" ref="L86:O86" si="91">IF($J86&lt;0,(K86*(1-$J86)),(K86*(1+$J86)))</f>
        <v>8307432.893914043</v>
      </c>
      <c r="M86" s="167">
        <f t="shared" si="91"/>
        <v>8468348.8901796434</v>
      </c>
      <c r="N86" s="167">
        <f t="shared" si="91"/>
        <v>8632381.8490719441</v>
      </c>
      <c r="O86" s="167">
        <f t="shared" si="91"/>
        <v>8799592.1465401463</v>
      </c>
      <c r="P86" s="455"/>
      <c r="Q86" s="87">
        <f t="shared" si="80"/>
        <v>7994716</v>
      </c>
      <c r="R86" s="550">
        <f t="shared" si="70"/>
        <v>1</v>
      </c>
      <c r="S86" s="550">
        <f t="shared" si="71"/>
        <v>0</v>
      </c>
      <c r="T86" s="550">
        <f>IF(R86=1,SUM($R$6:R86),0)</f>
        <v>59</v>
      </c>
      <c r="U86" s="550">
        <f>IF(S86=1,SUM($S$6:S86),0)</f>
        <v>0</v>
      </c>
      <c r="V86" s="550">
        <f t="shared" si="72"/>
        <v>59</v>
      </c>
      <c r="W86" s="550">
        <f t="shared" si="73"/>
        <v>0</v>
      </c>
      <c r="X86" s="550">
        <f>IF(W86=1,SUM($W$6:W86),0)</f>
        <v>0</v>
      </c>
      <c r="Y86" s="158"/>
      <c r="Z86" s="158"/>
      <c r="AA86" s="158"/>
      <c r="AB86" s="158"/>
      <c r="AC86" s="176"/>
      <c r="AE86" s="150"/>
      <c r="AF86" s="160"/>
      <c r="AG86" s="150"/>
      <c r="AH86" s="150"/>
    </row>
    <row r="87" spans="1:34" ht="15" customHeight="1">
      <c r="A87" s="15"/>
      <c r="B87" s="169">
        <v>78</v>
      </c>
      <c r="C87" s="105" t="s">
        <v>1030</v>
      </c>
      <c r="D87" s="105" t="s">
        <v>2125</v>
      </c>
      <c r="E87" s="212" t="s">
        <v>44</v>
      </c>
      <c r="F87" s="213" t="s">
        <v>8</v>
      </c>
      <c r="G87" s="214">
        <v>3826640</v>
      </c>
      <c r="H87" s="214">
        <v>7842800</v>
      </c>
      <c r="I87" s="167">
        <v>7994716</v>
      </c>
      <c r="J87" s="445">
        <f t="shared" si="77"/>
        <v>1.9370122915285358E-2</v>
      </c>
      <c r="K87" s="167">
        <f t="shared" si="78"/>
        <v>8149574.631592799</v>
      </c>
      <c r="L87" s="167">
        <f t="shared" ref="L87:O87" si="92">IF($J87&lt;0,(K87*(1-$J87)),(K87*(1+$J87)))</f>
        <v>8307432.893914043</v>
      </c>
      <c r="M87" s="167">
        <f t="shared" si="92"/>
        <v>8468348.8901796434</v>
      </c>
      <c r="N87" s="167">
        <f t="shared" si="92"/>
        <v>8632381.8490719441</v>
      </c>
      <c r="O87" s="167">
        <f t="shared" si="92"/>
        <v>8799592.1465401463</v>
      </c>
      <c r="P87" s="455"/>
      <c r="Q87" s="87">
        <f t="shared" si="80"/>
        <v>7994716</v>
      </c>
      <c r="R87" s="550">
        <f t="shared" si="70"/>
        <v>1</v>
      </c>
      <c r="S87" s="550">
        <f t="shared" si="71"/>
        <v>0</v>
      </c>
      <c r="T87" s="550">
        <f>IF(R87=1,SUM($R$6:R87),0)</f>
        <v>60</v>
      </c>
      <c r="U87" s="550">
        <f>IF(S87=1,SUM($S$6:S87),0)</f>
        <v>0</v>
      </c>
      <c r="V87" s="550">
        <f t="shared" si="72"/>
        <v>60</v>
      </c>
      <c r="W87" s="550">
        <f t="shared" si="73"/>
        <v>0</v>
      </c>
      <c r="X87" s="550">
        <f>IF(W87=1,SUM($W$6:W87),0)</f>
        <v>0</v>
      </c>
      <c r="Y87" s="158"/>
      <c r="Z87" s="158"/>
      <c r="AA87" s="158"/>
      <c r="AB87" s="158"/>
      <c r="AC87" s="176"/>
      <c r="AE87" s="150"/>
      <c r="AF87" s="160"/>
      <c r="AG87" s="150"/>
      <c r="AH87" s="150"/>
    </row>
    <row r="88" spans="1:34" ht="15" customHeight="1">
      <c r="A88" s="15"/>
      <c r="B88" s="169">
        <v>79</v>
      </c>
      <c r="C88" s="105" t="s">
        <v>987</v>
      </c>
      <c r="D88" s="105" t="s">
        <v>987</v>
      </c>
      <c r="E88" s="212" t="s">
        <v>44</v>
      </c>
      <c r="F88" s="213" t="s">
        <v>8</v>
      </c>
      <c r="G88" s="214">
        <v>3551000</v>
      </c>
      <c r="H88" s="214">
        <v>5811500</v>
      </c>
      <c r="I88" s="167">
        <v>6006250</v>
      </c>
      <c r="J88" s="445">
        <f t="shared" si="77"/>
        <v>3.3511141701798156E-2</v>
      </c>
      <c r="K88" s="167">
        <f t="shared" si="78"/>
        <v>6207526.2948464248</v>
      </c>
      <c r="L88" s="167">
        <f t="shared" ref="L88:O88" si="93">IF($J88&lt;0,(K88*(1-$J88)),(K88*(1+$J88)))</f>
        <v>6415547.5881306613</v>
      </c>
      <c r="M88" s="167">
        <f t="shared" si="93"/>
        <v>6630539.9124511369</v>
      </c>
      <c r="N88" s="167">
        <f t="shared" si="93"/>
        <v>6852736.8750167154</v>
      </c>
      <c r="O88" s="167">
        <f t="shared" si="93"/>
        <v>7082379.9114805376</v>
      </c>
      <c r="P88" s="455"/>
      <c r="Q88" s="87">
        <f t="shared" si="80"/>
        <v>6006250</v>
      </c>
      <c r="R88" s="550">
        <f t="shared" si="70"/>
        <v>1</v>
      </c>
      <c r="S88" s="550">
        <f t="shared" si="71"/>
        <v>0</v>
      </c>
      <c r="T88" s="550">
        <f>IF(R88=1,SUM($R$6:R88),0)</f>
        <v>61</v>
      </c>
      <c r="U88" s="550">
        <f>IF(S88=1,SUM($S$6:S88),0)</f>
        <v>0</v>
      </c>
      <c r="V88" s="550">
        <f t="shared" si="72"/>
        <v>61</v>
      </c>
      <c r="W88" s="550">
        <f t="shared" si="73"/>
        <v>0</v>
      </c>
      <c r="X88" s="550">
        <f>IF(W88=1,SUM($W$6:W88),0)</f>
        <v>0</v>
      </c>
      <c r="Y88" s="158"/>
      <c r="Z88" s="158"/>
      <c r="AA88" s="158"/>
      <c r="AB88" s="158"/>
      <c r="AC88" s="176"/>
      <c r="AE88" s="150"/>
      <c r="AF88" s="160"/>
      <c r="AG88" s="150"/>
      <c r="AH88" s="150"/>
    </row>
    <row r="89" spans="1:34" ht="15" customHeight="1">
      <c r="A89" s="15"/>
      <c r="B89" s="169">
        <v>80</v>
      </c>
      <c r="C89" s="105" t="s">
        <v>988</v>
      </c>
      <c r="D89" s="105" t="s">
        <v>988</v>
      </c>
      <c r="E89" s="212" t="s">
        <v>44</v>
      </c>
      <c r="F89" s="213" t="s">
        <v>8</v>
      </c>
      <c r="G89" s="214">
        <v>4585000</v>
      </c>
      <c r="H89" s="214">
        <v>7805600</v>
      </c>
      <c r="I89" s="167">
        <v>8079851</v>
      </c>
      <c r="J89" s="445">
        <f t="shared" si="77"/>
        <v>3.5135159372758018E-2</v>
      </c>
      <c r="K89" s="167">
        <f t="shared" si="78"/>
        <v>8363737.8525931379</v>
      </c>
      <c r="L89" s="167">
        <f t="shared" ref="L89:O89" si="94">IF($J89&lt;0,(K89*(1-$J89)),(K89*(1+$J89)))</f>
        <v>8657599.1149959676</v>
      </c>
      <c r="M89" s="167">
        <f t="shared" si="94"/>
        <v>8961785.2396868002</v>
      </c>
      <c r="N89" s="167">
        <f t="shared" si="94"/>
        <v>9276658.992347626</v>
      </c>
      <c r="O89" s="167">
        <f t="shared" si="94"/>
        <v>9602595.8844904881</v>
      </c>
      <c r="P89" s="455"/>
      <c r="Q89" s="87">
        <f t="shared" si="80"/>
        <v>8079851</v>
      </c>
      <c r="R89" s="550">
        <f t="shared" si="70"/>
        <v>1</v>
      </c>
      <c r="S89" s="550">
        <f t="shared" si="71"/>
        <v>0</v>
      </c>
      <c r="T89" s="550">
        <f>IF(R89=1,SUM($R$6:R89),0)</f>
        <v>62</v>
      </c>
      <c r="U89" s="550">
        <f>IF(S89=1,SUM($S$6:S89),0)</f>
        <v>0</v>
      </c>
      <c r="V89" s="550">
        <f t="shared" si="72"/>
        <v>62</v>
      </c>
      <c r="W89" s="550">
        <f t="shared" si="73"/>
        <v>0</v>
      </c>
      <c r="X89" s="550">
        <f>IF(W89=1,SUM($W$6:W89),0)</f>
        <v>0</v>
      </c>
      <c r="Y89" s="158"/>
      <c r="Z89" s="158"/>
      <c r="AA89" s="158"/>
      <c r="AB89" s="158"/>
      <c r="AC89" s="176"/>
      <c r="AE89" s="150"/>
      <c r="AF89" s="160"/>
      <c r="AG89" s="150"/>
      <c r="AH89" s="150"/>
    </row>
    <row r="90" spans="1:34" ht="15" customHeight="1">
      <c r="A90" s="15"/>
      <c r="B90" s="169"/>
      <c r="C90" s="105"/>
      <c r="D90" s="105"/>
      <c r="E90" s="212"/>
      <c r="F90" s="213"/>
      <c r="G90" s="214"/>
      <c r="H90" s="214"/>
      <c r="I90" s="167"/>
      <c r="J90" s="445"/>
      <c r="K90" s="167">
        <f t="shared" si="78"/>
        <v>0</v>
      </c>
      <c r="L90" s="167">
        <f t="shared" ref="L90:O90" si="95">IF($J90&lt;0,(K90*(1-$J90)),(K90*(1+$J90)))</f>
        <v>0</v>
      </c>
      <c r="M90" s="167">
        <f t="shared" si="95"/>
        <v>0</v>
      </c>
      <c r="N90" s="167">
        <f t="shared" si="95"/>
        <v>0</v>
      </c>
      <c r="O90" s="167">
        <f t="shared" si="95"/>
        <v>0</v>
      </c>
      <c r="P90" s="455"/>
      <c r="Q90" s="87">
        <f t="shared" si="80"/>
        <v>0</v>
      </c>
      <c r="R90" s="550">
        <f t="shared" si="70"/>
        <v>0</v>
      </c>
      <c r="S90" s="550">
        <f t="shared" si="71"/>
        <v>0</v>
      </c>
      <c r="T90" s="550">
        <f>IF(R90=1,SUM($R$6:R90),0)</f>
        <v>0</v>
      </c>
      <c r="U90" s="550">
        <f>IF(S90=1,SUM($S$6:S90),0)</f>
        <v>0</v>
      </c>
      <c r="V90" s="550">
        <f t="shared" si="72"/>
        <v>0</v>
      </c>
      <c r="W90" s="550">
        <f t="shared" si="73"/>
        <v>0</v>
      </c>
      <c r="X90" s="550">
        <f>IF(W90=1,SUM($W$6:W90),0)</f>
        <v>0</v>
      </c>
      <c r="Y90" s="158"/>
      <c r="Z90" s="158"/>
      <c r="AA90" s="158"/>
      <c r="AB90" s="158"/>
      <c r="AC90" s="176"/>
      <c r="AE90" s="150"/>
      <c r="AF90" s="160"/>
      <c r="AG90" s="150"/>
      <c r="AH90" s="150"/>
    </row>
    <row r="91" spans="1:34" ht="15" customHeight="1">
      <c r="A91" s="15"/>
      <c r="B91" s="425" t="s">
        <v>720</v>
      </c>
      <c r="C91" s="426" t="s">
        <v>468</v>
      </c>
      <c r="D91" s="426"/>
      <c r="E91" s="212"/>
      <c r="F91" s="213"/>
      <c r="G91" s="214"/>
      <c r="H91" s="214"/>
      <c r="I91" s="167"/>
      <c r="J91" s="445"/>
      <c r="K91" s="167">
        <f t="shared" si="78"/>
        <v>0</v>
      </c>
      <c r="L91" s="167">
        <f t="shared" ref="L91:O91" si="96">IF($J91&lt;0,(K91*(1-$J91)),(K91*(1+$J91)))</f>
        <v>0</v>
      </c>
      <c r="M91" s="167">
        <f t="shared" si="96"/>
        <v>0</v>
      </c>
      <c r="N91" s="167">
        <f t="shared" si="96"/>
        <v>0</v>
      </c>
      <c r="O91" s="167">
        <f t="shared" si="96"/>
        <v>0</v>
      </c>
      <c r="P91" s="455"/>
      <c r="Q91" s="87">
        <f t="shared" si="80"/>
        <v>0</v>
      </c>
      <c r="R91" s="550">
        <f t="shared" si="70"/>
        <v>0</v>
      </c>
      <c r="S91" s="550">
        <f t="shared" si="71"/>
        <v>0</v>
      </c>
      <c r="T91" s="550">
        <f>IF(R91=1,SUM($R$6:R91),0)</f>
        <v>0</v>
      </c>
      <c r="U91" s="550">
        <f>IF(S91=1,SUM($S$6:S91),0)</f>
        <v>0</v>
      </c>
      <c r="V91" s="550">
        <f t="shared" si="72"/>
        <v>0</v>
      </c>
      <c r="W91" s="550">
        <f t="shared" si="73"/>
        <v>0</v>
      </c>
      <c r="X91" s="550">
        <f>IF(W91=1,SUM($W$6:W91),0)</f>
        <v>0</v>
      </c>
      <c r="Y91" s="158"/>
      <c r="Z91" s="158"/>
      <c r="AA91" s="158"/>
      <c r="AB91" s="158"/>
      <c r="AC91" s="176"/>
      <c r="AE91" s="150"/>
      <c r="AF91" s="160"/>
      <c r="AG91" s="150"/>
      <c r="AH91" s="150"/>
    </row>
    <row r="92" spans="1:34" ht="15" customHeight="1">
      <c r="A92" s="15"/>
      <c r="B92" s="169">
        <v>1</v>
      </c>
      <c r="C92" s="105" t="s">
        <v>1179</v>
      </c>
      <c r="D92" s="105" t="s">
        <v>1179</v>
      </c>
      <c r="E92" s="212" t="s">
        <v>44</v>
      </c>
      <c r="F92" s="213" t="s">
        <v>14</v>
      </c>
      <c r="G92" s="405"/>
      <c r="H92" s="405"/>
      <c r="I92" s="409">
        <v>4125510</v>
      </c>
      <c r="J92" s="447">
        <v>-0.16407192347611435</v>
      </c>
      <c r="K92" s="409">
        <f t="shared" si="78"/>
        <v>4802390.3610199448</v>
      </c>
      <c r="L92" s="409">
        <f t="shared" ref="L92:O92" si="97">IF($J92&lt;0,(K92*(1-$J92)),(K92*(1+$J92)))</f>
        <v>5590327.7848356385</v>
      </c>
      <c r="M92" s="409">
        <f t="shared" si="97"/>
        <v>6507543.617355587</v>
      </c>
      <c r="N92" s="409">
        <f t="shared" si="97"/>
        <v>7575248.8157598292</v>
      </c>
      <c r="O92" s="409">
        <f t="shared" si="97"/>
        <v>8818134.4597717021</v>
      </c>
      <c r="P92" s="455"/>
      <c r="Q92" s="87">
        <f t="shared" si="80"/>
        <v>4125510</v>
      </c>
      <c r="R92" s="550">
        <f t="shared" si="70"/>
        <v>1</v>
      </c>
      <c r="S92" s="550">
        <f t="shared" si="71"/>
        <v>0</v>
      </c>
      <c r="T92" s="550">
        <f>IF(R92=1,SUM($R$6:R92),0)</f>
        <v>63</v>
      </c>
      <c r="U92" s="550">
        <f>IF(S92=1,SUM($S$6:S92),0)</f>
        <v>0</v>
      </c>
      <c r="V92" s="550">
        <f t="shared" si="72"/>
        <v>63</v>
      </c>
      <c r="W92" s="550">
        <f t="shared" si="73"/>
        <v>0</v>
      </c>
      <c r="X92" s="550">
        <f>IF(W92=1,SUM($W$6:W92),0)</f>
        <v>0</v>
      </c>
      <c r="Y92" s="158"/>
      <c r="Z92" s="158"/>
      <c r="AA92" s="158"/>
      <c r="AB92" s="158"/>
      <c r="AC92" s="176"/>
      <c r="AE92" s="150"/>
      <c r="AF92" s="160"/>
      <c r="AG92" s="150"/>
      <c r="AH92" s="150"/>
    </row>
    <row r="93" spans="1:34" ht="15" customHeight="1">
      <c r="A93" s="15"/>
      <c r="B93" s="166">
        <v>2</v>
      </c>
      <c r="C93" s="105" t="s">
        <v>469</v>
      </c>
      <c r="D93" s="105" t="s">
        <v>469</v>
      </c>
      <c r="E93" s="212" t="s">
        <v>44</v>
      </c>
      <c r="F93" s="213" t="s">
        <v>14</v>
      </c>
      <c r="G93" s="214">
        <v>2980000</v>
      </c>
      <c r="H93" s="214">
        <v>3564900</v>
      </c>
      <c r="I93" s="167">
        <v>2980000</v>
      </c>
      <c r="J93" s="445">
        <f t="shared" si="77"/>
        <v>-0.16407192347611435</v>
      </c>
      <c r="K93" s="167">
        <f t="shared" si="78"/>
        <v>3468934.3319588206</v>
      </c>
      <c r="L93" s="167">
        <f t="shared" ref="L93:O93" si="98">IF($J93&lt;0,(K93*(1-$J93)),(K93*(1+$J93)))</f>
        <v>4038089.0602156338</v>
      </c>
      <c r="M93" s="167">
        <f t="shared" si="98"/>
        <v>4700626.0994930677</v>
      </c>
      <c r="N93" s="167">
        <f t="shared" si="98"/>
        <v>5471866.8651789203</v>
      </c>
      <c r="O93" s="167">
        <f t="shared" si="98"/>
        <v>6369646.5867540417</v>
      </c>
      <c r="P93" s="455"/>
      <c r="Q93" s="87">
        <f t="shared" si="80"/>
        <v>2980000</v>
      </c>
      <c r="R93" s="550">
        <f t="shared" si="70"/>
        <v>1</v>
      </c>
      <c r="S93" s="550">
        <f t="shared" si="71"/>
        <v>0</v>
      </c>
      <c r="T93" s="550">
        <f>IF(R93=1,SUM($R$6:R93),0)</f>
        <v>64</v>
      </c>
      <c r="U93" s="550">
        <f>IF(S93=1,SUM($S$6:S93),0)</f>
        <v>0</v>
      </c>
      <c r="V93" s="550">
        <f t="shared" si="72"/>
        <v>64</v>
      </c>
      <c r="W93" s="550">
        <f t="shared" si="73"/>
        <v>0</v>
      </c>
      <c r="X93" s="550">
        <f>IF(W93=1,SUM($W$6:W93),0)</f>
        <v>0</v>
      </c>
      <c r="Y93" s="158"/>
      <c r="Z93" s="158"/>
      <c r="AA93" s="158"/>
      <c r="AB93" s="158"/>
      <c r="AC93" s="176"/>
      <c r="AE93" s="150"/>
      <c r="AF93" s="160"/>
      <c r="AG93" s="150"/>
      <c r="AH93" s="150"/>
    </row>
    <row r="94" spans="1:34" ht="15" customHeight="1">
      <c r="A94" s="15"/>
      <c r="B94" s="169">
        <v>3</v>
      </c>
      <c r="C94" s="105" t="s">
        <v>470</v>
      </c>
      <c r="D94" s="105" t="s">
        <v>470</v>
      </c>
      <c r="E94" s="212" t="s">
        <v>44</v>
      </c>
      <c r="F94" s="213" t="s">
        <v>14</v>
      </c>
      <c r="G94" s="214">
        <v>2980000</v>
      </c>
      <c r="H94" s="214">
        <v>3564900</v>
      </c>
      <c r="I94" s="167">
        <v>2980000</v>
      </c>
      <c r="J94" s="445">
        <f t="shared" si="77"/>
        <v>-0.16407192347611435</v>
      </c>
      <c r="K94" s="167">
        <f t="shared" si="78"/>
        <v>3468934.3319588206</v>
      </c>
      <c r="L94" s="167">
        <f t="shared" ref="L94:O94" si="99">IF($J94&lt;0,(K94*(1-$J94)),(K94*(1+$J94)))</f>
        <v>4038089.0602156338</v>
      </c>
      <c r="M94" s="167">
        <f t="shared" si="99"/>
        <v>4700626.0994930677</v>
      </c>
      <c r="N94" s="167">
        <f t="shared" si="99"/>
        <v>5471866.8651789203</v>
      </c>
      <c r="O94" s="167">
        <f t="shared" si="99"/>
        <v>6369646.5867540417</v>
      </c>
      <c r="P94" s="455"/>
      <c r="Q94" s="87">
        <f t="shared" si="80"/>
        <v>2980000</v>
      </c>
      <c r="R94" s="550">
        <f t="shared" si="70"/>
        <v>1</v>
      </c>
      <c r="S94" s="550">
        <f t="shared" si="71"/>
        <v>0</v>
      </c>
      <c r="T94" s="550">
        <f>IF(R94=1,SUM($R$6:R94),0)</f>
        <v>65</v>
      </c>
      <c r="U94" s="550">
        <f>IF(S94=1,SUM($S$6:S94),0)</f>
        <v>0</v>
      </c>
      <c r="V94" s="550">
        <f t="shared" si="72"/>
        <v>65</v>
      </c>
      <c r="W94" s="550">
        <f t="shared" si="73"/>
        <v>0</v>
      </c>
      <c r="X94" s="550">
        <f>IF(W94=1,SUM($W$6:W94),0)</f>
        <v>0</v>
      </c>
      <c r="Y94" s="158"/>
      <c r="Z94" s="158"/>
      <c r="AA94" s="158"/>
      <c r="AB94" s="158"/>
      <c r="AC94" s="176"/>
      <c r="AE94" s="150"/>
      <c r="AF94" s="160"/>
      <c r="AG94" s="150"/>
      <c r="AH94" s="150"/>
    </row>
    <row r="95" spans="1:34" ht="15" customHeight="1">
      <c r="A95" s="15"/>
      <c r="B95" s="166">
        <v>4</v>
      </c>
      <c r="C95" s="105" t="s">
        <v>471</v>
      </c>
      <c r="D95" s="105" t="s">
        <v>471</v>
      </c>
      <c r="E95" s="212" t="s">
        <v>44</v>
      </c>
      <c r="F95" s="213" t="s">
        <v>14</v>
      </c>
      <c r="G95" s="214">
        <v>2980000</v>
      </c>
      <c r="H95" s="214">
        <v>3564900</v>
      </c>
      <c r="I95" s="167">
        <v>2980000</v>
      </c>
      <c r="J95" s="445">
        <f t="shared" si="77"/>
        <v>-0.16407192347611435</v>
      </c>
      <c r="K95" s="167">
        <f t="shared" si="78"/>
        <v>3468934.3319588206</v>
      </c>
      <c r="L95" s="167">
        <f t="shared" ref="L95:O95" si="100">IF($J95&lt;0,(K95*(1-$J95)),(K95*(1+$J95)))</f>
        <v>4038089.0602156338</v>
      </c>
      <c r="M95" s="167">
        <f t="shared" si="100"/>
        <v>4700626.0994930677</v>
      </c>
      <c r="N95" s="167">
        <f t="shared" si="100"/>
        <v>5471866.8651789203</v>
      </c>
      <c r="O95" s="167">
        <f t="shared" si="100"/>
        <v>6369646.5867540417</v>
      </c>
      <c r="P95" s="455"/>
      <c r="Q95" s="87">
        <f t="shared" si="80"/>
        <v>2980000</v>
      </c>
      <c r="R95" s="550">
        <f t="shared" si="70"/>
        <v>1</v>
      </c>
      <c r="S95" s="550">
        <f t="shared" si="71"/>
        <v>0</v>
      </c>
      <c r="T95" s="550">
        <f>IF(R95=1,SUM($R$6:R95),0)</f>
        <v>66</v>
      </c>
      <c r="U95" s="550">
        <f>IF(S95=1,SUM($S$6:S95),0)</f>
        <v>0</v>
      </c>
      <c r="V95" s="550">
        <f t="shared" si="72"/>
        <v>66</v>
      </c>
      <c r="W95" s="550">
        <f t="shared" si="73"/>
        <v>0</v>
      </c>
      <c r="X95" s="550">
        <f>IF(W95=1,SUM($W$6:W95),0)</f>
        <v>0</v>
      </c>
      <c r="Y95" s="158"/>
      <c r="Z95" s="158"/>
      <c r="AA95" s="158"/>
      <c r="AB95" s="158"/>
      <c r="AC95" s="176"/>
      <c r="AE95" s="150"/>
      <c r="AF95" s="160"/>
      <c r="AG95" s="150"/>
      <c r="AH95" s="150"/>
    </row>
    <row r="96" spans="1:34" ht="15" customHeight="1">
      <c r="A96" s="15"/>
      <c r="B96" s="169">
        <v>5</v>
      </c>
      <c r="C96" s="105" t="s">
        <v>472</v>
      </c>
      <c r="D96" s="105" t="s">
        <v>472</v>
      </c>
      <c r="E96" s="212" t="s">
        <v>44</v>
      </c>
      <c r="F96" s="213" t="s">
        <v>14</v>
      </c>
      <c r="G96" s="214">
        <v>2980000</v>
      </c>
      <c r="H96" s="214">
        <v>3564900</v>
      </c>
      <c r="I96" s="167">
        <v>2980000</v>
      </c>
      <c r="J96" s="445">
        <f t="shared" si="77"/>
        <v>-0.16407192347611435</v>
      </c>
      <c r="K96" s="167">
        <f t="shared" si="78"/>
        <v>3468934.3319588206</v>
      </c>
      <c r="L96" s="167">
        <f t="shared" ref="L96:O96" si="101">IF($J96&lt;0,(K96*(1-$J96)),(K96*(1+$J96)))</f>
        <v>4038089.0602156338</v>
      </c>
      <c r="M96" s="167">
        <f t="shared" si="101"/>
        <v>4700626.0994930677</v>
      </c>
      <c r="N96" s="167">
        <f t="shared" si="101"/>
        <v>5471866.8651789203</v>
      </c>
      <c r="O96" s="167">
        <f t="shared" si="101"/>
        <v>6369646.5867540417</v>
      </c>
      <c r="P96" s="455"/>
      <c r="Q96" s="87">
        <f t="shared" si="80"/>
        <v>2980000</v>
      </c>
      <c r="R96" s="550">
        <f t="shared" si="70"/>
        <v>1</v>
      </c>
      <c r="S96" s="550">
        <f t="shared" si="71"/>
        <v>0</v>
      </c>
      <c r="T96" s="550">
        <f>IF(R96=1,SUM($R$6:R96),0)</f>
        <v>67</v>
      </c>
      <c r="U96" s="550">
        <f>IF(S96=1,SUM($S$6:S96),0)</f>
        <v>0</v>
      </c>
      <c r="V96" s="550">
        <f t="shared" si="72"/>
        <v>67</v>
      </c>
      <c r="W96" s="550">
        <f t="shared" si="73"/>
        <v>0</v>
      </c>
      <c r="X96" s="550">
        <f>IF(W96=1,SUM($W$6:W96),0)</f>
        <v>0</v>
      </c>
      <c r="Y96" s="158"/>
      <c r="Z96" s="158"/>
      <c r="AA96" s="158"/>
      <c r="AB96" s="158"/>
      <c r="AC96" s="176"/>
      <c r="AE96" s="150"/>
      <c r="AF96" s="160"/>
      <c r="AG96" s="150"/>
      <c r="AH96" s="150"/>
    </row>
    <row r="97" spans="1:34" ht="15" customHeight="1">
      <c r="A97" s="15"/>
      <c r="B97" s="166">
        <v>6</v>
      </c>
      <c r="C97" s="105" t="s">
        <v>473</v>
      </c>
      <c r="D97" s="105" t="s">
        <v>473</v>
      </c>
      <c r="E97" s="212" t="s">
        <v>44</v>
      </c>
      <c r="F97" s="213" t="s">
        <v>14</v>
      </c>
      <c r="G97" s="214">
        <v>2980000</v>
      </c>
      <c r="H97" s="214">
        <v>3564900</v>
      </c>
      <c r="I97" s="167">
        <v>2980000</v>
      </c>
      <c r="J97" s="445">
        <f t="shared" si="77"/>
        <v>-0.16407192347611435</v>
      </c>
      <c r="K97" s="167">
        <f t="shared" si="78"/>
        <v>3468934.3319588206</v>
      </c>
      <c r="L97" s="167">
        <f t="shared" ref="L97:O97" si="102">IF($J97&lt;0,(K97*(1-$J97)),(K97*(1+$J97)))</f>
        <v>4038089.0602156338</v>
      </c>
      <c r="M97" s="167">
        <f t="shared" si="102"/>
        <v>4700626.0994930677</v>
      </c>
      <c r="N97" s="167">
        <f t="shared" si="102"/>
        <v>5471866.8651789203</v>
      </c>
      <c r="O97" s="167">
        <f t="shared" si="102"/>
        <v>6369646.5867540417</v>
      </c>
      <c r="P97" s="455"/>
      <c r="Q97" s="87">
        <f t="shared" si="80"/>
        <v>2980000</v>
      </c>
      <c r="R97" s="550">
        <f t="shared" si="70"/>
        <v>1</v>
      </c>
      <c r="S97" s="550">
        <f t="shared" si="71"/>
        <v>0</v>
      </c>
      <c r="T97" s="550">
        <f>IF(R97=1,SUM($R$6:R97),0)</f>
        <v>68</v>
      </c>
      <c r="U97" s="550">
        <f>IF(S97=1,SUM($S$6:S97),0)</f>
        <v>0</v>
      </c>
      <c r="V97" s="550">
        <f t="shared" si="72"/>
        <v>68</v>
      </c>
      <c r="W97" s="550">
        <f t="shared" si="73"/>
        <v>0</v>
      </c>
      <c r="X97" s="550">
        <f>IF(W97=1,SUM($W$6:W97),0)</f>
        <v>0</v>
      </c>
      <c r="Y97" s="158"/>
      <c r="Z97" s="158"/>
      <c r="AA97" s="158"/>
      <c r="AB97" s="158"/>
      <c r="AC97" s="176"/>
      <c r="AE97" s="150"/>
      <c r="AF97" s="160"/>
      <c r="AG97" s="150"/>
      <c r="AH97" s="150"/>
    </row>
    <row r="98" spans="1:34" ht="15" customHeight="1">
      <c r="A98" s="15"/>
      <c r="B98" s="169">
        <v>7</v>
      </c>
      <c r="C98" s="105" t="s">
        <v>474</v>
      </c>
      <c r="D98" s="105" t="s">
        <v>474</v>
      </c>
      <c r="E98" s="212" t="s">
        <v>44</v>
      </c>
      <c r="F98" s="213" t="s">
        <v>14</v>
      </c>
      <c r="G98" s="214">
        <v>2980000</v>
      </c>
      <c r="H98" s="214">
        <v>3564900</v>
      </c>
      <c r="I98" s="167">
        <v>2980000</v>
      </c>
      <c r="J98" s="445">
        <f t="shared" si="77"/>
        <v>-0.16407192347611435</v>
      </c>
      <c r="K98" s="167">
        <f t="shared" si="78"/>
        <v>3468934.3319588206</v>
      </c>
      <c r="L98" s="167">
        <f t="shared" ref="L98:O98" si="103">IF($J98&lt;0,(K98*(1-$J98)),(K98*(1+$J98)))</f>
        <v>4038089.0602156338</v>
      </c>
      <c r="M98" s="167">
        <f t="shared" si="103"/>
        <v>4700626.0994930677</v>
      </c>
      <c r="N98" s="167">
        <f t="shared" si="103"/>
        <v>5471866.8651789203</v>
      </c>
      <c r="O98" s="167">
        <f t="shared" si="103"/>
        <v>6369646.5867540417</v>
      </c>
      <c r="P98" s="455"/>
      <c r="Q98" s="87">
        <f t="shared" si="80"/>
        <v>2980000</v>
      </c>
      <c r="R98" s="550">
        <f t="shared" si="70"/>
        <v>1</v>
      </c>
      <c r="S98" s="550">
        <f t="shared" si="71"/>
        <v>0</v>
      </c>
      <c r="T98" s="550">
        <f>IF(R98=1,SUM($R$6:R98),0)</f>
        <v>69</v>
      </c>
      <c r="U98" s="550">
        <f>IF(S98=1,SUM($S$6:S98),0)</f>
        <v>0</v>
      </c>
      <c r="V98" s="550">
        <f t="shared" si="72"/>
        <v>69</v>
      </c>
      <c r="W98" s="550">
        <f t="shared" si="73"/>
        <v>0</v>
      </c>
      <c r="X98" s="550">
        <f>IF(W98=1,SUM($W$6:W98),0)</f>
        <v>0</v>
      </c>
      <c r="Y98" s="158"/>
      <c r="Z98" s="158"/>
      <c r="AA98" s="158"/>
      <c r="AB98" s="158"/>
      <c r="AC98" s="176"/>
      <c r="AE98" s="150"/>
      <c r="AF98" s="160"/>
      <c r="AG98" s="150"/>
      <c r="AH98" s="150"/>
    </row>
    <row r="99" spans="1:34" ht="15" customHeight="1">
      <c r="A99" s="15"/>
      <c r="B99" s="166">
        <v>8</v>
      </c>
      <c r="C99" s="105" t="s">
        <v>475</v>
      </c>
      <c r="D99" s="105" t="s">
        <v>475</v>
      </c>
      <c r="E99" s="212" t="s">
        <v>44</v>
      </c>
      <c r="F99" s="213" t="s">
        <v>14</v>
      </c>
      <c r="G99" s="214">
        <v>2980000</v>
      </c>
      <c r="H99" s="214">
        <v>3564900</v>
      </c>
      <c r="I99" s="167">
        <v>2980000</v>
      </c>
      <c r="J99" s="445">
        <f t="shared" si="77"/>
        <v>-0.16407192347611435</v>
      </c>
      <c r="K99" s="167">
        <f t="shared" si="78"/>
        <v>3468934.3319588206</v>
      </c>
      <c r="L99" s="167">
        <f t="shared" ref="L99:O99" si="104">IF($J99&lt;0,(K99*(1-$J99)),(K99*(1+$J99)))</f>
        <v>4038089.0602156338</v>
      </c>
      <c r="M99" s="167">
        <f t="shared" si="104"/>
        <v>4700626.0994930677</v>
      </c>
      <c r="N99" s="167">
        <f t="shared" si="104"/>
        <v>5471866.8651789203</v>
      </c>
      <c r="O99" s="167">
        <f t="shared" si="104"/>
        <v>6369646.5867540417</v>
      </c>
      <c r="P99" s="455"/>
      <c r="Q99" s="87">
        <f t="shared" si="80"/>
        <v>2980000</v>
      </c>
      <c r="R99" s="550">
        <f t="shared" si="70"/>
        <v>1</v>
      </c>
      <c r="S99" s="550">
        <f t="shared" si="71"/>
        <v>0</v>
      </c>
      <c r="T99" s="550">
        <f>IF(R99=1,SUM($R$6:R99),0)</f>
        <v>70</v>
      </c>
      <c r="U99" s="550">
        <f>IF(S99=1,SUM($S$6:S99),0)</f>
        <v>0</v>
      </c>
      <c r="V99" s="550">
        <f t="shared" si="72"/>
        <v>70</v>
      </c>
      <c r="W99" s="550">
        <f t="shared" si="73"/>
        <v>0</v>
      </c>
      <c r="X99" s="550">
        <f>IF(W99=1,SUM($W$6:W99),0)</f>
        <v>0</v>
      </c>
      <c r="Y99" s="158"/>
      <c r="Z99" s="158"/>
      <c r="AA99" s="158"/>
      <c r="AB99" s="158"/>
      <c r="AC99" s="176"/>
      <c r="AE99" s="150"/>
      <c r="AF99" s="160"/>
      <c r="AG99" s="150"/>
      <c r="AH99" s="150"/>
    </row>
    <row r="100" spans="1:34" ht="15" customHeight="1">
      <c r="A100" s="15"/>
      <c r="B100" s="169">
        <v>9</v>
      </c>
      <c r="C100" s="105" t="s">
        <v>476</v>
      </c>
      <c r="D100" s="105" t="s">
        <v>476</v>
      </c>
      <c r="E100" s="212" t="s">
        <v>44</v>
      </c>
      <c r="F100" s="213" t="s">
        <v>14</v>
      </c>
      <c r="G100" s="214">
        <v>2980000</v>
      </c>
      <c r="H100" s="214">
        <v>3564900</v>
      </c>
      <c r="I100" s="167">
        <v>2980000</v>
      </c>
      <c r="J100" s="445">
        <f t="shared" si="77"/>
        <v>-0.16407192347611435</v>
      </c>
      <c r="K100" s="167">
        <f t="shared" si="78"/>
        <v>3468934.3319588206</v>
      </c>
      <c r="L100" s="167">
        <f t="shared" ref="L100:O100" si="105">IF($J100&lt;0,(K100*(1-$J100)),(K100*(1+$J100)))</f>
        <v>4038089.0602156338</v>
      </c>
      <c r="M100" s="167">
        <f t="shared" si="105"/>
        <v>4700626.0994930677</v>
      </c>
      <c r="N100" s="167">
        <f t="shared" si="105"/>
        <v>5471866.8651789203</v>
      </c>
      <c r="O100" s="167">
        <f t="shared" si="105"/>
        <v>6369646.5867540417</v>
      </c>
      <c r="P100" s="455"/>
      <c r="Q100" s="87">
        <f t="shared" si="80"/>
        <v>2980000</v>
      </c>
      <c r="R100" s="550">
        <f t="shared" si="70"/>
        <v>1</v>
      </c>
      <c r="S100" s="550">
        <f t="shared" si="71"/>
        <v>0</v>
      </c>
      <c r="T100" s="550">
        <f>IF(R100=1,SUM($R$6:R100),0)</f>
        <v>71</v>
      </c>
      <c r="U100" s="550">
        <f>IF(S100=1,SUM($S$6:S100),0)</f>
        <v>0</v>
      </c>
      <c r="V100" s="550">
        <f t="shared" si="72"/>
        <v>71</v>
      </c>
      <c r="W100" s="550">
        <f t="shared" si="73"/>
        <v>0</v>
      </c>
      <c r="X100" s="550">
        <f>IF(W100=1,SUM($W$6:W100),0)</f>
        <v>0</v>
      </c>
      <c r="Y100" s="158"/>
      <c r="Z100" s="158"/>
      <c r="AA100" s="158"/>
      <c r="AB100" s="158"/>
      <c r="AC100" s="176"/>
      <c r="AE100" s="150"/>
      <c r="AF100" s="160"/>
      <c r="AG100" s="150"/>
      <c r="AH100" s="150"/>
    </row>
    <row r="101" spans="1:34" ht="15" customHeight="1">
      <c r="A101" s="15"/>
      <c r="B101" s="166">
        <v>10</v>
      </c>
      <c r="C101" s="105" t="s">
        <v>477</v>
      </c>
      <c r="D101" s="105" t="s">
        <v>477</v>
      </c>
      <c r="E101" s="212" t="s">
        <v>44</v>
      </c>
      <c r="F101" s="213" t="s">
        <v>14</v>
      </c>
      <c r="G101" s="214">
        <v>12249100</v>
      </c>
      <c r="H101" s="214">
        <v>13644300</v>
      </c>
      <c r="I101" s="167">
        <v>15300405</v>
      </c>
      <c r="J101" s="445">
        <f t="shared" si="77"/>
        <v>0.12137705855192278</v>
      </c>
      <c r="K101" s="167">
        <f t="shared" si="78"/>
        <v>17157523.153553132</v>
      </c>
      <c r="L101" s="167">
        <f t="shared" ref="L101:O101" si="106">IF($J101&lt;0,(K101*(1-$J101)),(K101*(1+$J101)))</f>
        <v>19240052.845967919</v>
      </c>
      <c r="M101" s="167">
        <f t="shared" si="106"/>
        <v>21575353.866795056</v>
      </c>
      <c r="N101" s="167">
        <f t="shared" si="106"/>
        <v>24194106.85636349</v>
      </c>
      <c r="O101" s="167">
        <f t="shared" si="106"/>
        <v>27130716.380879797</v>
      </c>
      <c r="P101" s="455"/>
      <c r="Q101" s="87">
        <f t="shared" si="80"/>
        <v>15300405</v>
      </c>
      <c r="R101" s="550">
        <f t="shared" si="70"/>
        <v>1</v>
      </c>
      <c r="S101" s="550">
        <f t="shared" si="71"/>
        <v>0</v>
      </c>
      <c r="T101" s="550">
        <f>IF(R101=1,SUM($R$6:R101),0)</f>
        <v>72</v>
      </c>
      <c r="U101" s="550">
        <f>IF(S101=1,SUM($S$6:S101),0)</f>
        <v>0</v>
      </c>
      <c r="V101" s="550">
        <f t="shared" si="72"/>
        <v>72</v>
      </c>
      <c r="W101" s="550">
        <f t="shared" si="73"/>
        <v>0</v>
      </c>
      <c r="X101" s="550">
        <f>IF(W101=1,SUM($W$6:W101),0)</f>
        <v>0</v>
      </c>
      <c r="Y101" s="158"/>
      <c r="Z101" s="158"/>
      <c r="AA101" s="158"/>
      <c r="AB101" s="158"/>
      <c r="AC101" s="176"/>
      <c r="AE101" s="150"/>
      <c r="AF101" s="160"/>
      <c r="AG101" s="150"/>
      <c r="AH101" s="150"/>
    </row>
    <row r="102" spans="1:34" ht="15" customHeight="1">
      <c r="A102" s="15"/>
      <c r="B102" s="169">
        <v>11</v>
      </c>
      <c r="C102" s="105" t="s">
        <v>478</v>
      </c>
      <c r="D102" s="105" t="s">
        <v>478</v>
      </c>
      <c r="E102" s="212" t="s">
        <v>44</v>
      </c>
      <c r="F102" s="213" t="s">
        <v>14</v>
      </c>
      <c r="G102" s="214">
        <v>12249100</v>
      </c>
      <c r="H102" s="214">
        <v>13644300</v>
      </c>
      <c r="I102" s="167">
        <v>15196905</v>
      </c>
      <c r="J102" s="445">
        <f t="shared" si="77"/>
        <v>0.11379147336250302</v>
      </c>
      <c r="K102" s="167">
        <f t="shared" si="78"/>
        <v>16926183.210499987</v>
      </c>
      <c r="L102" s="167">
        <f t="shared" ref="L102:O102" si="107">IF($J102&lt;0,(K102*(1-$J102)),(K102*(1+$J102)))</f>
        <v>18852238.53642644</v>
      </c>
      <c r="M102" s="167">
        <f t="shared" si="107"/>
        <v>20997462.535667762</v>
      </c>
      <c r="N102" s="167">
        <f t="shared" si="107"/>
        <v>23386794.734475356</v>
      </c>
      <c r="O102" s="167">
        <f t="shared" si="107"/>
        <v>26048012.564537734</v>
      </c>
      <c r="P102" s="455"/>
      <c r="Q102" s="87">
        <f t="shared" si="80"/>
        <v>15196905</v>
      </c>
      <c r="R102" s="550">
        <f t="shared" si="70"/>
        <v>1</v>
      </c>
      <c r="S102" s="550">
        <f t="shared" si="71"/>
        <v>0</v>
      </c>
      <c r="T102" s="550">
        <f>IF(R102=1,SUM($R$6:R102),0)</f>
        <v>73</v>
      </c>
      <c r="U102" s="550">
        <f>IF(S102=1,SUM($S$6:S102),0)</f>
        <v>0</v>
      </c>
      <c r="V102" s="550">
        <f t="shared" si="72"/>
        <v>73</v>
      </c>
      <c r="W102" s="550">
        <f t="shared" si="73"/>
        <v>0</v>
      </c>
      <c r="X102" s="550">
        <f>IF(W102=1,SUM($W$6:W102),0)</f>
        <v>0</v>
      </c>
      <c r="Y102" s="158"/>
      <c r="Z102" s="158"/>
      <c r="AA102" s="158"/>
      <c r="AB102" s="158"/>
      <c r="AC102" s="176"/>
      <c r="AE102" s="150"/>
      <c r="AF102" s="160"/>
      <c r="AG102" s="150"/>
      <c r="AH102" s="150"/>
    </row>
    <row r="103" spans="1:34" ht="15" customHeight="1">
      <c r="A103" s="15"/>
      <c r="B103" s="166">
        <v>12</v>
      </c>
      <c r="C103" s="105" t="s">
        <v>479</v>
      </c>
      <c r="D103" s="105" t="s">
        <v>479</v>
      </c>
      <c r="E103" s="212" t="s">
        <v>44</v>
      </c>
      <c r="F103" s="213" t="s">
        <v>14</v>
      </c>
      <c r="G103" s="214">
        <v>12764100</v>
      </c>
      <c r="H103" s="214">
        <v>14217900</v>
      </c>
      <c r="I103" s="167">
        <v>16024905</v>
      </c>
      <c r="J103" s="445">
        <f t="shared" si="77"/>
        <v>0.12709366362120988</v>
      </c>
      <c r="K103" s="167">
        <f t="shared" si="78"/>
        <v>18061568.885631844</v>
      </c>
      <c r="L103" s="167">
        <f t="shared" ref="L103:O103" si="108">IF($J103&lt;0,(K103*(1-$J103)),(K103*(1+$J103)))</f>
        <v>20357079.846053649</v>
      </c>
      <c r="M103" s="167">
        <f t="shared" si="108"/>
        <v>22944335.704318102</v>
      </c>
      <c r="N103" s="167">
        <f t="shared" si="108"/>
        <v>25860415.388334822</v>
      </c>
      <c r="O103" s="167">
        <f t="shared" si="108"/>
        <v>29147110.322804607</v>
      </c>
      <c r="P103" s="455"/>
      <c r="Q103" s="87">
        <f t="shared" si="80"/>
        <v>16024905</v>
      </c>
      <c r="R103" s="550">
        <f t="shared" si="70"/>
        <v>1</v>
      </c>
      <c r="S103" s="550">
        <f t="shared" si="71"/>
        <v>0</v>
      </c>
      <c r="T103" s="550">
        <f>IF(R103=1,SUM($R$6:R103),0)</f>
        <v>74</v>
      </c>
      <c r="U103" s="550">
        <f>IF(S103=1,SUM($S$6:S103),0)</f>
        <v>0</v>
      </c>
      <c r="V103" s="550">
        <f t="shared" si="72"/>
        <v>74</v>
      </c>
      <c r="W103" s="550">
        <f t="shared" si="73"/>
        <v>0</v>
      </c>
      <c r="X103" s="550">
        <f>IF(W103=1,SUM($W$6:W103),0)</f>
        <v>0</v>
      </c>
      <c r="Y103" s="158"/>
      <c r="Z103" s="158"/>
      <c r="AA103" s="158"/>
      <c r="AB103" s="158"/>
      <c r="AC103" s="176"/>
      <c r="AE103" s="150"/>
      <c r="AF103" s="160"/>
      <c r="AG103" s="150"/>
      <c r="AH103" s="150"/>
    </row>
    <row r="104" spans="1:34" ht="15" customHeight="1">
      <c r="A104" s="15"/>
      <c r="B104" s="169">
        <v>13</v>
      </c>
      <c r="C104" s="105" t="s">
        <v>480</v>
      </c>
      <c r="D104" s="105" t="s">
        <v>480</v>
      </c>
      <c r="E104" s="212" t="s">
        <v>44</v>
      </c>
      <c r="F104" s="213" t="s">
        <v>14</v>
      </c>
      <c r="G104" s="214">
        <v>12764100</v>
      </c>
      <c r="H104" s="214">
        <v>14217900</v>
      </c>
      <c r="I104" s="167">
        <v>16024905</v>
      </c>
      <c r="J104" s="445">
        <f t="shared" si="77"/>
        <v>0.12709366362120988</v>
      </c>
      <c r="K104" s="167">
        <f t="shared" si="78"/>
        <v>18061568.885631844</v>
      </c>
      <c r="L104" s="167">
        <f t="shared" ref="L104:O104" si="109">IF($J104&lt;0,(K104*(1-$J104)),(K104*(1+$J104)))</f>
        <v>20357079.846053649</v>
      </c>
      <c r="M104" s="167">
        <f t="shared" si="109"/>
        <v>22944335.704318102</v>
      </c>
      <c r="N104" s="167">
        <f t="shared" si="109"/>
        <v>25860415.388334822</v>
      </c>
      <c r="O104" s="167">
        <f t="shared" si="109"/>
        <v>29147110.322804607</v>
      </c>
      <c r="P104" s="455"/>
      <c r="Q104" s="87">
        <f t="shared" si="80"/>
        <v>16024905</v>
      </c>
      <c r="R104" s="550">
        <f t="shared" si="70"/>
        <v>1</v>
      </c>
      <c r="S104" s="550">
        <f t="shared" si="71"/>
        <v>0</v>
      </c>
      <c r="T104" s="550">
        <f>IF(R104=1,SUM($R$6:R104),0)</f>
        <v>75</v>
      </c>
      <c r="U104" s="550">
        <f>IF(S104=1,SUM($S$6:S104),0)</f>
        <v>0</v>
      </c>
      <c r="V104" s="550">
        <f t="shared" si="72"/>
        <v>75</v>
      </c>
      <c r="W104" s="550">
        <f t="shared" si="73"/>
        <v>0</v>
      </c>
      <c r="X104" s="550">
        <f>IF(W104=1,SUM($W$6:W104),0)</f>
        <v>0</v>
      </c>
      <c r="Y104" s="158"/>
      <c r="Z104" s="158"/>
      <c r="AA104" s="158"/>
      <c r="AB104" s="158"/>
      <c r="AC104" s="176"/>
      <c r="AE104" s="150"/>
      <c r="AF104" s="160"/>
      <c r="AG104" s="150"/>
      <c r="AH104" s="150"/>
    </row>
    <row r="105" spans="1:34" ht="15" customHeight="1">
      <c r="A105" s="15"/>
      <c r="B105" s="166">
        <v>14</v>
      </c>
      <c r="C105" s="105" t="s">
        <v>481</v>
      </c>
      <c r="D105" s="105" t="s">
        <v>481</v>
      </c>
      <c r="E105" s="212" t="s">
        <v>44</v>
      </c>
      <c r="F105" s="213" t="s">
        <v>14</v>
      </c>
      <c r="G105" s="214">
        <v>13444100</v>
      </c>
      <c r="H105" s="214">
        <v>14975400</v>
      </c>
      <c r="I105" s="167">
        <v>16697655</v>
      </c>
      <c r="J105" s="445">
        <f t="shared" si="77"/>
        <v>0.11500560919908651</v>
      </c>
      <c r="K105" s="167">
        <f t="shared" si="78"/>
        <v>18617978.985471174</v>
      </c>
      <c r="L105" s="167">
        <f t="shared" ref="L105:O105" si="110">IF($J105&lt;0,(K105*(1-$J105)),(K105*(1+$J105)))</f>
        <v>20759151.000751078</v>
      </c>
      <c r="M105" s="167">
        <f t="shared" si="110"/>
        <v>23146569.808048282</v>
      </c>
      <c r="N105" s="167">
        <f t="shared" si="110"/>
        <v>25808555.169692058</v>
      </c>
      <c r="O105" s="167">
        <f t="shared" si="110"/>
        <v>28776683.779530726</v>
      </c>
      <c r="P105" s="455"/>
      <c r="Q105" s="87">
        <f t="shared" si="80"/>
        <v>16697655</v>
      </c>
      <c r="R105" s="550">
        <f t="shared" si="70"/>
        <v>1</v>
      </c>
      <c r="S105" s="550">
        <f t="shared" si="71"/>
        <v>0</v>
      </c>
      <c r="T105" s="550">
        <f>IF(R105=1,SUM($R$6:R105),0)</f>
        <v>76</v>
      </c>
      <c r="U105" s="550">
        <f>IF(S105=1,SUM($S$6:S105),0)</f>
        <v>0</v>
      </c>
      <c r="V105" s="550">
        <f t="shared" si="72"/>
        <v>76</v>
      </c>
      <c r="W105" s="550">
        <f t="shared" si="73"/>
        <v>0</v>
      </c>
      <c r="X105" s="550">
        <f>IF(W105=1,SUM($W$6:W105),0)</f>
        <v>0</v>
      </c>
      <c r="Y105" s="158"/>
      <c r="Z105" s="158"/>
      <c r="AA105" s="158"/>
      <c r="AB105" s="158"/>
      <c r="AC105" s="176"/>
      <c r="AE105" s="150"/>
      <c r="AF105" s="160"/>
      <c r="AG105" s="150"/>
      <c r="AH105" s="150"/>
    </row>
    <row r="106" spans="1:34" ht="15" customHeight="1">
      <c r="A106" s="15"/>
      <c r="B106" s="169">
        <v>15</v>
      </c>
      <c r="C106" s="105" t="s">
        <v>482</v>
      </c>
      <c r="D106" s="105" t="s">
        <v>482</v>
      </c>
      <c r="E106" s="212" t="s">
        <v>44</v>
      </c>
      <c r="F106" s="213" t="s">
        <v>14</v>
      </c>
      <c r="G106" s="214">
        <v>13444100</v>
      </c>
      <c r="H106" s="214">
        <v>14975400</v>
      </c>
      <c r="I106" s="167">
        <v>16697655</v>
      </c>
      <c r="J106" s="445">
        <f t="shared" si="77"/>
        <v>0.11500560919908651</v>
      </c>
      <c r="K106" s="167">
        <f t="shared" si="78"/>
        <v>18617978.985471174</v>
      </c>
      <c r="L106" s="167">
        <f t="shared" ref="L106:O106" si="111">IF($J106&lt;0,(K106*(1-$J106)),(K106*(1+$J106)))</f>
        <v>20759151.000751078</v>
      </c>
      <c r="M106" s="167">
        <f t="shared" si="111"/>
        <v>23146569.808048282</v>
      </c>
      <c r="N106" s="167">
        <f t="shared" si="111"/>
        <v>25808555.169692058</v>
      </c>
      <c r="O106" s="167">
        <f t="shared" si="111"/>
        <v>28776683.779530726</v>
      </c>
      <c r="P106" s="455"/>
      <c r="Q106" s="87">
        <f t="shared" si="80"/>
        <v>16697655</v>
      </c>
      <c r="R106" s="550">
        <f t="shared" si="70"/>
        <v>1</v>
      </c>
      <c r="S106" s="550">
        <f t="shared" si="71"/>
        <v>0</v>
      </c>
      <c r="T106" s="550">
        <f>IF(R106=1,SUM($R$6:R106),0)</f>
        <v>77</v>
      </c>
      <c r="U106" s="550">
        <f>IF(S106=1,SUM($S$6:S106),0)</f>
        <v>0</v>
      </c>
      <c r="V106" s="550">
        <f t="shared" si="72"/>
        <v>77</v>
      </c>
      <c r="W106" s="550">
        <f t="shared" si="73"/>
        <v>0</v>
      </c>
      <c r="X106" s="550">
        <f>IF(W106=1,SUM($W$6:W106),0)</f>
        <v>0</v>
      </c>
      <c r="Y106" s="158"/>
      <c r="Z106" s="158"/>
      <c r="AA106" s="158"/>
      <c r="AB106" s="158"/>
      <c r="AC106" s="176"/>
      <c r="AE106" s="150"/>
      <c r="AF106" s="160"/>
      <c r="AG106" s="150"/>
      <c r="AH106" s="150"/>
    </row>
    <row r="107" spans="1:34" ht="15" customHeight="1">
      <c r="A107" s="15"/>
      <c r="B107" s="166">
        <v>16</v>
      </c>
      <c r="C107" s="105" t="s">
        <v>483</v>
      </c>
      <c r="D107" s="105" t="s">
        <v>483</v>
      </c>
      <c r="E107" s="212" t="s">
        <v>44</v>
      </c>
      <c r="F107" s="213" t="s">
        <v>14</v>
      </c>
      <c r="G107" s="214">
        <v>13444100</v>
      </c>
      <c r="H107" s="214">
        <v>14975400</v>
      </c>
      <c r="I107" s="167">
        <v>16697655</v>
      </c>
      <c r="J107" s="445">
        <f t="shared" si="77"/>
        <v>0.11500560919908651</v>
      </c>
      <c r="K107" s="167">
        <f t="shared" si="78"/>
        <v>18617978.985471174</v>
      </c>
      <c r="L107" s="167">
        <f t="shared" ref="L107:O107" si="112">IF($J107&lt;0,(K107*(1-$J107)),(K107*(1+$J107)))</f>
        <v>20759151.000751078</v>
      </c>
      <c r="M107" s="167">
        <f t="shared" si="112"/>
        <v>23146569.808048282</v>
      </c>
      <c r="N107" s="167">
        <f t="shared" si="112"/>
        <v>25808555.169692058</v>
      </c>
      <c r="O107" s="167">
        <f t="shared" si="112"/>
        <v>28776683.779530726</v>
      </c>
      <c r="P107" s="455"/>
      <c r="Q107" s="87">
        <f t="shared" si="80"/>
        <v>16697655</v>
      </c>
      <c r="R107" s="550">
        <f t="shared" si="70"/>
        <v>1</v>
      </c>
      <c r="S107" s="550">
        <f t="shared" si="71"/>
        <v>0</v>
      </c>
      <c r="T107" s="550">
        <f>IF(R107=1,SUM($R$6:R107),0)</f>
        <v>78</v>
      </c>
      <c r="U107" s="550">
        <f>IF(S107=1,SUM($S$6:S107),0)</f>
        <v>0</v>
      </c>
      <c r="V107" s="550">
        <f t="shared" si="72"/>
        <v>78</v>
      </c>
      <c r="W107" s="550">
        <f t="shared" si="73"/>
        <v>0</v>
      </c>
      <c r="X107" s="550">
        <f>IF(W107=1,SUM($W$6:W107),0)</f>
        <v>0</v>
      </c>
      <c r="Y107" s="158"/>
      <c r="Z107" s="158"/>
      <c r="AA107" s="158"/>
      <c r="AB107" s="158"/>
      <c r="AC107" s="176"/>
      <c r="AE107" s="150"/>
      <c r="AF107" s="160"/>
      <c r="AG107" s="150"/>
      <c r="AH107" s="150"/>
    </row>
    <row r="108" spans="1:34" ht="15" customHeight="1">
      <c r="A108" s="15"/>
      <c r="B108" s="169">
        <v>17</v>
      </c>
      <c r="C108" s="105" t="s">
        <v>484</v>
      </c>
      <c r="D108" s="105" t="s">
        <v>484</v>
      </c>
      <c r="E108" s="212" t="s">
        <v>44</v>
      </c>
      <c r="F108" s="213" t="s">
        <v>14</v>
      </c>
      <c r="G108" s="214">
        <v>14119100</v>
      </c>
      <c r="H108" s="214">
        <v>15727300</v>
      </c>
      <c r="I108" s="167">
        <v>18819405</v>
      </c>
      <c r="J108" s="445">
        <f t="shared" si="77"/>
        <v>0.19660749143209577</v>
      </c>
      <c r="K108" s="167">
        <f t="shared" si="78"/>
        <v>22519441.00729464</v>
      </c>
      <c r="L108" s="167">
        <f t="shared" ref="L108:O108" si="113">IF($J108&lt;0,(K108*(1-$J108)),(K108*(1+$J108)))</f>
        <v>26946931.812191904</v>
      </c>
      <c r="M108" s="167">
        <f t="shared" si="113"/>
        <v>32244900.477578688</v>
      </c>
      <c r="N108" s="167">
        <f t="shared" si="113"/>
        <v>38584489.471953019</v>
      </c>
      <c r="O108" s="167">
        <f t="shared" si="113"/>
        <v>46170489.155221805</v>
      </c>
      <c r="P108" s="455"/>
      <c r="Q108" s="87">
        <f t="shared" si="80"/>
        <v>18819405</v>
      </c>
      <c r="R108" s="550">
        <f t="shared" si="70"/>
        <v>1</v>
      </c>
      <c r="S108" s="550">
        <f t="shared" si="71"/>
        <v>0</v>
      </c>
      <c r="T108" s="550">
        <f>IF(R108=1,SUM($R$6:R108),0)</f>
        <v>79</v>
      </c>
      <c r="U108" s="550">
        <f>IF(S108=1,SUM($S$6:S108),0)</f>
        <v>0</v>
      </c>
      <c r="V108" s="550">
        <f t="shared" si="72"/>
        <v>79</v>
      </c>
      <c r="W108" s="550">
        <f t="shared" si="73"/>
        <v>0</v>
      </c>
      <c r="X108" s="550">
        <f>IF(W108=1,SUM($W$6:W108),0)</f>
        <v>0</v>
      </c>
      <c r="Y108" s="158"/>
      <c r="Z108" s="158"/>
      <c r="AA108" s="158"/>
      <c r="AB108" s="158"/>
      <c r="AC108" s="176"/>
      <c r="AE108" s="150"/>
      <c r="AF108" s="160"/>
      <c r="AG108" s="150"/>
      <c r="AH108" s="150"/>
    </row>
    <row r="109" spans="1:34" ht="15" customHeight="1">
      <c r="A109" s="15"/>
      <c r="B109" s="166">
        <v>18</v>
      </c>
      <c r="C109" s="105" t="s">
        <v>485</v>
      </c>
      <c r="D109" s="105" t="s">
        <v>485</v>
      </c>
      <c r="E109" s="212" t="s">
        <v>44</v>
      </c>
      <c r="F109" s="213" t="s">
        <v>14</v>
      </c>
      <c r="G109" s="214">
        <v>3050000</v>
      </c>
      <c r="H109" s="214">
        <v>3050000</v>
      </c>
      <c r="I109" s="167">
        <v>4807679</v>
      </c>
      <c r="J109" s="445">
        <f t="shared" si="77"/>
        <v>0.57628819672131149</v>
      </c>
      <c r="K109" s="167">
        <f t="shared" si="78"/>
        <v>7578287.6613249183</v>
      </c>
      <c r="L109" s="167">
        <f t="shared" ref="L109:O109" si="114">IF($J109&lt;0,(K109*(1-$J109)),(K109*(1+$J109)))</f>
        <v>11945565.391905222</v>
      </c>
      <c r="M109" s="167">
        <f t="shared" si="114"/>
        <v>18829653.730422791</v>
      </c>
      <c r="N109" s="167">
        <f t="shared" si="114"/>
        <v>29680960.92361486</v>
      </c>
      <c r="O109" s="167">
        <f t="shared" si="114"/>
        <v>46785748.371240579</v>
      </c>
      <c r="P109" s="455"/>
      <c r="Q109" s="87">
        <f t="shared" si="80"/>
        <v>4807679</v>
      </c>
      <c r="R109" s="550">
        <f t="shared" si="70"/>
        <v>1</v>
      </c>
      <c r="S109" s="550">
        <f t="shared" si="71"/>
        <v>0</v>
      </c>
      <c r="T109" s="550">
        <f>IF(R109=1,SUM($R$6:R109),0)</f>
        <v>80</v>
      </c>
      <c r="U109" s="550">
        <f>IF(S109=1,SUM($S$6:S109),0)</f>
        <v>0</v>
      </c>
      <c r="V109" s="550">
        <f t="shared" si="72"/>
        <v>80</v>
      </c>
      <c r="W109" s="550">
        <f t="shared" si="73"/>
        <v>0</v>
      </c>
      <c r="X109" s="550">
        <f>IF(W109=1,SUM($W$6:W109),0)</f>
        <v>0</v>
      </c>
      <c r="Y109" s="158"/>
      <c r="Z109" s="158"/>
      <c r="AA109" s="158"/>
      <c r="AB109" s="158"/>
      <c r="AC109" s="176"/>
      <c r="AE109" s="150"/>
      <c r="AF109" s="160"/>
      <c r="AG109" s="150"/>
      <c r="AH109" s="150"/>
    </row>
    <row r="110" spans="1:34" ht="15" customHeight="1">
      <c r="A110" s="15"/>
      <c r="B110" s="169">
        <v>19</v>
      </c>
      <c r="C110" s="105" t="s">
        <v>133</v>
      </c>
      <c r="D110" s="105"/>
      <c r="E110" s="212" t="s">
        <v>45</v>
      </c>
      <c r="F110" s="213" t="s">
        <v>24</v>
      </c>
      <c r="G110" s="214">
        <v>61350.369301283834</v>
      </c>
      <c r="H110" s="214">
        <v>61350.369301283834</v>
      </c>
      <c r="I110" s="443">
        <v>61350.369301283834</v>
      </c>
      <c r="J110" s="446">
        <v>-0.10000325533032522</v>
      </c>
      <c r="K110" s="443">
        <f t="shared" si="78"/>
        <v>67485.605947129865</v>
      </c>
      <c r="L110" s="443">
        <f t="shared" ref="L110:O110" si="115">IF($J110&lt;0,(K110*(1-$J110)),(K110*(1+$J110)))</f>
        <v>74234.386229782409</v>
      </c>
      <c r="M110" s="443">
        <f t="shared" si="115"/>
        <v>81658.066510209319</v>
      </c>
      <c r="N110" s="443">
        <f t="shared" si="115"/>
        <v>89824.138985210462</v>
      </c>
      <c r="O110" s="443">
        <f t="shared" si="115"/>
        <v>98806.845290975078</v>
      </c>
      <c r="P110" s="455"/>
      <c r="Q110" s="87">
        <f t="shared" si="80"/>
        <v>61350.369301283834</v>
      </c>
      <c r="R110" s="550">
        <f t="shared" si="70"/>
        <v>0</v>
      </c>
      <c r="S110" s="550">
        <f t="shared" si="71"/>
        <v>1</v>
      </c>
      <c r="T110" s="550">
        <f>IF(R110=1,SUM($R$6:R110),0)</f>
        <v>0</v>
      </c>
      <c r="U110" s="550">
        <f>IF(S110=1,SUM($S$6:S110),0)</f>
        <v>165</v>
      </c>
      <c r="V110" s="550">
        <f t="shared" si="72"/>
        <v>165</v>
      </c>
      <c r="W110" s="550">
        <f t="shared" si="73"/>
        <v>0</v>
      </c>
      <c r="X110" s="550">
        <f>IF(W110=1,SUM($W$6:W110),0)</f>
        <v>0</v>
      </c>
      <c r="Y110" s="158"/>
      <c r="Z110" s="158"/>
      <c r="AA110" s="158"/>
      <c r="AB110" s="158"/>
      <c r="AC110" s="176"/>
      <c r="AE110" s="150"/>
      <c r="AF110" s="160"/>
      <c r="AG110" s="150"/>
      <c r="AH110" s="150"/>
    </row>
    <row r="111" spans="1:34" ht="15" customHeight="1">
      <c r="A111" s="17"/>
      <c r="B111" s="166">
        <v>20</v>
      </c>
      <c r="C111" s="105" t="s">
        <v>134</v>
      </c>
      <c r="D111" s="105"/>
      <c r="E111" s="212" t="s">
        <v>45</v>
      </c>
      <c r="F111" s="213" t="s">
        <v>24</v>
      </c>
      <c r="G111" s="214">
        <v>297606.44984038931</v>
      </c>
      <c r="H111" s="214">
        <v>297606.44984038931</v>
      </c>
      <c r="I111" s="443">
        <v>297606.44984038931</v>
      </c>
      <c r="J111" s="446">
        <v>-0.10000325533032522</v>
      </c>
      <c r="K111" s="443">
        <f t="shared" si="78"/>
        <v>327368.0636317294</v>
      </c>
      <c r="L111" s="443">
        <f t="shared" ref="L111:O111" si="116">IF($J111&lt;0,(K111*(1-$J111)),(K111*(1+$J111)))</f>
        <v>360105.93568608735</v>
      </c>
      <c r="M111" s="443">
        <f t="shared" si="116"/>
        <v>396117.70151846879</v>
      </c>
      <c r="N111" s="443">
        <f t="shared" si="116"/>
        <v>435730.76116428175</v>
      </c>
      <c r="O111" s="443">
        <f t="shared" si="116"/>
        <v>479305.25572827033</v>
      </c>
      <c r="P111" s="455"/>
      <c r="Q111" s="87">
        <f t="shared" si="80"/>
        <v>297606.44984038931</v>
      </c>
      <c r="R111" s="550">
        <f t="shared" si="70"/>
        <v>0</v>
      </c>
      <c r="S111" s="550">
        <f t="shared" si="71"/>
        <v>1</v>
      </c>
      <c r="T111" s="550">
        <f>IF(R111=1,SUM($R$6:R111),0)</f>
        <v>0</v>
      </c>
      <c r="U111" s="550">
        <f>IF(S111=1,SUM($S$6:S111),0)</f>
        <v>166</v>
      </c>
      <c r="V111" s="550">
        <f t="shared" si="72"/>
        <v>166</v>
      </c>
      <c r="W111" s="550">
        <f t="shared" si="73"/>
        <v>0</v>
      </c>
      <c r="X111" s="550">
        <f>IF(W111=1,SUM($W$6:W111),0)</f>
        <v>0</v>
      </c>
      <c r="Y111" s="158"/>
      <c r="Z111" s="158"/>
      <c r="AA111" s="158"/>
      <c r="AB111" s="158"/>
      <c r="AC111" s="176"/>
      <c r="AE111" s="150"/>
      <c r="AF111" s="160"/>
      <c r="AG111" s="150"/>
      <c r="AH111" s="150"/>
    </row>
    <row r="112" spans="1:34" ht="15" customHeight="1">
      <c r="A112" s="15"/>
      <c r="B112" s="169">
        <v>21</v>
      </c>
      <c r="C112" s="105" t="s">
        <v>2145</v>
      </c>
      <c r="D112" s="105"/>
      <c r="E112" s="212" t="s">
        <v>45</v>
      </c>
      <c r="F112" s="213" t="s">
        <v>8</v>
      </c>
      <c r="G112" s="214">
        <v>63410.286500000002</v>
      </c>
      <c r="H112" s="214">
        <v>63410.286500000002</v>
      </c>
      <c r="I112" s="443">
        <v>63410.286500000002</v>
      </c>
      <c r="J112" s="446">
        <v>-0.10000325533032522</v>
      </c>
      <c r="K112" s="443">
        <f t="shared" si="78"/>
        <v>69751.521571428573</v>
      </c>
      <c r="L112" s="443">
        <f t="shared" ref="L112:O112" si="117">IF($J112&lt;0,(K112*(1-$J112)),(K112*(1+$J112)))</f>
        <v>76726.900792814835</v>
      </c>
      <c r="M112" s="443">
        <f t="shared" si="117"/>
        <v>84399.840643503223</v>
      </c>
      <c r="N112" s="443">
        <f t="shared" si="117"/>
        <v>92840.099457214237</v>
      </c>
      <c r="O112" s="443">
        <f t="shared" si="117"/>
        <v>102124.41162812682</v>
      </c>
      <c r="P112" s="455"/>
      <c r="Q112" s="87">
        <f t="shared" si="80"/>
        <v>63410.286500000002</v>
      </c>
      <c r="R112" s="550">
        <f t="shared" si="70"/>
        <v>0</v>
      </c>
      <c r="S112" s="550">
        <f t="shared" si="71"/>
        <v>1</v>
      </c>
      <c r="T112" s="550">
        <f>IF(R112=1,SUM($R$6:R112),0)</f>
        <v>0</v>
      </c>
      <c r="U112" s="550">
        <f>IF(S112=1,SUM($S$6:S112),0)</f>
        <v>167</v>
      </c>
      <c r="V112" s="550">
        <f t="shared" si="72"/>
        <v>167</v>
      </c>
      <c r="W112" s="550">
        <f t="shared" si="73"/>
        <v>0</v>
      </c>
      <c r="X112" s="550">
        <f>IF(W112=1,SUM($W$6:W112),0)</f>
        <v>0</v>
      </c>
      <c r="Y112" s="158"/>
      <c r="Z112" s="158"/>
      <c r="AA112" s="158"/>
      <c r="AB112" s="158"/>
      <c r="AC112" s="176"/>
      <c r="AE112" s="150"/>
      <c r="AF112" s="160"/>
      <c r="AG112" s="150"/>
      <c r="AH112" s="150"/>
    </row>
    <row r="113" spans="1:34" ht="15" customHeight="1">
      <c r="A113" s="15"/>
      <c r="B113" s="166">
        <v>22</v>
      </c>
      <c r="C113" s="105" t="s">
        <v>2146</v>
      </c>
      <c r="D113" s="105" t="s">
        <v>1205</v>
      </c>
      <c r="E113" s="212" t="s">
        <v>45</v>
      </c>
      <c r="F113" s="213" t="s">
        <v>8</v>
      </c>
      <c r="G113" s="214">
        <v>259574.27222222224</v>
      </c>
      <c r="H113" s="214">
        <v>259574.27222222224</v>
      </c>
      <c r="I113" s="167">
        <v>233616</v>
      </c>
      <c r="J113" s="445">
        <f t="shared" si="77"/>
        <v>-0.10000325533032522</v>
      </c>
      <c r="K113" s="167">
        <f t="shared" si="78"/>
        <v>256978.36049724923</v>
      </c>
      <c r="L113" s="167">
        <f t="shared" ref="L113:O113" si="118">IF($J113&lt;0,(K113*(1-$J113)),(K113*(1+$J113)))</f>
        <v>282677.03309642401</v>
      </c>
      <c r="M113" s="167">
        <f t="shared" si="118"/>
        <v>310945.65661318449</v>
      </c>
      <c r="N113" s="167">
        <f t="shared" si="118"/>
        <v>342041.23450532841</v>
      </c>
      <c r="O113" s="167">
        <f t="shared" si="118"/>
        <v>376246.4714130644</v>
      </c>
      <c r="P113" s="455"/>
      <c r="Q113" s="87">
        <f t="shared" si="80"/>
        <v>233616</v>
      </c>
      <c r="R113" s="550">
        <f t="shared" si="70"/>
        <v>0</v>
      </c>
      <c r="S113" s="550">
        <f t="shared" si="71"/>
        <v>1</v>
      </c>
      <c r="T113" s="550">
        <f>IF(R113=1,SUM($R$6:R113),0)</f>
        <v>0</v>
      </c>
      <c r="U113" s="550">
        <f>IF(S113=1,SUM($S$6:S113),0)</f>
        <v>168</v>
      </c>
      <c r="V113" s="550">
        <f t="shared" si="72"/>
        <v>168</v>
      </c>
      <c r="W113" s="550">
        <f t="shared" si="73"/>
        <v>0</v>
      </c>
      <c r="X113" s="550">
        <f>IF(W113=1,SUM($W$6:W113),0)</f>
        <v>0</v>
      </c>
      <c r="Y113" s="158"/>
      <c r="Z113" s="158"/>
      <c r="AA113" s="158"/>
      <c r="AB113" s="158"/>
      <c r="AC113" s="176"/>
      <c r="AE113" s="150"/>
      <c r="AF113" s="160"/>
      <c r="AG113" s="150"/>
      <c r="AH113" s="150"/>
    </row>
    <row r="114" spans="1:34" ht="15" customHeight="1">
      <c r="A114" s="15"/>
      <c r="B114" s="169">
        <v>23</v>
      </c>
      <c r="C114" s="105" t="s">
        <v>2147</v>
      </c>
      <c r="D114" s="105"/>
      <c r="E114" s="212" t="s">
        <v>45</v>
      </c>
      <c r="F114" s="213" t="s">
        <v>8</v>
      </c>
      <c r="G114" s="214">
        <v>5918293.4066666672</v>
      </c>
      <c r="H114" s="214">
        <v>5918293.4066666672</v>
      </c>
      <c r="I114" s="443">
        <v>5918293.4066666672</v>
      </c>
      <c r="J114" s="446">
        <v>-0.10000325533032522</v>
      </c>
      <c r="K114" s="443">
        <f t="shared" si="78"/>
        <v>6510142.0133333337</v>
      </c>
      <c r="L114" s="443">
        <f t="shared" ref="L114:O114" si="119">IF($J114&lt;0,(K114*(1-$J114)),(K114*(1+$J114)))</f>
        <v>7161177.4073293842</v>
      </c>
      <c r="M114" s="443">
        <f t="shared" si="119"/>
        <v>7877318.4600603003</v>
      </c>
      <c r="N114" s="443">
        <f t="shared" si="119"/>
        <v>8665075.9493399952</v>
      </c>
      <c r="O114" s="443">
        <f t="shared" si="119"/>
        <v>9531611.7519585025</v>
      </c>
      <c r="P114" s="455"/>
      <c r="Q114" s="87">
        <f t="shared" si="80"/>
        <v>5918293.4066666672</v>
      </c>
      <c r="R114" s="550">
        <f t="shared" si="70"/>
        <v>0</v>
      </c>
      <c r="S114" s="550">
        <f t="shared" si="71"/>
        <v>1</v>
      </c>
      <c r="T114" s="550">
        <f>IF(R114=1,SUM($R$6:R114),0)</f>
        <v>0</v>
      </c>
      <c r="U114" s="550">
        <f>IF(S114=1,SUM($S$6:S114),0)</f>
        <v>169</v>
      </c>
      <c r="V114" s="550">
        <f t="shared" si="72"/>
        <v>169</v>
      </c>
      <c r="W114" s="550">
        <f t="shared" si="73"/>
        <v>0</v>
      </c>
      <c r="X114" s="550">
        <f>IF(W114=1,SUM($W$6:W114),0)</f>
        <v>0</v>
      </c>
      <c r="Y114" s="158"/>
      <c r="Z114" s="158"/>
      <c r="AA114" s="158"/>
      <c r="AB114" s="158"/>
      <c r="AE114" s="150"/>
      <c r="AF114" s="160"/>
      <c r="AG114" s="150"/>
      <c r="AH114" s="150"/>
    </row>
    <row r="115" spans="1:34" ht="15" customHeight="1">
      <c r="A115" s="15"/>
      <c r="B115" s="166">
        <v>24</v>
      </c>
      <c r="C115" s="105" t="s">
        <v>49</v>
      </c>
      <c r="D115" s="105"/>
      <c r="E115" s="212" t="s">
        <v>45</v>
      </c>
      <c r="F115" s="213" t="s">
        <v>8</v>
      </c>
      <c r="G115" s="214">
        <v>7304865.0047999993</v>
      </c>
      <c r="H115" s="214">
        <v>7304865.0047999993</v>
      </c>
      <c r="I115" s="443">
        <v>7304865.0047999993</v>
      </c>
      <c r="J115" s="446">
        <v>-0.10000325533032522</v>
      </c>
      <c r="K115" s="443">
        <f t="shared" si="78"/>
        <v>8035375.2850285703</v>
      </c>
      <c r="L115" s="443">
        <f t="shared" ref="L115:O115" si="120">IF($J115&lt;0,(K115*(1-$J115)),(K115*(1+$J115)))</f>
        <v>8838938.9713322669</v>
      </c>
      <c r="M115" s="443">
        <f t="shared" si="120"/>
        <v>9722861.6421315689</v>
      </c>
      <c r="N115" s="443">
        <f t="shared" si="120"/>
        <v>10695179.457471076</v>
      </c>
      <c r="O115" s="443">
        <f t="shared" si="120"/>
        <v>11764732.219560206</v>
      </c>
      <c r="P115" s="455"/>
      <c r="Q115" s="87">
        <f t="shared" si="80"/>
        <v>7304865.0047999993</v>
      </c>
      <c r="R115" s="550">
        <f t="shared" si="70"/>
        <v>0</v>
      </c>
      <c r="S115" s="550">
        <f t="shared" si="71"/>
        <v>1</v>
      </c>
      <c r="T115" s="550">
        <f>IF(R115=1,SUM($R$6:R115),0)</f>
        <v>0</v>
      </c>
      <c r="U115" s="550">
        <f>IF(S115=1,SUM($S$6:S115),0)</f>
        <v>170</v>
      </c>
      <c r="V115" s="550">
        <f t="shared" si="72"/>
        <v>170</v>
      </c>
      <c r="W115" s="550">
        <f t="shared" si="73"/>
        <v>0</v>
      </c>
      <c r="X115" s="550">
        <f>IF(W115=1,SUM($W$6:W115),0)</f>
        <v>0</v>
      </c>
      <c r="Y115" s="158"/>
      <c r="Z115" s="158"/>
      <c r="AA115" s="158"/>
      <c r="AB115" s="158"/>
      <c r="AE115" s="150"/>
      <c r="AF115" s="160"/>
      <c r="AG115" s="150"/>
      <c r="AH115" s="150"/>
    </row>
    <row r="116" spans="1:34" ht="15" customHeight="1">
      <c r="A116" s="15"/>
      <c r="B116" s="169">
        <v>25</v>
      </c>
      <c r="C116" s="105" t="s">
        <v>39</v>
      </c>
      <c r="D116" s="105"/>
      <c r="E116" s="212" t="s">
        <v>45</v>
      </c>
      <c r="F116" s="213" t="s">
        <v>8</v>
      </c>
      <c r="G116" s="214">
        <v>7575415.5605333354</v>
      </c>
      <c r="H116" s="214">
        <v>7575415.5605333354</v>
      </c>
      <c r="I116" s="443">
        <v>7575415.5605333354</v>
      </c>
      <c r="J116" s="446">
        <v>-0.10000325533032522</v>
      </c>
      <c r="K116" s="443">
        <f t="shared" si="78"/>
        <v>8332981.7770666685</v>
      </c>
      <c r="L116" s="443">
        <f t="shared" ref="L116:O116" si="121">IF($J116&lt;0,(K116*(1-$J116)),(K116*(1+$J116)))</f>
        <v>9166307.0813816134</v>
      </c>
      <c r="M116" s="443">
        <f t="shared" si="121"/>
        <v>10082967.628877187</v>
      </c>
      <c r="N116" s="443">
        <f t="shared" si="121"/>
        <v>11091297.215155195</v>
      </c>
      <c r="O116" s="443">
        <f t="shared" si="121"/>
        <v>12200463.042506885</v>
      </c>
      <c r="P116" s="455"/>
      <c r="Q116" s="87">
        <f t="shared" si="80"/>
        <v>7575415.5605333354</v>
      </c>
      <c r="R116" s="550">
        <f t="shared" si="70"/>
        <v>0</v>
      </c>
      <c r="S116" s="550">
        <f t="shared" si="71"/>
        <v>1</v>
      </c>
      <c r="T116" s="550">
        <f>IF(R116=1,SUM($R$6:R116),0)</f>
        <v>0</v>
      </c>
      <c r="U116" s="550">
        <f>IF(S116=1,SUM($S$6:S116),0)</f>
        <v>171</v>
      </c>
      <c r="V116" s="550">
        <f t="shared" si="72"/>
        <v>171</v>
      </c>
      <c r="W116" s="550">
        <f t="shared" si="73"/>
        <v>0</v>
      </c>
      <c r="X116" s="550">
        <f>IF(W116=1,SUM($W$6:W116),0)</f>
        <v>0</v>
      </c>
      <c r="Y116" s="158"/>
      <c r="Z116" s="158"/>
      <c r="AA116" s="158"/>
      <c r="AB116" s="158"/>
      <c r="AE116" s="150"/>
      <c r="AF116" s="160"/>
      <c r="AG116" s="150"/>
      <c r="AH116" s="150"/>
    </row>
    <row r="117" spans="1:34" ht="15" customHeight="1">
      <c r="A117" s="15"/>
      <c r="B117" s="166">
        <v>26</v>
      </c>
      <c r="C117" s="105" t="s">
        <v>2148</v>
      </c>
      <c r="D117" s="105"/>
      <c r="E117" s="212" t="s">
        <v>45</v>
      </c>
      <c r="F117" s="213" t="s">
        <v>8</v>
      </c>
      <c r="G117" s="214">
        <v>7034314.449066666</v>
      </c>
      <c r="H117" s="214">
        <v>7034314.449066666</v>
      </c>
      <c r="I117" s="443">
        <v>7034314.449066666</v>
      </c>
      <c r="J117" s="446">
        <v>-0.10000325533032522</v>
      </c>
      <c r="K117" s="443">
        <f t="shared" si="78"/>
        <v>7737768.792990475</v>
      </c>
      <c r="L117" s="443">
        <f t="shared" ref="L117:O117" si="122">IF($J117&lt;0,(K117*(1-$J117)),(K117*(1+$J117)))</f>
        <v>8511570.8612829242</v>
      </c>
      <c r="M117" s="443">
        <f t="shared" si="122"/>
        <v>9362755.6553859562</v>
      </c>
      <c r="N117" s="443">
        <f t="shared" si="122"/>
        <v>10299061.699786965</v>
      </c>
      <c r="O117" s="443">
        <f t="shared" si="122"/>
        <v>11329001.396613533</v>
      </c>
      <c r="P117" s="455"/>
      <c r="Q117" s="87">
        <f t="shared" si="80"/>
        <v>7034314.449066666</v>
      </c>
      <c r="R117" s="550">
        <f t="shared" si="70"/>
        <v>0</v>
      </c>
      <c r="S117" s="550">
        <f t="shared" si="71"/>
        <v>1</v>
      </c>
      <c r="T117" s="550">
        <f>IF(R117=1,SUM($R$6:R117),0)</f>
        <v>0</v>
      </c>
      <c r="U117" s="550">
        <f>IF(S117=1,SUM($S$6:S117),0)</f>
        <v>172</v>
      </c>
      <c r="V117" s="550">
        <f t="shared" si="72"/>
        <v>172</v>
      </c>
      <c r="W117" s="550">
        <f t="shared" si="73"/>
        <v>0</v>
      </c>
      <c r="X117" s="550">
        <f>IF(W117=1,SUM($W$6:W117),0)</f>
        <v>0</v>
      </c>
      <c r="Y117" s="158"/>
      <c r="Z117" s="158"/>
      <c r="AA117" s="158"/>
      <c r="AB117" s="158"/>
      <c r="AE117" s="150"/>
      <c r="AF117" s="160"/>
      <c r="AG117" s="150"/>
      <c r="AH117" s="150"/>
    </row>
    <row r="118" spans="1:34" ht="15" customHeight="1">
      <c r="A118" s="15"/>
      <c r="B118" s="169"/>
      <c r="C118" s="105"/>
      <c r="D118" s="105"/>
      <c r="E118" s="212" t="s">
        <v>48</v>
      </c>
      <c r="F118" s="213"/>
      <c r="G118" s="214"/>
      <c r="H118" s="214"/>
      <c r="I118" s="167"/>
      <c r="J118" s="445"/>
      <c r="K118" s="167"/>
      <c r="L118" s="167"/>
      <c r="M118" s="167"/>
      <c r="N118" s="167"/>
      <c r="O118" s="167"/>
      <c r="P118" s="455"/>
      <c r="Q118" s="87">
        <f t="shared" si="80"/>
        <v>0</v>
      </c>
      <c r="R118" s="550">
        <f t="shared" si="70"/>
        <v>0</v>
      </c>
      <c r="S118" s="550">
        <f t="shared" si="71"/>
        <v>0</v>
      </c>
      <c r="T118" s="550">
        <f>IF(R118=1,SUM($R$6:R118),0)</f>
        <v>0</v>
      </c>
      <c r="U118" s="550">
        <f>IF(S118=1,SUM($S$6:S118),0)</f>
        <v>0</v>
      </c>
      <c r="V118" s="550">
        <f t="shared" si="72"/>
        <v>0</v>
      </c>
      <c r="W118" s="550">
        <f t="shared" si="73"/>
        <v>0</v>
      </c>
      <c r="X118" s="550">
        <f>IF(W118=1,SUM($W$6:W118),0)</f>
        <v>0</v>
      </c>
      <c r="Y118" s="158"/>
      <c r="Z118" s="158"/>
      <c r="AA118" s="158"/>
      <c r="AB118" s="158"/>
      <c r="AE118" s="150"/>
      <c r="AF118" s="160"/>
      <c r="AG118" s="150"/>
      <c r="AH118" s="150"/>
    </row>
    <row r="119" spans="1:34" ht="15" customHeight="1">
      <c r="A119" s="15"/>
      <c r="B119" s="425" t="s">
        <v>720</v>
      </c>
      <c r="C119" s="426" t="s">
        <v>838</v>
      </c>
      <c r="D119" s="426"/>
      <c r="E119" s="212" t="s">
        <v>48</v>
      </c>
      <c r="F119" s="213"/>
      <c r="G119" s="214"/>
      <c r="H119" s="214"/>
      <c r="I119" s="167">
        <v>0</v>
      </c>
      <c r="J119" s="445"/>
      <c r="K119" s="167"/>
      <c r="L119" s="167"/>
      <c r="M119" s="167"/>
      <c r="N119" s="167"/>
      <c r="O119" s="167"/>
      <c r="P119" s="455"/>
      <c r="Q119" s="87">
        <f t="shared" si="80"/>
        <v>0</v>
      </c>
      <c r="R119" s="550">
        <f t="shared" si="70"/>
        <v>0</v>
      </c>
      <c r="S119" s="550">
        <f t="shared" si="71"/>
        <v>0</v>
      </c>
      <c r="T119" s="550">
        <f>IF(R119=1,SUM($R$6:R119),0)</f>
        <v>0</v>
      </c>
      <c r="U119" s="550">
        <f>IF(S119=1,SUM($S$6:S119),0)</f>
        <v>0</v>
      </c>
      <c r="V119" s="550">
        <f t="shared" si="72"/>
        <v>0</v>
      </c>
      <c r="W119" s="550">
        <f t="shared" si="73"/>
        <v>0</v>
      </c>
      <c r="X119" s="550">
        <f>IF(W119=1,SUM($W$6:W119),0)</f>
        <v>0</v>
      </c>
      <c r="Y119" s="158"/>
      <c r="Z119" s="158"/>
      <c r="AA119" s="158"/>
      <c r="AB119" s="158"/>
      <c r="AE119" s="150"/>
      <c r="AF119" s="160"/>
      <c r="AG119" s="150"/>
      <c r="AH119" s="150"/>
    </row>
    <row r="120" spans="1:34" ht="15" customHeight="1">
      <c r="A120" s="17"/>
      <c r="B120" s="169"/>
      <c r="C120" s="426" t="s">
        <v>839</v>
      </c>
      <c r="D120" s="426"/>
      <c r="E120" s="212" t="s">
        <v>45</v>
      </c>
      <c r="F120" s="213" t="s">
        <v>14</v>
      </c>
      <c r="G120" s="214"/>
      <c r="H120" s="214"/>
      <c r="I120" s="167"/>
      <c r="J120" s="445"/>
      <c r="K120" s="167"/>
      <c r="L120" s="167"/>
      <c r="M120" s="167"/>
      <c r="N120" s="167"/>
      <c r="O120" s="167"/>
      <c r="P120" s="455"/>
      <c r="Q120" s="87">
        <f t="shared" si="80"/>
        <v>0</v>
      </c>
      <c r="R120" s="550">
        <f t="shared" si="70"/>
        <v>0</v>
      </c>
      <c r="S120" s="550">
        <f t="shared" si="71"/>
        <v>1</v>
      </c>
      <c r="T120" s="550">
        <f>IF(R120=1,SUM($R$6:R120),0)</f>
        <v>0</v>
      </c>
      <c r="U120" s="550">
        <f>IF(S120=1,SUM($S$6:S120),0)</f>
        <v>173</v>
      </c>
      <c r="V120" s="550">
        <f t="shared" si="72"/>
        <v>173</v>
      </c>
      <c r="W120" s="550">
        <f t="shared" si="73"/>
        <v>0</v>
      </c>
      <c r="X120" s="550">
        <f>IF(W120=1,SUM($W$6:W120),0)</f>
        <v>0</v>
      </c>
      <c r="Y120" s="158"/>
      <c r="Z120" s="158"/>
      <c r="AA120" s="158"/>
      <c r="AB120" s="158"/>
      <c r="AE120" s="150"/>
      <c r="AF120" s="160"/>
      <c r="AG120" s="150"/>
      <c r="AH120" s="150"/>
    </row>
    <row r="121" spans="1:34" ht="15" customHeight="1">
      <c r="A121" s="15"/>
      <c r="B121" s="169">
        <v>1</v>
      </c>
      <c r="C121" s="105" t="s">
        <v>698</v>
      </c>
      <c r="D121" s="105" t="s">
        <v>698</v>
      </c>
      <c r="E121" s="212" t="s">
        <v>44</v>
      </c>
      <c r="F121" s="213" t="s">
        <v>487</v>
      </c>
      <c r="G121" s="214">
        <v>16002920</v>
      </c>
      <c r="H121" s="214">
        <v>30518900</v>
      </c>
      <c r="I121" s="167">
        <v>45383073</v>
      </c>
      <c r="J121" s="445">
        <f t="shared" si="77"/>
        <v>0.48704812427708732</v>
      </c>
      <c r="K121" s="167">
        <f t="shared" si="78"/>
        <v>67486813.578580126</v>
      </c>
      <c r="L121" s="167">
        <f t="shared" ref="L121:O121" si="123">IF($J121&lt;0,(K121*(1-$J121)),(K121*(1+$J121)))</f>
        <v>100356139.54546505</v>
      </c>
      <c r="M121" s="167">
        <f t="shared" si="123"/>
        <v>149234409.07077345</v>
      </c>
      <c r="N121" s="167">
        <f t="shared" si="123"/>
        <v>221918748.08629322</v>
      </c>
      <c r="O121" s="167">
        <f t="shared" si="123"/>
        <v>330003858.08364183</v>
      </c>
      <c r="P121" s="455"/>
      <c r="Q121" s="87">
        <f t="shared" si="80"/>
        <v>45383073</v>
      </c>
      <c r="R121" s="550">
        <f t="shared" si="70"/>
        <v>1</v>
      </c>
      <c r="S121" s="550">
        <f t="shared" si="71"/>
        <v>0</v>
      </c>
      <c r="T121" s="550">
        <f>IF(R121=1,SUM($R$6:R121),0)</f>
        <v>81</v>
      </c>
      <c r="U121" s="550">
        <f>IF(S121=1,SUM($S$6:S121),0)</f>
        <v>0</v>
      </c>
      <c r="V121" s="550">
        <f t="shared" si="72"/>
        <v>81</v>
      </c>
      <c r="W121" s="550">
        <f t="shared" si="73"/>
        <v>0</v>
      </c>
      <c r="X121" s="550">
        <f>IF(W121=1,SUM($W$6:W121),0)</f>
        <v>0</v>
      </c>
      <c r="Y121" s="158"/>
      <c r="Z121" s="158"/>
      <c r="AA121" s="158"/>
      <c r="AB121" s="158"/>
      <c r="AE121" s="150"/>
      <c r="AF121" s="160"/>
      <c r="AG121" s="150"/>
      <c r="AH121" s="150"/>
    </row>
    <row r="122" spans="1:34" ht="15" customHeight="1">
      <c r="A122" s="15"/>
      <c r="B122" s="169">
        <v>2</v>
      </c>
      <c r="C122" s="171" t="s">
        <v>699</v>
      </c>
      <c r="D122" s="171" t="s">
        <v>699</v>
      </c>
      <c r="E122" s="212" t="s">
        <v>44</v>
      </c>
      <c r="F122" s="213" t="s">
        <v>487</v>
      </c>
      <c r="G122" s="214">
        <v>18311920</v>
      </c>
      <c r="H122" s="214">
        <v>34969900</v>
      </c>
      <c r="I122" s="167">
        <v>51851823</v>
      </c>
      <c r="J122" s="445">
        <f t="shared" si="77"/>
        <v>0.48275582715420978</v>
      </c>
      <c r="K122" s="167">
        <f t="shared" si="78"/>
        <v>76883592.701818675</v>
      </c>
      <c r="L122" s="167">
        <f t="shared" ref="L122:O122" si="124">IF($J122&lt;0,(K122*(1-$J122)),(K122*(1+$J122)))</f>
        <v>113999595.09117252</v>
      </c>
      <c r="M122" s="167">
        <f t="shared" si="124"/>
        <v>169033563.91465649</v>
      </c>
      <c r="N122" s="167">
        <f t="shared" si="124"/>
        <v>250635501.87910047</v>
      </c>
      <c r="O122" s="167">
        <f t="shared" si="124"/>
        <v>371631250.90295613</v>
      </c>
      <c r="P122" s="455"/>
      <c r="Q122" s="87">
        <f t="shared" si="80"/>
        <v>51851823</v>
      </c>
      <c r="R122" s="550">
        <f t="shared" si="70"/>
        <v>1</v>
      </c>
      <c r="S122" s="550">
        <f t="shared" si="71"/>
        <v>0</v>
      </c>
      <c r="T122" s="550">
        <f>IF(R122=1,SUM($R$6:R122),0)</f>
        <v>82</v>
      </c>
      <c r="U122" s="550">
        <f>IF(S122=1,SUM($S$6:S122),0)</f>
        <v>0</v>
      </c>
      <c r="V122" s="550">
        <f t="shared" si="72"/>
        <v>82</v>
      </c>
      <c r="W122" s="550">
        <f t="shared" si="73"/>
        <v>0</v>
      </c>
      <c r="X122" s="550">
        <f>IF(W122=1,SUM($W$6:W122),0)</f>
        <v>0</v>
      </c>
      <c r="Y122" s="158"/>
      <c r="Z122" s="158"/>
      <c r="AA122" s="158"/>
      <c r="AB122" s="158"/>
      <c r="AE122" s="150"/>
      <c r="AF122" s="160"/>
      <c r="AG122" s="150"/>
      <c r="AH122" s="150"/>
    </row>
    <row r="123" spans="1:34" ht="15" customHeight="1">
      <c r="A123" s="15"/>
      <c r="B123" s="169">
        <v>3</v>
      </c>
      <c r="C123" s="105" t="s">
        <v>700</v>
      </c>
      <c r="D123" s="105" t="s">
        <v>700</v>
      </c>
      <c r="E123" s="212" t="s">
        <v>44</v>
      </c>
      <c r="F123" s="213" t="s">
        <v>487</v>
      </c>
      <c r="G123" s="214">
        <v>79514150</v>
      </c>
      <c r="H123" s="214">
        <v>145312800</v>
      </c>
      <c r="I123" s="167">
        <v>254142159</v>
      </c>
      <c r="J123" s="445">
        <f t="shared" si="77"/>
        <v>0.74893167704427965</v>
      </c>
      <c r="K123" s="167">
        <f t="shared" si="78"/>
        <v>444477272.34752393</v>
      </c>
      <c r="L123" s="167">
        <f t="shared" ref="L123:O123" si="125">IF($J123&lt;0,(K123*(1-$J123)),(K123*(1+$J123)))</f>
        <v>777360381.33482206</v>
      </c>
      <c r="M123" s="167">
        <f t="shared" si="125"/>
        <v>1359550195.3956909</v>
      </c>
      <c r="N123" s="167">
        <f t="shared" si="125"/>
        <v>2377760403.2592635</v>
      </c>
      <c r="O123" s="167">
        <f t="shared" si="125"/>
        <v>4158540489.681706</v>
      </c>
      <c r="P123" s="455"/>
      <c r="Q123" s="87">
        <f t="shared" si="80"/>
        <v>254142159</v>
      </c>
      <c r="R123" s="550">
        <f t="shared" si="70"/>
        <v>1</v>
      </c>
      <c r="S123" s="550">
        <f t="shared" si="71"/>
        <v>0</v>
      </c>
      <c r="T123" s="550">
        <f>IF(R123=1,SUM($R$6:R123),0)</f>
        <v>83</v>
      </c>
      <c r="U123" s="550">
        <f>IF(S123=1,SUM($S$6:S123),0)</f>
        <v>0</v>
      </c>
      <c r="V123" s="550">
        <f t="shared" si="72"/>
        <v>83</v>
      </c>
      <c r="W123" s="550">
        <f t="shared" si="73"/>
        <v>0</v>
      </c>
      <c r="X123" s="550">
        <f>IF(W123=1,SUM($W$6:W123),0)</f>
        <v>0</v>
      </c>
      <c r="Y123" s="158"/>
      <c r="Z123" s="158"/>
      <c r="AA123" s="158"/>
      <c r="AB123" s="158"/>
      <c r="AE123" s="150"/>
      <c r="AF123" s="160"/>
      <c r="AG123" s="150"/>
      <c r="AH123" s="150"/>
    </row>
    <row r="124" spans="1:34" ht="15" customHeight="1">
      <c r="A124" s="15"/>
      <c r="B124" s="169">
        <v>4</v>
      </c>
      <c r="C124" s="105" t="s">
        <v>701</v>
      </c>
      <c r="D124" s="105" t="s">
        <v>701</v>
      </c>
      <c r="E124" s="212" t="s">
        <v>44</v>
      </c>
      <c r="F124" s="213" t="s">
        <v>487</v>
      </c>
      <c r="G124" s="214">
        <v>46492920</v>
      </c>
      <c r="H124" s="214">
        <v>46492920</v>
      </c>
      <c r="I124" s="167">
        <v>57792723</v>
      </c>
      <c r="J124" s="445">
        <f t="shared" si="77"/>
        <v>0.24304352146520372</v>
      </c>
      <c r="K124" s="167">
        <f t="shared" si="78"/>
        <v>71838869.912983075</v>
      </c>
      <c r="L124" s="167">
        <f t="shared" ref="L124:O124" si="126">IF($J124&lt;0,(K124*(1-$J124)),(K124*(1+$J124)))</f>
        <v>89298841.834715158</v>
      </c>
      <c r="M124" s="167">
        <f t="shared" si="126"/>
        <v>111002346.81698859</v>
      </c>
      <c r="N124" s="167">
        <f t="shared" si="126"/>
        <v>137980748.07829136</v>
      </c>
      <c r="O124" s="167">
        <f t="shared" si="126"/>
        <v>171516074.98564243</v>
      </c>
      <c r="P124" s="455"/>
      <c r="Q124" s="87">
        <f t="shared" si="80"/>
        <v>57792723</v>
      </c>
      <c r="R124" s="550">
        <f t="shared" si="70"/>
        <v>1</v>
      </c>
      <c r="S124" s="550">
        <f t="shared" si="71"/>
        <v>0</v>
      </c>
      <c r="T124" s="550">
        <f>IF(R124=1,SUM($R$6:R124),0)</f>
        <v>84</v>
      </c>
      <c r="U124" s="550">
        <f>IF(S124=1,SUM($S$6:S124),0)</f>
        <v>0</v>
      </c>
      <c r="V124" s="550">
        <f t="shared" si="72"/>
        <v>84</v>
      </c>
      <c r="W124" s="550">
        <f t="shared" si="73"/>
        <v>0</v>
      </c>
      <c r="X124" s="550">
        <f>IF(W124=1,SUM($W$6:W124),0)</f>
        <v>0</v>
      </c>
      <c r="Y124" s="158"/>
      <c r="Z124" s="158"/>
      <c r="AA124" s="158"/>
      <c r="AB124" s="158"/>
      <c r="AE124" s="150"/>
      <c r="AF124" s="160"/>
      <c r="AG124" s="150"/>
      <c r="AH124" s="150"/>
    </row>
    <row r="125" spans="1:34" ht="15" customHeight="1">
      <c r="A125" s="15"/>
      <c r="B125" s="169">
        <v>5</v>
      </c>
      <c r="C125" s="105" t="s">
        <v>702</v>
      </c>
      <c r="D125" s="105" t="s">
        <v>702</v>
      </c>
      <c r="E125" s="212" t="s">
        <v>44</v>
      </c>
      <c r="F125" s="213" t="s">
        <v>487</v>
      </c>
      <c r="G125" s="214">
        <v>229416150</v>
      </c>
      <c r="H125" s="214">
        <v>229416150</v>
      </c>
      <c r="I125" s="167">
        <v>255001209</v>
      </c>
      <c r="J125" s="445">
        <f t="shared" si="77"/>
        <v>0.11152248435866438</v>
      </c>
      <c r="K125" s="167">
        <f t="shared" si="78"/>
        <v>283439577.342143</v>
      </c>
      <c r="L125" s="167">
        <f t="shared" ref="L125:O125" si="127">IF($J125&lt;0,(K125*(1-$J125)),(K125*(1+$J125)))</f>
        <v>315049463.1729086</v>
      </c>
      <c r="M125" s="167">
        <f t="shared" si="127"/>
        <v>350184562.0018149</v>
      </c>
      <c r="N125" s="167">
        <f t="shared" si="127"/>
        <v>389238014.34030807</v>
      </c>
      <c r="O125" s="167">
        <f t="shared" si="127"/>
        <v>432646804.70637268</v>
      </c>
      <c r="P125" s="455"/>
      <c r="Q125" s="87">
        <f t="shared" si="80"/>
        <v>255001209</v>
      </c>
      <c r="R125" s="550">
        <f t="shared" si="70"/>
        <v>1</v>
      </c>
      <c r="S125" s="550">
        <f t="shared" si="71"/>
        <v>0</v>
      </c>
      <c r="T125" s="550">
        <f>IF(R125=1,SUM($R$6:R125),0)</f>
        <v>85</v>
      </c>
      <c r="U125" s="550">
        <f>IF(S125=1,SUM($S$6:S125),0)</f>
        <v>0</v>
      </c>
      <c r="V125" s="550">
        <f t="shared" si="72"/>
        <v>85</v>
      </c>
      <c r="W125" s="550">
        <f t="shared" si="73"/>
        <v>0</v>
      </c>
      <c r="X125" s="550">
        <f>IF(W125=1,SUM($W$6:W125),0)</f>
        <v>0</v>
      </c>
      <c r="Y125" s="158"/>
      <c r="Z125" s="158"/>
      <c r="AA125" s="158"/>
      <c r="AB125" s="158"/>
      <c r="AE125" s="150"/>
      <c r="AF125" s="160"/>
      <c r="AG125" s="150"/>
      <c r="AH125" s="150"/>
    </row>
    <row r="126" spans="1:34" ht="15" customHeight="1">
      <c r="A126" s="15"/>
      <c r="B126" s="169">
        <v>6</v>
      </c>
      <c r="C126" s="105" t="s">
        <v>837</v>
      </c>
      <c r="D126" s="105" t="s">
        <v>837</v>
      </c>
      <c r="E126" s="212" t="s">
        <v>44</v>
      </c>
      <c r="F126" s="213" t="s">
        <v>487</v>
      </c>
      <c r="G126" s="214">
        <v>46425420</v>
      </c>
      <c r="H126" s="214">
        <v>46425420</v>
      </c>
      <c r="I126" s="167">
        <v>52628073</v>
      </c>
      <c r="J126" s="445">
        <f t="shared" si="77"/>
        <v>0.13360467175095023</v>
      </c>
      <c r="K126" s="167">
        <f t="shared" si="78"/>
        <v>59659429.418050051</v>
      </c>
      <c r="L126" s="167">
        <f t="shared" ref="L126:O126" si="128">IF($J126&lt;0,(K126*(1-$J126)),(K126*(1+$J126)))</f>
        <v>67630207.902297616</v>
      </c>
      <c r="M126" s="167">
        <f t="shared" si="128"/>
        <v>76665919.629532605</v>
      </c>
      <c r="N126" s="167">
        <f t="shared" si="128"/>
        <v>86908844.656121045</v>
      </c>
      <c r="O126" s="167">
        <f t="shared" si="128"/>
        <v>98520272.31865643</v>
      </c>
      <c r="P126" s="455"/>
      <c r="Q126" s="87">
        <f t="shared" si="80"/>
        <v>52628073</v>
      </c>
      <c r="R126" s="550">
        <f t="shared" si="70"/>
        <v>1</v>
      </c>
      <c r="S126" s="550">
        <f t="shared" si="71"/>
        <v>0</v>
      </c>
      <c r="T126" s="550">
        <f>IF(R126=1,SUM($R$6:R126),0)</f>
        <v>86</v>
      </c>
      <c r="U126" s="550">
        <f>IF(S126=1,SUM($S$6:S126),0)</f>
        <v>0</v>
      </c>
      <c r="V126" s="550">
        <f t="shared" si="72"/>
        <v>86</v>
      </c>
      <c r="W126" s="550">
        <f t="shared" si="73"/>
        <v>0</v>
      </c>
      <c r="X126" s="550">
        <f>IF(W126=1,SUM($W$6:W126),0)</f>
        <v>0</v>
      </c>
      <c r="Y126" s="158"/>
      <c r="Z126" s="158"/>
      <c r="AA126" s="158"/>
      <c r="AB126" s="158"/>
      <c r="AE126" s="150"/>
      <c r="AF126" s="160"/>
      <c r="AG126" s="150"/>
      <c r="AH126" s="150"/>
    </row>
    <row r="127" spans="1:34" ht="15" customHeight="1">
      <c r="A127" s="17"/>
      <c r="B127" s="169"/>
      <c r="C127" s="427" t="s">
        <v>1031</v>
      </c>
      <c r="D127" s="427"/>
      <c r="E127" s="212" t="s">
        <v>48</v>
      </c>
      <c r="F127" s="213"/>
      <c r="G127" s="214"/>
      <c r="H127" s="214"/>
      <c r="I127" s="167"/>
      <c r="J127" s="445"/>
      <c r="K127" s="167"/>
      <c r="L127" s="167"/>
      <c r="M127" s="167"/>
      <c r="N127" s="167"/>
      <c r="O127" s="167"/>
      <c r="P127" s="455"/>
      <c r="Q127" s="87">
        <f t="shared" si="80"/>
        <v>0</v>
      </c>
      <c r="R127" s="550">
        <f t="shared" si="70"/>
        <v>0</v>
      </c>
      <c r="S127" s="550">
        <f t="shared" si="71"/>
        <v>0</v>
      </c>
      <c r="T127" s="550">
        <f>IF(R127=1,SUM($R$6:R127),0)</f>
        <v>0</v>
      </c>
      <c r="U127" s="550">
        <f>IF(S127=1,SUM($S$6:S127),0)</f>
        <v>0</v>
      </c>
      <c r="V127" s="550">
        <f t="shared" si="72"/>
        <v>0</v>
      </c>
      <c r="W127" s="550">
        <f t="shared" si="73"/>
        <v>0</v>
      </c>
      <c r="X127" s="550">
        <f>IF(W127=1,SUM($W$6:W127),0)</f>
        <v>0</v>
      </c>
      <c r="Y127" s="158"/>
      <c r="Z127" s="158"/>
      <c r="AA127" s="158"/>
      <c r="AB127" s="158"/>
      <c r="AE127" s="150"/>
      <c r="AF127" s="160"/>
      <c r="AG127" s="150"/>
      <c r="AH127" s="150"/>
    </row>
    <row r="128" spans="1:34" ht="15" customHeight="1">
      <c r="A128" s="15"/>
      <c r="B128" s="169">
        <v>7</v>
      </c>
      <c r="C128" s="171" t="s">
        <v>1032</v>
      </c>
      <c r="D128" s="171" t="s">
        <v>1032</v>
      </c>
      <c r="E128" s="212" t="s">
        <v>44</v>
      </c>
      <c r="F128" s="213" t="s">
        <v>487</v>
      </c>
      <c r="G128" s="214">
        <v>241300000</v>
      </c>
      <c r="H128" s="214">
        <v>286907300</v>
      </c>
      <c r="I128" s="167">
        <v>281468250</v>
      </c>
      <c r="J128" s="445">
        <f t="shared" si="77"/>
        <v>-1.8957516940140594E-2</v>
      </c>
      <c r="K128" s="167">
        <f t="shared" si="78"/>
        <v>286804189.11748672</v>
      </c>
      <c r="L128" s="167">
        <f t="shared" ref="L128:O128" si="129">IF($J128&lt;0,(K128*(1-$J128)),(K128*(1+$J128)))</f>
        <v>292241284.39118475</v>
      </c>
      <c r="M128" s="167">
        <f t="shared" si="129"/>
        <v>297781453.49063909</v>
      </c>
      <c r="N128" s="167">
        <f t="shared" si="129"/>
        <v>303426650.43964756</v>
      </c>
      <c r="O128" s="167">
        <f t="shared" si="129"/>
        <v>309178866.30544728</v>
      </c>
      <c r="P128" s="456"/>
      <c r="Q128" s="87">
        <f t="shared" si="80"/>
        <v>281468250</v>
      </c>
      <c r="R128" s="550">
        <f t="shared" si="70"/>
        <v>1</v>
      </c>
      <c r="S128" s="550">
        <f t="shared" si="71"/>
        <v>0</v>
      </c>
      <c r="T128" s="550">
        <f>IF(R128=1,SUM($R$6:R128),0)</f>
        <v>87</v>
      </c>
      <c r="U128" s="550">
        <f>IF(S128=1,SUM($S$6:S128),0)</f>
        <v>0</v>
      </c>
      <c r="V128" s="550">
        <f t="shared" si="72"/>
        <v>87</v>
      </c>
      <c r="W128" s="550">
        <f t="shared" si="73"/>
        <v>0</v>
      </c>
      <c r="X128" s="550">
        <f>IF(W128=1,SUM($W$6:W128),0)</f>
        <v>0</v>
      </c>
      <c r="Y128" s="158"/>
      <c r="Z128" s="158"/>
      <c r="AA128" s="158"/>
      <c r="AB128" s="158"/>
      <c r="AE128" s="150"/>
      <c r="AF128" s="160"/>
      <c r="AG128" s="150"/>
      <c r="AH128" s="150"/>
    </row>
    <row r="129" spans="1:34" ht="15" customHeight="1">
      <c r="A129" s="15"/>
      <c r="B129" s="169">
        <v>8</v>
      </c>
      <c r="C129" s="171" t="s">
        <v>1033</v>
      </c>
      <c r="D129" s="171" t="s">
        <v>1033</v>
      </c>
      <c r="E129" s="212" t="s">
        <v>44</v>
      </c>
      <c r="F129" s="213" t="s">
        <v>14</v>
      </c>
      <c r="G129" s="214">
        <v>42499000</v>
      </c>
      <c r="H129" s="214">
        <v>47390600</v>
      </c>
      <c r="I129" s="167">
        <v>46492200</v>
      </c>
      <c r="J129" s="445">
        <f t="shared" si="77"/>
        <v>-1.8957345971563982E-2</v>
      </c>
      <c r="K129" s="167">
        <f t="shared" si="78"/>
        <v>47373568.720379144</v>
      </c>
      <c r="L129" s="167">
        <f t="shared" ref="L129:O129" si="130">IF($J129&lt;0,(K129*(1-$J129)),(K129*(1+$J129)))</f>
        <v>48271645.852519035</v>
      </c>
      <c r="M129" s="167">
        <f t="shared" si="130"/>
        <v>49186748.143562049</v>
      </c>
      <c r="N129" s="167">
        <f t="shared" si="130"/>
        <v>50119198.345335737</v>
      </c>
      <c r="O129" s="167">
        <f t="shared" si="130"/>
        <v>51069325.3281857</v>
      </c>
      <c r="P129" s="456"/>
      <c r="Q129" s="87">
        <f t="shared" si="80"/>
        <v>46492200</v>
      </c>
      <c r="R129" s="550">
        <f t="shared" si="70"/>
        <v>1</v>
      </c>
      <c r="S129" s="550">
        <f t="shared" si="71"/>
        <v>0</v>
      </c>
      <c r="T129" s="550">
        <f>IF(R129=1,SUM($R$6:R129),0)</f>
        <v>88</v>
      </c>
      <c r="U129" s="550">
        <f>IF(S129=1,SUM($S$6:S129),0)</f>
        <v>0</v>
      </c>
      <c r="V129" s="550">
        <f t="shared" si="72"/>
        <v>88</v>
      </c>
      <c r="W129" s="550">
        <f t="shared" si="73"/>
        <v>0</v>
      </c>
      <c r="X129" s="550">
        <f>IF(W129=1,SUM($W$6:W129),0)</f>
        <v>0</v>
      </c>
      <c r="Y129" s="158"/>
      <c r="Z129" s="158"/>
      <c r="AA129" s="158"/>
      <c r="AB129" s="158"/>
      <c r="AE129" s="150"/>
      <c r="AF129" s="160"/>
      <c r="AG129" s="150"/>
      <c r="AH129" s="150"/>
    </row>
    <row r="130" spans="1:34" ht="15" customHeight="1">
      <c r="A130" s="15"/>
      <c r="B130" s="169">
        <v>9</v>
      </c>
      <c r="C130" s="171" t="s">
        <v>1180</v>
      </c>
      <c r="D130" s="171" t="s">
        <v>1180</v>
      </c>
      <c r="E130" s="212" t="s">
        <v>45</v>
      </c>
      <c r="F130" s="213" t="s">
        <v>14</v>
      </c>
      <c r="G130" s="405"/>
      <c r="H130" s="405"/>
      <c r="I130" s="409">
        <v>260118000</v>
      </c>
      <c r="J130" s="447">
        <v>-1.8957345971563982E-2</v>
      </c>
      <c r="K130" s="409">
        <f t="shared" si="78"/>
        <v>265049146.91943127</v>
      </c>
      <c r="L130" s="409">
        <f t="shared" ref="L130:O130" si="131">IF($J130&lt;0,(K130*(1-$J130)),(K130*(1+$J130)))</f>
        <v>270073775.29705083</v>
      </c>
      <c r="M130" s="409">
        <f t="shared" si="131"/>
        <v>275193657.29320347</v>
      </c>
      <c r="N130" s="409">
        <f t="shared" si="131"/>
        <v>280410598.66369075</v>
      </c>
      <c r="O130" s="409">
        <f t="shared" si="131"/>
        <v>285726439.39665169</v>
      </c>
      <c r="P130" s="456"/>
      <c r="Q130" s="87">
        <f t="shared" si="80"/>
        <v>260118000</v>
      </c>
      <c r="R130" s="550">
        <f t="shared" si="70"/>
        <v>0</v>
      </c>
      <c r="S130" s="550">
        <f t="shared" si="71"/>
        <v>1</v>
      </c>
      <c r="T130" s="550">
        <f>IF(R130=1,SUM($R$6:R130),0)</f>
        <v>0</v>
      </c>
      <c r="U130" s="550">
        <f>IF(S130=1,SUM($S$6:S130),0)</f>
        <v>174</v>
      </c>
      <c r="V130" s="550">
        <f t="shared" si="72"/>
        <v>174</v>
      </c>
      <c r="W130" s="550">
        <f t="shared" si="73"/>
        <v>0</v>
      </c>
      <c r="X130" s="550">
        <f>IF(W130=1,SUM($W$6:W130),0)</f>
        <v>0</v>
      </c>
      <c r="Y130" s="158"/>
      <c r="Z130" s="158"/>
      <c r="AA130" s="158"/>
      <c r="AB130" s="158"/>
      <c r="AE130" s="150"/>
      <c r="AF130" s="160"/>
      <c r="AG130" s="150"/>
      <c r="AH130" s="150"/>
    </row>
    <row r="131" spans="1:34" ht="15" customHeight="1">
      <c r="A131" s="15"/>
      <c r="B131" s="169">
        <v>10</v>
      </c>
      <c r="C131" s="171" t="s">
        <v>1181</v>
      </c>
      <c r="D131" s="171" t="s">
        <v>1181</v>
      </c>
      <c r="E131" s="212" t="s">
        <v>45</v>
      </c>
      <c r="F131" s="213" t="s">
        <v>14</v>
      </c>
      <c r="G131" s="405"/>
      <c r="H131" s="405"/>
      <c r="I131" s="409">
        <v>295696000</v>
      </c>
      <c r="J131" s="447">
        <v>-1.8957345971563982E-2</v>
      </c>
      <c r="K131" s="409">
        <f t="shared" si="78"/>
        <v>301301611.37440759</v>
      </c>
      <c r="L131" s="409">
        <f t="shared" ref="L131:O131" si="132">IF($J131&lt;0,(K131*(1-$J131)),(K131*(1+$J131)))</f>
        <v>307013490.26302195</v>
      </c>
      <c r="M131" s="409">
        <f t="shared" si="132"/>
        <v>312833651.21587545</v>
      </c>
      <c r="N131" s="409">
        <f t="shared" si="132"/>
        <v>318764146.97352237</v>
      </c>
      <c r="O131" s="409">
        <f t="shared" si="132"/>
        <v>324807069.19102991</v>
      </c>
      <c r="P131" s="456"/>
      <c r="Q131" s="87">
        <f t="shared" si="80"/>
        <v>295696000</v>
      </c>
      <c r="R131" s="550">
        <f t="shared" si="70"/>
        <v>0</v>
      </c>
      <c r="S131" s="550">
        <f t="shared" si="71"/>
        <v>1</v>
      </c>
      <c r="T131" s="550">
        <f>IF(R131=1,SUM($R$6:R131),0)</f>
        <v>0</v>
      </c>
      <c r="U131" s="550">
        <f>IF(S131=1,SUM($S$6:S131),0)</f>
        <v>175</v>
      </c>
      <c r="V131" s="550">
        <f t="shared" si="72"/>
        <v>175</v>
      </c>
      <c r="W131" s="550">
        <f t="shared" si="73"/>
        <v>0</v>
      </c>
      <c r="X131" s="550">
        <f>IF(W131=1,SUM($W$6:W131),0)</f>
        <v>0</v>
      </c>
      <c r="Y131" s="158"/>
      <c r="Z131" s="158"/>
      <c r="AA131" s="158"/>
      <c r="AB131" s="158"/>
      <c r="AE131" s="150"/>
      <c r="AF131" s="160"/>
      <c r="AG131" s="150"/>
      <c r="AH131" s="150"/>
    </row>
    <row r="132" spans="1:34" ht="15" customHeight="1">
      <c r="A132" s="15"/>
      <c r="B132" s="169"/>
      <c r="C132" s="105"/>
      <c r="D132" s="105"/>
      <c r="E132" s="212"/>
      <c r="F132" s="213"/>
      <c r="G132" s="214"/>
      <c r="H132" s="214"/>
      <c r="I132" s="167"/>
      <c r="J132" s="445"/>
      <c r="K132" s="167"/>
      <c r="L132" s="167"/>
      <c r="M132" s="167"/>
      <c r="N132" s="167"/>
      <c r="O132" s="167"/>
      <c r="P132" s="456"/>
      <c r="Q132" s="87">
        <f t="shared" si="80"/>
        <v>0</v>
      </c>
      <c r="R132" s="550">
        <f t="shared" si="70"/>
        <v>0</v>
      </c>
      <c r="S132" s="550">
        <f t="shared" si="71"/>
        <v>0</v>
      </c>
      <c r="T132" s="550">
        <f>IF(R132=1,SUM($R$6:R132),0)</f>
        <v>0</v>
      </c>
      <c r="U132" s="550">
        <f>IF(S132=1,SUM($S$6:S132),0)</f>
        <v>0</v>
      </c>
      <c r="V132" s="550">
        <f t="shared" si="72"/>
        <v>0</v>
      </c>
      <c r="W132" s="550">
        <f t="shared" si="73"/>
        <v>0</v>
      </c>
      <c r="X132" s="550">
        <f>IF(W132=1,SUM($W$6:W132),0)</f>
        <v>0</v>
      </c>
      <c r="Y132" s="158"/>
      <c r="Z132" s="158"/>
      <c r="AA132" s="158"/>
      <c r="AB132" s="158"/>
      <c r="AE132" s="150"/>
      <c r="AF132" s="160"/>
      <c r="AG132" s="150"/>
      <c r="AH132" s="150"/>
    </row>
    <row r="133" spans="1:34" ht="15" customHeight="1">
      <c r="A133" s="15"/>
      <c r="B133" s="425" t="s">
        <v>720</v>
      </c>
      <c r="C133" s="426" t="s">
        <v>488</v>
      </c>
      <c r="D133" s="426"/>
      <c r="E133" s="212" t="s">
        <v>48</v>
      </c>
      <c r="F133" s="213"/>
      <c r="G133" s="214"/>
      <c r="H133" s="214"/>
      <c r="I133" s="167">
        <v>0</v>
      </c>
      <c r="J133" s="445"/>
      <c r="K133" s="167"/>
      <c r="L133" s="167"/>
      <c r="M133" s="167"/>
      <c r="N133" s="167"/>
      <c r="O133" s="167"/>
      <c r="P133" s="456"/>
      <c r="Q133" s="87">
        <f t="shared" si="80"/>
        <v>0</v>
      </c>
      <c r="R133" s="550">
        <f t="shared" si="70"/>
        <v>0</v>
      </c>
      <c r="S133" s="550">
        <f t="shared" si="71"/>
        <v>0</v>
      </c>
      <c r="T133" s="550">
        <f>IF(R133=1,SUM($R$6:R133),0)</f>
        <v>0</v>
      </c>
      <c r="U133" s="550">
        <f>IF(S133=1,SUM($S$6:S133),0)</f>
        <v>0</v>
      </c>
      <c r="V133" s="550">
        <f t="shared" si="72"/>
        <v>0</v>
      </c>
      <c r="W133" s="550">
        <f t="shared" si="73"/>
        <v>0</v>
      </c>
      <c r="X133" s="550">
        <f>IF(W133=1,SUM($W$6:W133),0)</f>
        <v>0</v>
      </c>
      <c r="Y133" s="158"/>
      <c r="Z133" s="158"/>
      <c r="AA133" s="158"/>
      <c r="AB133" s="158"/>
      <c r="AE133" s="150"/>
      <c r="AF133" s="160"/>
      <c r="AG133" s="150"/>
      <c r="AH133" s="150"/>
    </row>
    <row r="134" spans="1:34" ht="15" customHeight="1">
      <c r="A134" s="15"/>
      <c r="B134" s="169">
        <v>1</v>
      </c>
      <c r="C134" s="105" t="s">
        <v>489</v>
      </c>
      <c r="D134" s="105" t="s">
        <v>489</v>
      </c>
      <c r="E134" s="212" t="s">
        <v>44</v>
      </c>
      <c r="F134" s="213" t="s">
        <v>487</v>
      </c>
      <c r="G134" s="214">
        <v>126104830</v>
      </c>
      <c r="H134" s="214">
        <v>181123500</v>
      </c>
      <c r="I134" s="167">
        <v>191170110</v>
      </c>
      <c r="J134" s="445">
        <f t="shared" si="77"/>
        <v>5.546828545163935E-2</v>
      </c>
      <c r="K134" s="167">
        <f t="shared" si="78"/>
        <v>201773988.23130128</v>
      </c>
      <c r="L134" s="167">
        <f t="shared" ref="L134:O134" si="133">IF($J134&lt;0,(K134*(1-$J134)),(K134*(1+$J134)))</f>
        <v>212966045.40723079</v>
      </c>
      <c r="M134" s="167">
        <f t="shared" si="133"/>
        <v>224778906.80538586</v>
      </c>
      <c r="N134" s="167">
        <f t="shared" si="133"/>
        <v>237247007.37157443</v>
      </c>
      <c r="O134" s="167">
        <f t="shared" si="133"/>
        <v>250406692.09900808</v>
      </c>
      <c r="P134" s="456"/>
      <c r="Q134" s="87">
        <f t="shared" si="80"/>
        <v>191170110</v>
      </c>
      <c r="R134" s="550">
        <f t="shared" si="70"/>
        <v>1</v>
      </c>
      <c r="S134" s="550">
        <f t="shared" si="71"/>
        <v>0</v>
      </c>
      <c r="T134" s="550">
        <f>IF(R134=1,SUM($R$6:R134),0)</f>
        <v>89</v>
      </c>
      <c r="U134" s="550">
        <f>IF(S134=1,SUM($S$6:S134),0)</f>
        <v>0</v>
      </c>
      <c r="V134" s="550">
        <f t="shared" si="72"/>
        <v>89</v>
      </c>
      <c r="W134" s="550">
        <f t="shared" si="73"/>
        <v>0</v>
      </c>
      <c r="X134" s="550">
        <f>IF(W134=1,SUM($W$6:W134),0)</f>
        <v>0</v>
      </c>
      <c r="Y134" s="158"/>
      <c r="Z134" s="158"/>
      <c r="AA134" s="158"/>
      <c r="AB134" s="158"/>
      <c r="AE134" s="150"/>
      <c r="AF134" s="160"/>
      <c r="AG134" s="150"/>
      <c r="AH134" s="150"/>
    </row>
    <row r="135" spans="1:34" ht="15" customHeight="1">
      <c r="A135" s="15"/>
      <c r="B135" s="169">
        <v>2</v>
      </c>
      <c r="C135" s="105" t="s">
        <v>490</v>
      </c>
      <c r="D135" s="105" t="s">
        <v>490</v>
      </c>
      <c r="E135" s="212" t="s">
        <v>44</v>
      </c>
      <c r="F135" s="213" t="s">
        <v>487</v>
      </c>
      <c r="G135" s="214">
        <v>191704830</v>
      </c>
      <c r="H135" s="214">
        <v>265523500</v>
      </c>
      <c r="I135" s="167">
        <v>280180110</v>
      </c>
      <c r="J135" s="445">
        <f t="shared" si="77"/>
        <v>5.5198918363158066E-2</v>
      </c>
      <c r="K135" s="167">
        <f t="shared" si="78"/>
        <v>295645749.01887065</v>
      </c>
      <c r="L135" s="167">
        <f t="shared" ref="L135:O135" si="134">IF($J135&lt;0,(K135*(1-$J135)),(K135*(1+$J135)))</f>
        <v>311965074.58337802</v>
      </c>
      <c r="M135" s="167">
        <f t="shared" si="134"/>
        <v>329185209.26746243</v>
      </c>
      <c r="N135" s="167">
        <f t="shared" si="134"/>
        <v>347355876.76017618</v>
      </c>
      <c r="O135" s="167">
        <f t="shared" si="134"/>
        <v>366529545.44442433</v>
      </c>
      <c r="P135" s="456"/>
      <c r="Q135" s="87">
        <f t="shared" si="80"/>
        <v>280180110</v>
      </c>
      <c r="R135" s="550">
        <f t="shared" ref="R135:R198" si="135">IF(E135="MDU-KD",1,0)</f>
        <v>1</v>
      </c>
      <c r="S135" s="550">
        <f t="shared" ref="S135:S198" si="136">IF(E135="HDW",1,0)</f>
        <v>0</v>
      </c>
      <c r="T135" s="550">
        <f>IF(R135=1,SUM($R$6:R135),0)</f>
        <v>90</v>
      </c>
      <c r="U135" s="550">
        <f>IF(S135=1,SUM($S$6:S135),0)</f>
        <v>0</v>
      </c>
      <c r="V135" s="550">
        <f t="shared" ref="V135:V198" si="137">IF(T135=0,U135,T135)</f>
        <v>90</v>
      </c>
      <c r="W135" s="550">
        <f t="shared" ref="W135:W198" si="138">IF(F135=0,0,IF(LEFT(C135,11)="Tiang Beton",1,0))</f>
        <v>0</v>
      </c>
      <c r="X135" s="550">
        <f>IF(W135=1,SUM($W$6:W135),0)</f>
        <v>0</v>
      </c>
      <c r="Y135" s="158"/>
      <c r="Z135" s="158"/>
      <c r="AA135" s="158"/>
      <c r="AB135" s="158"/>
      <c r="AE135" s="150"/>
      <c r="AF135" s="160"/>
      <c r="AG135" s="150"/>
      <c r="AH135" s="150"/>
    </row>
    <row r="136" spans="1:34" ht="15" customHeight="1">
      <c r="A136" s="15"/>
      <c r="B136" s="169">
        <v>3</v>
      </c>
      <c r="C136" s="105" t="s">
        <v>813</v>
      </c>
      <c r="D136" s="105"/>
      <c r="E136" s="212" t="s">
        <v>45</v>
      </c>
      <c r="F136" s="213" t="s">
        <v>487</v>
      </c>
      <c r="G136" s="214">
        <v>79200000</v>
      </c>
      <c r="H136" s="214">
        <v>79200000</v>
      </c>
      <c r="I136" s="443">
        <v>79200000</v>
      </c>
      <c r="J136" s="446">
        <v>5.5198918363158066E-2</v>
      </c>
      <c r="K136" s="443">
        <f t="shared" si="78"/>
        <v>83571754.334362119</v>
      </c>
      <c r="L136" s="443">
        <f t="shared" ref="L136:O136" si="139">IF($J136&lt;0,(K136*(1-$J136)),(K136*(1+$J136)))</f>
        <v>88184824.779330477</v>
      </c>
      <c r="M136" s="443">
        <f t="shared" si="139"/>
        <v>93052531.723194137</v>
      </c>
      <c r="N136" s="443">
        <f t="shared" si="139"/>
        <v>98188930.825267911</v>
      </c>
      <c r="O136" s="443">
        <f t="shared" si="139"/>
        <v>103608853.60205765</v>
      </c>
      <c r="P136" s="456"/>
      <c r="Q136" s="87">
        <f t="shared" si="80"/>
        <v>79200000</v>
      </c>
      <c r="R136" s="550">
        <f t="shared" si="135"/>
        <v>0</v>
      </c>
      <c r="S136" s="550">
        <f t="shared" si="136"/>
        <v>1</v>
      </c>
      <c r="T136" s="550">
        <f>IF(R136=1,SUM($R$6:R136),0)</f>
        <v>0</v>
      </c>
      <c r="U136" s="550">
        <f>IF(S136=1,SUM($S$6:S136),0)</f>
        <v>176</v>
      </c>
      <c r="V136" s="550">
        <f t="shared" si="137"/>
        <v>176</v>
      </c>
      <c r="W136" s="550">
        <f t="shared" si="138"/>
        <v>0</v>
      </c>
      <c r="X136" s="550">
        <f>IF(W136=1,SUM($W$6:W136),0)</f>
        <v>0</v>
      </c>
      <c r="Y136" s="158"/>
      <c r="Z136" s="158"/>
      <c r="AA136" s="158"/>
      <c r="AB136" s="158"/>
      <c r="AE136" s="150"/>
      <c r="AF136" s="160"/>
      <c r="AG136" s="150"/>
      <c r="AH136" s="150"/>
    </row>
    <row r="137" spans="1:34" ht="15" customHeight="1">
      <c r="A137" s="15"/>
      <c r="B137" s="169">
        <v>4</v>
      </c>
      <c r="C137" s="105" t="s">
        <v>814</v>
      </c>
      <c r="D137" s="105"/>
      <c r="E137" s="212" t="s">
        <v>45</v>
      </c>
      <c r="F137" s="213" t="s">
        <v>14</v>
      </c>
      <c r="G137" s="214">
        <v>5975000</v>
      </c>
      <c r="H137" s="214">
        <v>5975000</v>
      </c>
      <c r="I137" s="443">
        <v>5975000</v>
      </c>
      <c r="J137" s="446">
        <v>5.5198918363158066E-2</v>
      </c>
      <c r="K137" s="443">
        <f t="shared" si="78"/>
        <v>6304813.537219869</v>
      </c>
      <c r="L137" s="443">
        <f t="shared" ref="L137:O137" si="140">IF($J137&lt;0,(K137*(1-$J137)),(K137*(1+$J137)))</f>
        <v>6652832.424955802</v>
      </c>
      <c r="M137" s="443">
        <f t="shared" si="140"/>
        <v>7020061.5788647085</v>
      </c>
      <c r="N137" s="443">
        <f t="shared" si="140"/>
        <v>7407561.3848608043</v>
      </c>
      <c r="O137" s="443">
        <f t="shared" si="140"/>
        <v>7816450.761013818</v>
      </c>
      <c r="P137" s="456"/>
      <c r="Q137" s="87">
        <f t="shared" si="80"/>
        <v>5975000</v>
      </c>
      <c r="R137" s="550">
        <f t="shared" si="135"/>
        <v>0</v>
      </c>
      <c r="S137" s="550">
        <f t="shared" si="136"/>
        <v>1</v>
      </c>
      <c r="T137" s="550">
        <f>IF(R137=1,SUM($R$6:R137),0)</f>
        <v>0</v>
      </c>
      <c r="U137" s="550">
        <f>IF(S137=1,SUM($S$6:S137),0)</f>
        <v>177</v>
      </c>
      <c r="V137" s="550">
        <f t="shared" si="137"/>
        <v>177</v>
      </c>
      <c r="W137" s="550">
        <f t="shared" si="138"/>
        <v>0</v>
      </c>
      <c r="X137" s="550">
        <f>IF(W137=1,SUM($W$6:W137),0)</f>
        <v>0</v>
      </c>
      <c r="Y137" s="158"/>
      <c r="Z137" s="158"/>
      <c r="AA137" s="158"/>
      <c r="AB137" s="158"/>
      <c r="AE137" s="150"/>
      <c r="AF137" s="160"/>
      <c r="AG137" s="150"/>
      <c r="AH137" s="150"/>
    </row>
    <row r="138" spans="1:34" ht="15" customHeight="1">
      <c r="A138" s="15"/>
      <c r="B138" s="169">
        <v>5</v>
      </c>
      <c r="C138" s="105" t="s">
        <v>815</v>
      </c>
      <c r="D138" s="105"/>
      <c r="E138" s="212" t="s">
        <v>45</v>
      </c>
      <c r="F138" s="213" t="s">
        <v>24</v>
      </c>
      <c r="G138" s="214">
        <v>12500000</v>
      </c>
      <c r="H138" s="214">
        <v>12500000</v>
      </c>
      <c r="I138" s="443">
        <v>12500000</v>
      </c>
      <c r="J138" s="446">
        <v>5.5198918363158066E-2</v>
      </c>
      <c r="K138" s="443">
        <f t="shared" si="78"/>
        <v>13189986.479539476</v>
      </c>
      <c r="L138" s="443">
        <f t="shared" ref="L138:O138" si="141">IF($J138&lt;0,(K138*(1-$J138)),(K138*(1+$J138)))</f>
        <v>13918059.466434734</v>
      </c>
      <c r="M138" s="443">
        <f t="shared" si="141"/>
        <v>14686321.294696044</v>
      </c>
      <c r="N138" s="443">
        <f t="shared" si="141"/>
        <v>15496990.34489708</v>
      </c>
      <c r="O138" s="443">
        <f t="shared" si="141"/>
        <v>16352407.449819703</v>
      </c>
      <c r="P138" s="456"/>
      <c r="Q138" s="87">
        <f t="shared" si="80"/>
        <v>12500000</v>
      </c>
      <c r="R138" s="550">
        <f t="shared" si="135"/>
        <v>0</v>
      </c>
      <c r="S138" s="550">
        <f t="shared" si="136"/>
        <v>1</v>
      </c>
      <c r="T138" s="550">
        <f>IF(R138=1,SUM($R$6:R138),0)</f>
        <v>0</v>
      </c>
      <c r="U138" s="550">
        <f>IF(S138=1,SUM($S$6:S138),0)</f>
        <v>178</v>
      </c>
      <c r="V138" s="550">
        <f t="shared" si="137"/>
        <v>178</v>
      </c>
      <c r="W138" s="550">
        <f t="shared" si="138"/>
        <v>0</v>
      </c>
      <c r="X138" s="550">
        <f>IF(W138=1,SUM($W$6:W138),0)</f>
        <v>0</v>
      </c>
      <c r="Y138" s="158"/>
      <c r="Z138" s="158"/>
      <c r="AA138" s="158"/>
      <c r="AB138" s="158"/>
      <c r="AE138" s="150"/>
      <c r="AF138" s="160"/>
      <c r="AG138" s="150"/>
      <c r="AH138" s="150"/>
    </row>
    <row r="139" spans="1:34" ht="15" customHeight="1">
      <c r="A139" s="15"/>
      <c r="B139" s="169"/>
      <c r="C139" s="105"/>
      <c r="D139" s="105"/>
      <c r="E139" s="212" t="s">
        <v>48</v>
      </c>
      <c r="F139" s="213"/>
      <c r="G139" s="214"/>
      <c r="H139" s="214"/>
      <c r="I139" s="167"/>
      <c r="J139" s="445"/>
      <c r="K139" s="167"/>
      <c r="L139" s="167"/>
      <c r="M139" s="167"/>
      <c r="N139" s="167"/>
      <c r="O139" s="167"/>
      <c r="P139" s="456"/>
      <c r="Q139" s="87">
        <f t="shared" ref="Q139:Q202" si="142">IF($Q$5=$H$4,H139,(IF($Q$5=$G$4,G139,(IF($Q$5=$I$4,I139,(IF($Q$5=$K$4,K139,(IF($Q$5=$L$4,L139,(IF($Q$5=$M$4,M139,(IF($Q$5=$N$4,N139,(IF($Q$5=$O$4,O139,0)))))))))))))))</f>
        <v>0</v>
      </c>
      <c r="R139" s="550">
        <f t="shared" si="135"/>
        <v>0</v>
      </c>
      <c r="S139" s="550">
        <f t="shared" si="136"/>
        <v>0</v>
      </c>
      <c r="T139" s="550">
        <f>IF(R139=1,SUM($R$6:R139),0)</f>
        <v>0</v>
      </c>
      <c r="U139" s="550">
        <f>IF(S139=1,SUM($S$6:S139),0)</f>
        <v>0</v>
      </c>
      <c r="V139" s="550">
        <f t="shared" si="137"/>
        <v>0</v>
      </c>
      <c r="W139" s="550">
        <f t="shared" si="138"/>
        <v>0</v>
      </c>
      <c r="X139" s="550">
        <f>IF(W139=1,SUM($W$6:W139),0)</f>
        <v>0</v>
      </c>
      <c r="Y139" s="158"/>
      <c r="Z139" s="158"/>
      <c r="AA139" s="158"/>
      <c r="AB139" s="158"/>
      <c r="AE139" s="150"/>
      <c r="AF139" s="160"/>
      <c r="AG139" s="150"/>
      <c r="AH139" s="150"/>
    </row>
    <row r="140" spans="1:34" ht="15" customHeight="1">
      <c r="A140" s="15"/>
      <c r="B140" s="425" t="s">
        <v>720</v>
      </c>
      <c r="C140" s="426" t="s">
        <v>491</v>
      </c>
      <c r="D140" s="426"/>
      <c r="E140" s="212" t="s">
        <v>48</v>
      </c>
      <c r="F140" s="213"/>
      <c r="G140" s="214"/>
      <c r="H140" s="214"/>
      <c r="I140" s="167">
        <v>0</v>
      </c>
      <c r="J140" s="445"/>
      <c r="K140" s="167"/>
      <c r="L140" s="167"/>
      <c r="M140" s="167"/>
      <c r="N140" s="167"/>
      <c r="O140" s="167"/>
      <c r="P140" s="456"/>
      <c r="Q140" s="87">
        <f t="shared" si="142"/>
        <v>0</v>
      </c>
      <c r="R140" s="550">
        <f t="shared" si="135"/>
        <v>0</v>
      </c>
      <c r="S140" s="550">
        <f t="shared" si="136"/>
        <v>0</v>
      </c>
      <c r="T140" s="550">
        <f>IF(R140=1,SUM($R$6:R140),0)</f>
        <v>0</v>
      </c>
      <c r="U140" s="550">
        <f>IF(S140=1,SUM($S$6:S140),0)</f>
        <v>0</v>
      </c>
      <c r="V140" s="550">
        <f t="shared" si="137"/>
        <v>0</v>
      </c>
      <c r="W140" s="550">
        <f t="shared" si="138"/>
        <v>0</v>
      </c>
      <c r="X140" s="550">
        <f>IF(W140=1,SUM($W$6:W140),0)</f>
        <v>0</v>
      </c>
      <c r="Y140" s="158"/>
      <c r="Z140" s="158"/>
      <c r="AA140" s="158"/>
      <c r="AB140" s="158"/>
      <c r="AE140" s="150"/>
      <c r="AF140" s="160"/>
      <c r="AG140" s="150"/>
      <c r="AH140" s="150"/>
    </row>
    <row r="141" spans="1:34" ht="15" customHeight="1">
      <c r="A141" s="15"/>
      <c r="B141" s="169">
        <v>1</v>
      </c>
      <c r="C141" s="105" t="s">
        <v>492</v>
      </c>
      <c r="D141" s="105" t="s">
        <v>492</v>
      </c>
      <c r="E141" s="212" t="s">
        <v>44</v>
      </c>
      <c r="F141" s="213" t="s">
        <v>8</v>
      </c>
      <c r="G141" s="214">
        <v>24998100</v>
      </c>
      <c r="H141" s="214">
        <v>27845400</v>
      </c>
      <c r="I141" s="167">
        <v>34184115</v>
      </c>
      <c r="J141" s="445">
        <f t="shared" ref="J141:J200" si="143">((I141-H141)/H141)*100%</f>
        <v>0.22763957422051756</v>
      </c>
      <c r="K141" s="167">
        <f t="shared" ref="K141:K200" si="144">IF($J141&lt;0,(I141*(1-$J141)),(I141*(1+$J141)))</f>
        <v>41965772.383705206</v>
      </c>
      <c r="L141" s="167">
        <f t="shared" ref="L141:O141" si="145">IF($J141&lt;0,(K141*(1-$J141)),(K141*(1+$J141)))</f>
        <v>51518842.940967008</v>
      </c>
      <c r="M141" s="167">
        <f t="shared" si="145"/>
        <v>63246570.412382454</v>
      </c>
      <c r="N141" s="167">
        <f t="shared" si="145"/>
        <v>77643992.771965176</v>
      </c>
      <c r="O141" s="167">
        <f t="shared" si="145"/>
        <v>95318838.22735627</v>
      </c>
      <c r="P141" s="456"/>
      <c r="Q141" s="87">
        <f t="shared" si="142"/>
        <v>34184115</v>
      </c>
      <c r="R141" s="550">
        <f t="shared" si="135"/>
        <v>1</v>
      </c>
      <c r="S141" s="550">
        <f t="shared" si="136"/>
        <v>0</v>
      </c>
      <c r="T141" s="550">
        <f>IF(R141=1,SUM($R$6:R141),0)</f>
        <v>91</v>
      </c>
      <c r="U141" s="550">
        <f>IF(S141=1,SUM($S$6:S141),0)</f>
        <v>0</v>
      </c>
      <c r="V141" s="550">
        <f t="shared" si="137"/>
        <v>91</v>
      </c>
      <c r="W141" s="550">
        <f t="shared" si="138"/>
        <v>0</v>
      </c>
      <c r="X141" s="550">
        <f>IF(W141=1,SUM($W$6:W141),0)</f>
        <v>0</v>
      </c>
      <c r="Y141" s="158"/>
      <c r="Z141" s="158"/>
      <c r="AA141" s="158"/>
      <c r="AB141" s="158"/>
      <c r="AE141" s="150"/>
      <c r="AF141" s="160"/>
      <c r="AG141" s="150"/>
      <c r="AH141" s="150"/>
    </row>
    <row r="142" spans="1:34" ht="15" customHeight="1">
      <c r="A142" s="15"/>
      <c r="B142" s="169">
        <v>2</v>
      </c>
      <c r="C142" s="105" t="s">
        <v>816</v>
      </c>
      <c r="D142" s="105" t="s">
        <v>816</v>
      </c>
      <c r="E142" s="212" t="s">
        <v>44</v>
      </c>
      <c r="F142" s="213" t="s">
        <v>8</v>
      </c>
      <c r="G142" s="214">
        <v>26746100</v>
      </c>
      <c r="H142" s="214">
        <v>42757200</v>
      </c>
      <c r="I142" s="167">
        <v>41739615</v>
      </c>
      <c r="J142" s="445">
        <f t="shared" si="143"/>
        <v>-2.3799149616906625E-2</v>
      </c>
      <c r="K142" s="167">
        <f t="shared" si="144"/>
        <v>42732982.342337079</v>
      </c>
      <c r="L142" s="167">
        <f t="shared" ref="L142:O142" si="146">IF($J142&lt;0,(K142*(1-$J142)),(K142*(1+$J142)))</f>
        <v>43749990.982678987</v>
      </c>
      <c r="M142" s="167">
        <f t="shared" si="146"/>
        <v>44791203.563814074</v>
      </c>
      <c r="N142" s="167">
        <f t="shared" si="146"/>
        <v>45857196.118950605</v>
      </c>
      <c r="O142" s="167">
        <f t="shared" si="146"/>
        <v>46948558.39039734</v>
      </c>
      <c r="P142" s="456"/>
      <c r="Q142" s="87">
        <f t="shared" si="142"/>
        <v>41739615</v>
      </c>
      <c r="R142" s="550">
        <f t="shared" si="135"/>
        <v>1</v>
      </c>
      <c r="S142" s="550">
        <f t="shared" si="136"/>
        <v>0</v>
      </c>
      <c r="T142" s="550">
        <f>IF(R142=1,SUM($R$6:R142),0)</f>
        <v>92</v>
      </c>
      <c r="U142" s="550">
        <f>IF(S142=1,SUM($S$6:S142),0)</f>
        <v>0</v>
      </c>
      <c r="V142" s="550">
        <f t="shared" si="137"/>
        <v>92</v>
      </c>
      <c r="W142" s="550">
        <f t="shared" si="138"/>
        <v>0</v>
      </c>
      <c r="X142" s="550">
        <f>IF(W142=1,SUM($W$6:W142),0)</f>
        <v>0</v>
      </c>
      <c r="Y142" s="158"/>
      <c r="Z142" s="158"/>
      <c r="AA142" s="158"/>
      <c r="AB142" s="158"/>
      <c r="AE142" s="150"/>
      <c r="AF142" s="160"/>
      <c r="AG142" s="150"/>
      <c r="AH142" s="150"/>
    </row>
    <row r="143" spans="1:34" ht="15" customHeight="1">
      <c r="A143" s="15"/>
      <c r="B143" s="169">
        <v>3</v>
      </c>
      <c r="C143" s="105" t="s">
        <v>817</v>
      </c>
      <c r="D143" s="105" t="s">
        <v>817</v>
      </c>
      <c r="E143" s="212" t="s">
        <v>44</v>
      </c>
      <c r="F143" s="213" t="s">
        <v>8</v>
      </c>
      <c r="G143" s="214">
        <v>38097500</v>
      </c>
      <c r="H143" s="214">
        <v>56838600</v>
      </c>
      <c r="I143" s="167">
        <v>56796132</v>
      </c>
      <c r="J143" s="445">
        <f t="shared" si="143"/>
        <v>-7.4716829760057427E-4</v>
      </c>
      <c r="K143" s="167">
        <f t="shared" si="144"/>
        <v>56838568.269256741</v>
      </c>
      <c r="L143" s="167">
        <f t="shared" ref="L143:O143" si="147">IF($J143&lt;0,(K143*(1-$J143)),(K143*(1+$J143)))</f>
        <v>56881036.245548539</v>
      </c>
      <c r="M143" s="167">
        <f t="shared" si="147"/>
        <v>56923535.952565879</v>
      </c>
      <c r="N143" s="167">
        <f t="shared" si="147"/>
        <v>56966067.414016962</v>
      </c>
      <c r="O143" s="167">
        <f t="shared" si="147"/>
        <v>57008630.653627694</v>
      </c>
      <c r="P143" s="455"/>
      <c r="Q143" s="87">
        <f t="shared" si="142"/>
        <v>56796132</v>
      </c>
      <c r="R143" s="550">
        <f t="shared" si="135"/>
        <v>1</v>
      </c>
      <c r="S143" s="550">
        <f t="shared" si="136"/>
        <v>0</v>
      </c>
      <c r="T143" s="550">
        <f>IF(R143=1,SUM($R$6:R143),0)</f>
        <v>93</v>
      </c>
      <c r="U143" s="550">
        <f>IF(S143=1,SUM($S$6:S143),0)</f>
        <v>0</v>
      </c>
      <c r="V143" s="550">
        <f t="shared" si="137"/>
        <v>93</v>
      </c>
      <c r="W143" s="550">
        <f t="shared" si="138"/>
        <v>0</v>
      </c>
      <c r="X143" s="550">
        <f>IF(W143=1,SUM($W$6:W143),0)</f>
        <v>0</v>
      </c>
      <c r="Y143" s="158"/>
      <c r="Z143" s="158"/>
      <c r="AA143" s="158"/>
      <c r="AB143" s="158"/>
      <c r="AE143" s="150"/>
      <c r="AF143" s="160"/>
      <c r="AG143" s="150"/>
      <c r="AH143" s="150"/>
    </row>
    <row r="144" spans="1:34" ht="15" customHeight="1">
      <c r="A144" s="17"/>
      <c r="B144" s="169">
        <v>4</v>
      </c>
      <c r="C144" s="105" t="s">
        <v>818</v>
      </c>
      <c r="D144" s="105" t="s">
        <v>818</v>
      </c>
      <c r="E144" s="212" t="s">
        <v>44</v>
      </c>
      <c r="F144" s="213" t="s">
        <v>8</v>
      </c>
      <c r="G144" s="214">
        <v>46697500</v>
      </c>
      <c r="H144" s="214">
        <v>77674900</v>
      </c>
      <c r="I144" s="167">
        <v>77593867</v>
      </c>
      <c r="J144" s="445">
        <f t="shared" si="143"/>
        <v>-1.0432327560125601E-3</v>
      </c>
      <c r="K144" s="167">
        <f t="shared" si="144"/>
        <v>77674815.463720083</v>
      </c>
      <c r="L144" s="167">
        <f t="shared" ref="L144:O144" si="148">IF($J144&lt;0,(K144*(1-$J144)),(K144*(1+$J144)))</f>
        <v>77755848.375529066</v>
      </c>
      <c r="M144" s="167">
        <f t="shared" si="148"/>
        <v>77836965.823525965</v>
      </c>
      <c r="N144" s="167">
        <f t="shared" si="148"/>
        <v>77918167.895901695</v>
      </c>
      <c r="O144" s="167">
        <f t="shared" si="148"/>
        <v>77999454.680939183</v>
      </c>
      <c r="P144" s="455"/>
      <c r="Q144" s="87">
        <f t="shared" si="142"/>
        <v>77593867</v>
      </c>
      <c r="R144" s="550">
        <f t="shared" si="135"/>
        <v>1</v>
      </c>
      <c r="S144" s="550">
        <f t="shared" si="136"/>
        <v>0</v>
      </c>
      <c r="T144" s="550">
        <f>IF(R144=1,SUM($R$6:R144),0)</f>
        <v>94</v>
      </c>
      <c r="U144" s="550">
        <f>IF(S144=1,SUM($S$6:S144),0)</f>
        <v>0</v>
      </c>
      <c r="V144" s="550">
        <f t="shared" si="137"/>
        <v>94</v>
      </c>
      <c r="W144" s="550">
        <f t="shared" si="138"/>
        <v>0</v>
      </c>
      <c r="X144" s="550">
        <f>IF(W144=1,SUM($W$6:W144),0)</f>
        <v>0</v>
      </c>
      <c r="Y144" s="158"/>
      <c r="Z144" s="158"/>
      <c r="AA144" s="158"/>
      <c r="AB144" s="158"/>
      <c r="AE144" s="150"/>
      <c r="AF144" s="160"/>
      <c r="AG144" s="150"/>
      <c r="AH144" s="150"/>
    </row>
    <row r="145" spans="1:35" ht="15" customHeight="1">
      <c r="A145" s="18"/>
      <c r="B145" s="169">
        <v>5</v>
      </c>
      <c r="C145" s="105" t="s">
        <v>819</v>
      </c>
      <c r="D145" s="105"/>
      <c r="E145" s="212" t="s">
        <v>44</v>
      </c>
      <c r="F145" s="213" t="s">
        <v>8</v>
      </c>
      <c r="G145" s="214">
        <v>21530100</v>
      </c>
      <c r="H145" s="214">
        <v>21530100</v>
      </c>
      <c r="I145" s="443">
        <v>21530100</v>
      </c>
      <c r="J145" s="446">
        <v>0.33316270572525986</v>
      </c>
      <c r="K145" s="443">
        <f t="shared" si="144"/>
        <v>28703126.370535415</v>
      </c>
      <c r="L145" s="443">
        <f t="shared" ref="L145:O145" si="149">IF($J145&lt;0,(K145*(1-$J145)),(K145*(1+$J145)))</f>
        <v>38265937.614917047</v>
      </c>
      <c r="M145" s="443">
        <f t="shared" si="149"/>
        <v>51014720.927816801</v>
      </c>
      <c r="N145" s="443">
        <f t="shared" si="149"/>
        <v>68010923.383947283</v>
      </c>
      <c r="O145" s="443">
        <f t="shared" si="149"/>
        <v>90669626.637416497</v>
      </c>
      <c r="P145" s="455"/>
      <c r="Q145" s="87">
        <f t="shared" si="142"/>
        <v>21530100</v>
      </c>
      <c r="R145" s="550">
        <f t="shared" si="135"/>
        <v>1</v>
      </c>
      <c r="S145" s="550">
        <f t="shared" si="136"/>
        <v>0</v>
      </c>
      <c r="T145" s="550">
        <f>IF(R145=1,SUM($R$6:R145),0)</f>
        <v>95</v>
      </c>
      <c r="U145" s="550">
        <f>IF(S145=1,SUM($S$6:S145),0)</f>
        <v>0</v>
      </c>
      <c r="V145" s="550">
        <f t="shared" si="137"/>
        <v>95</v>
      </c>
      <c r="W145" s="550">
        <f t="shared" si="138"/>
        <v>0</v>
      </c>
      <c r="X145" s="550">
        <f>IF(W145=1,SUM($W$6:W145),0)</f>
        <v>0</v>
      </c>
      <c r="Y145" s="158"/>
      <c r="Z145" s="158"/>
      <c r="AA145" s="158"/>
      <c r="AB145" s="158"/>
      <c r="AE145" s="150"/>
      <c r="AF145" s="160"/>
      <c r="AG145" s="150"/>
      <c r="AH145" s="150"/>
      <c r="AI145" s="161"/>
    </row>
    <row r="146" spans="1:35" ht="15" customHeight="1">
      <c r="A146" s="18"/>
      <c r="B146" s="169">
        <v>6</v>
      </c>
      <c r="C146" s="105" t="s">
        <v>820</v>
      </c>
      <c r="D146" s="105"/>
      <c r="E146" s="212" t="s">
        <v>44</v>
      </c>
      <c r="F146" s="213" t="s">
        <v>8</v>
      </c>
      <c r="G146" s="214">
        <v>31630800</v>
      </c>
      <c r="H146" s="214">
        <v>31630800</v>
      </c>
      <c r="I146" s="443">
        <v>31630800</v>
      </c>
      <c r="J146" s="446">
        <v>0.33316270572525986</v>
      </c>
      <c r="K146" s="443">
        <f t="shared" si="144"/>
        <v>42169002.91225455</v>
      </c>
      <c r="L146" s="443">
        <f t="shared" ref="L146:O146" si="150">IF($J146&lt;0,(K146*(1-$J146)),(K146*(1+$J146)))</f>
        <v>56218142.020237632</v>
      </c>
      <c r="M146" s="443">
        <f t="shared" si="150"/>
        <v>74947930.326546922</v>
      </c>
      <c r="N146" s="443">
        <f t="shared" si="150"/>
        <v>99917785.582647547</v>
      </c>
      <c r="O146" s="443">
        <f t="shared" si="150"/>
        <v>133206665.37743875</v>
      </c>
      <c r="P146" s="455"/>
      <c r="Q146" s="87">
        <f t="shared" si="142"/>
        <v>31630800</v>
      </c>
      <c r="R146" s="550">
        <f t="shared" si="135"/>
        <v>1</v>
      </c>
      <c r="S146" s="550">
        <f t="shared" si="136"/>
        <v>0</v>
      </c>
      <c r="T146" s="550">
        <f>IF(R146=1,SUM($R$6:R146),0)</f>
        <v>96</v>
      </c>
      <c r="U146" s="550">
        <f>IF(S146=1,SUM($S$6:S146),0)</f>
        <v>0</v>
      </c>
      <c r="V146" s="550">
        <f t="shared" si="137"/>
        <v>96</v>
      </c>
      <c r="W146" s="550">
        <f t="shared" si="138"/>
        <v>0</v>
      </c>
      <c r="X146" s="550">
        <f>IF(W146=1,SUM($W$6:W146),0)</f>
        <v>0</v>
      </c>
      <c r="Y146" s="158"/>
      <c r="Z146" s="158"/>
      <c r="AA146" s="158"/>
      <c r="AB146" s="158"/>
      <c r="AE146" s="150"/>
      <c r="AF146" s="160"/>
      <c r="AG146" s="150"/>
      <c r="AH146" s="150"/>
      <c r="AI146" s="161"/>
    </row>
    <row r="147" spans="1:35" ht="15" customHeight="1">
      <c r="A147" s="18"/>
      <c r="B147" s="169">
        <v>7</v>
      </c>
      <c r="C147" s="105" t="s">
        <v>821</v>
      </c>
      <c r="D147" s="105"/>
      <c r="E147" s="212" t="s">
        <v>44</v>
      </c>
      <c r="F147" s="213" t="s">
        <v>8</v>
      </c>
      <c r="G147" s="214">
        <v>32680800</v>
      </c>
      <c r="H147" s="214">
        <v>32680800</v>
      </c>
      <c r="I147" s="443">
        <v>32680800</v>
      </c>
      <c r="J147" s="446">
        <v>0.33316270572525986</v>
      </c>
      <c r="K147" s="443">
        <f t="shared" si="144"/>
        <v>43568823.753266066</v>
      </c>
      <c r="L147" s="443">
        <f t="shared" ref="L147:O147" si="151">IF($J147&lt;0,(K147*(1-$J147)),(K147*(1+$J147)))</f>
        <v>58084330.960171156</v>
      </c>
      <c r="M147" s="443">
        <f t="shared" si="151"/>
        <v>77435863.823103249</v>
      </c>
      <c r="N147" s="443">
        <f t="shared" si="151"/>
        <v>103234605.73458108</v>
      </c>
      <c r="O147" s="443">
        <f t="shared" si="151"/>
        <v>137628526.30559453</v>
      </c>
      <c r="P147" s="455"/>
      <c r="Q147" s="87">
        <f t="shared" si="142"/>
        <v>32680800</v>
      </c>
      <c r="R147" s="550">
        <f t="shared" si="135"/>
        <v>1</v>
      </c>
      <c r="S147" s="550">
        <f t="shared" si="136"/>
        <v>0</v>
      </c>
      <c r="T147" s="550">
        <f>IF(R147=1,SUM($R$6:R147),0)</f>
        <v>97</v>
      </c>
      <c r="U147" s="550">
        <f>IF(S147=1,SUM($S$6:S147),0)</f>
        <v>0</v>
      </c>
      <c r="V147" s="550">
        <f t="shared" si="137"/>
        <v>97</v>
      </c>
      <c r="W147" s="550">
        <f t="shared" si="138"/>
        <v>0</v>
      </c>
      <c r="X147" s="550">
        <f>IF(W147=1,SUM($W$6:W147),0)</f>
        <v>0</v>
      </c>
      <c r="Y147" s="158"/>
      <c r="Z147" s="158"/>
      <c r="AA147" s="158"/>
      <c r="AB147" s="158"/>
      <c r="AE147" s="150"/>
      <c r="AF147" s="160"/>
      <c r="AG147" s="150"/>
      <c r="AH147" s="150"/>
      <c r="AI147" s="161"/>
    </row>
    <row r="148" spans="1:35" ht="15" customHeight="1">
      <c r="A148" s="18"/>
      <c r="B148" s="169">
        <v>8</v>
      </c>
      <c r="C148" s="105" t="s">
        <v>822</v>
      </c>
      <c r="D148" s="105"/>
      <c r="E148" s="212" t="s">
        <v>44</v>
      </c>
      <c r="F148" s="213" t="s">
        <v>8</v>
      </c>
      <c r="G148" s="214">
        <v>37313100</v>
      </c>
      <c r="H148" s="214">
        <v>37313100</v>
      </c>
      <c r="I148" s="443">
        <v>37313100</v>
      </c>
      <c r="J148" s="446">
        <v>0.33316270572525986</v>
      </c>
      <c r="K148" s="443">
        <f t="shared" si="144"/>
        <v>49744433.354997188</v>
      </c>
      <c r="L148" s="443">
        <f t="shared" ref="L148:O148" si="152">IF($J148&lt;0,(K148*(1-$J148)),(K148*(1+$J148)))</f>
        <v>66317423.366317913</v>
      </c>
      <c r="M148" s="443">
        <f t="shared" si="152"/>
        <v>88411915.571767956</v>
      </c>
      <c r="N148" s="443">
        <f t="shared" si="152"/>
        <v>117867468.58201139</v>
      </c>
      <c r="O148" s="443">
        <f t="shared" si="152"/>
        <v>157136513.33178136</v>
      </c>
      <c r="P148" s="455"/>
      <c r="Q148" s="87">
        <f t="shared" si="142"/>
        <v>37313100</v>
      </c>
      <c r="R148" s="550">
        <f t="shared" si="135"/>
        <v>1</v>
      </c>
      <c r="S148" s="550">
        <f t="shared" si="136"/>
        <v>0</v>
      </c>
      <c r="T148" s="550">
        <f>IF(R148=1,SUM($R$6:R148),0)</f>
        <v>98</v>
      </c>
      <c r="U148" s="550">
        <f>IF(S148=1,SUM($S$6:S148),0)</f>
        <v>0</v>
      </c>
      <c r="V148" s="550">
        <f t="shared" si="137"/>
        <v>98</v>
      </c>
      <c r="W148" s="550">
        <f t="shared" si="138"/>
        <v>0</v>
      </c>
      <c r="X148" s="550">
        <f>IF(W148=1,SUM($W$6:W148),0)</f>
        <v>0</v>
      </c>
      <c r="Y148" s="158"/>
      <c r="Z148" s="158"/>
      <c r="AA148" s="158"/>
      <c r="AB148" s="158"/>
      <c r="AE148" s="150"/>
      <c r="AF148" s="160"/>
      <c r="AG148" s="150"/>
      <c r="AH148" s="150"/>
      <c r="AI148" s="161"/>
    </row>
    <row r="149" spans="1:35" ht="15" customHeight="1">
      <c r="A149" s="17"/>
      <c r="B149" s="169">
        <v>9</v>
      </c>
      <c r="C149" s="105" t="s">
        <v>1083</v>
      </c>
      <c r="D149" s="105" t="s">
        <v>1083</v>
      </c>
      <c r="E149" s="212" t="s">
        <v>44</v>
      </c>
      <c r="F149" s="213" t="s">
        <v>8</v>
      </c>
      <c r="G149" s="214">
        <v>63057400</v>
      </c>
      <c r="H149" s="214">
        <v>63057400</v>
      </c>
      <c r="I149" s="167">
        <v>84065774</v>
      </c>
      <c r="J149" s="445">
        <f t="shared" si="143"/>
        <v>0.33316270572525986</v>
      </c>
      <c r="K149" s="167">
        <f t="shared" si="144"/>
        <v>112073354.7247282</v>
      </c>
      <c r="L149" s="167">
        <f t="shared" ref="L149:O149" si="153">IF($J149&lt;0,(K149*(1-$J149)),(K149*(1+$J149)))</f>
        <v>149412016.82452548</v>
      </c>
      <c r="M149" s="167">
        <f t="shared" si="153"/>
        <v>199190528.61765242</v>
      </c>
      <c r="N149" s="167">
        <f t="shared" si="153"/>
        <v>265553384.08675429</v>
      </c>
      <c r="O149" s="167">
        <f t="shared" si="153"/>
        <v>354025868.04359651</v>
      </c>
      <c r="P149" s="455"/>
      <c r="Q149" s="87">
        <f t="shared" si="142"/>
        <v>84065774</v>
      </c>
      <c r="R149" s="550">
        <f t="shared" si="135"/>
        <v>1</v>
      </c>
      <c r="S149" s="550">
        <f t="shared" si="136"/>
        <v>0</v>
      </c>
      <c r="T149" s="550">
        <f>IF(R149=1,SUM($R$6:R149),0)</f>
        <v>99</v>
      </c>
      <c r="U149" s="550">
        <f>IF(S149=1,SUM($S$6:S149),0)</f>
        <v>0</v>
      </c>
      <c r="V149" s="550">
        <f t="shared" si="137"/>
        <v>99</v>
      </c>
      <c r="W149" s="550">
        <f t="shared" si="138"/>
        <v>0</v>
      </c>
      <c r="X149" s="550">
        <f>IF(W149=1,SUM($W$6:W149),0)</f>
        <v>0</v>
      </c>
      <c r="Y149" s="158"/>
      <c r="Z149" s="158"/>
      <c r="AA149" s="158"/>
      <c r="AB149" s="158"/>
      <c r="AE149" s="150"/>
      <c r="AF149" s="160"/>
      <c r="AG149" s="150"/>
      <c r="AH149" s="150"/>
    </row>
    <row r="150" spans="1:35" ht="15" customHeight="1">
      <c r="A150" s="17"/>
      <c r="B150" s="169">
        <v>10</v>
      </c>
      <c r="C150" s="105" t="s">
        <v>1140</v>
      </c>
      <c r="D150" s="105" t="s">
        <v>1140</v>
      </c>
      <c r="E150" s="212" t="s">
        <v>44</v>
      </c>
      <c r="F150" s="213" t="s">
        <v>8</v>
      </c>
      <c r="G150" s="214">
        <v>87094400</v>
      </c>
      <c r="H150" s="214">
        <v>97014452.160000011</v>
      </c>
      <c r="I150" s="167">
        <v>148905792</v>
      </c>
      <c r="J150" s="445">
        <f t="shared" si="143"/>
        <v>0.53488257352027069</v>
      </c>
      <c r="K150" s="167">
        <f t="shared" si="144"/>
        <v>228552905.23703414</v>
      </c>
      <c r="L150" s="167">
        <f t="shared" ref="L150:O150" si="154">IF($J150&lt;0,(K150*(1-$J150)),(K150*(1+$J150)))</f>
        <v>350801871.37575352</v>
      </c>
      <c r="M150" s="167">
        <f t="shared" si="154"/>
        <v>538439679.13294351</v>
      </c>
      <c r="N150" s="167">
        <f t="shared" si="154"/>
        <v>826441680.39300108</v>
      </c>
      <c r="O150" s="167">
        <f t="shared" si="154"/>
        <v>1268490933.2660265</v>
      </c>
      <c r="P150" s="455"/>
      <c r="Q150" s="87">
        <f t="shared" si="142"/>
        <v>148905792</v>
      </c>
      <c r="R150" s="550">
        <f t="shared" si="135"/>
        <v>1</v>
      </c>
      <c r="S150" s="550">
        <f t="shared" si="136"/>
        <v>0</v>
      </c>
      <c r="T150" s="550">
        <f>IF(R150=1,SUM($R$6:R150),0)</f>
        <v>100</v>
      </c>
      <c r="U150" s="550">
        <f>IF(S150=1,SUM($S$6:S150),0)</f>
        <v>0</v>
      </c>
      <c r="V150" s="550">
        <f t="shared" si="137"/>
        <v>100</v>
      </c>
      <c r="W150" s="550">
        <f t="shared" si="138"/>
        <v>0</v>
      </c>
      <c r="X150" s="550">
        <f>IF(W150=1,SUM($W$6:W150),0)</f>
        <v>0</v>
      </c>
      <c r="Y150" s="158"/>
      <c r="Z150" s="158"/>
      <c r="AA150" s="158"/>
      <c r="AB150" s="158"/>
      <c r="AE150" s="150"/>
      <c r="AF150" s="160"/>
      <c r="AG150" s="150"/>
      <c r="AH150" s="150"/>
    </row>
    <row r="151" spans="1:35" ht="15" customHeight="1">
      <c r="A151" s="17"/>
      <c r="B151" s="169">
        <v>11</v>
      </c>
      <c r="C151" s="105" t="s">
        <v>728</v>
      </c>
      <c r="D151" s="105" t="s">
        <v>728</v>
      </c>
      <c r="E151" s="212" t="s">
        <v>44</v>
      </c>
      <c r="F151" s="213" t="s">
        <v>8</v>
      </c>
      <c r="G151" s="214">
        <v>10270090</v>
      </c>
      <c r="H151" s="214">
        <v>11439900</v>
      </c>
      <c r="I151" s="167">
        <v>19002548</v>
      </c>
      <c r="J151" s="445">
        <f t="shared" si="143"/>
        <v>0.66107640801055956</v>
      </c>
      <c r="K151" s="167">
        <f t="shared" si="144"/>
        <v>31564684.174888242</v>
      </c>
      <c r="L151" s="167">
        <f t="shared" ref="L151:O151" si="155">IF($J151&lt;0,(K151*(1-$J151)),(K151*(1+$J151)))</f>
        <v>52431352.209211111</v>
      </c>
      <c r="M151" s="167">
        <f t="shared" si="155"/>
        <v>87092482.194812909</v>
      </c>
      <c r="N151" s="167">
        <f t="shared" si="155"/>
        <v>144667267.48888344</v>
      </c>
      <c r="O151" s="167">
        <f t="shared" si="155"/>
        <v>240303385.0371373</v>
      </c>
      <c r="P151" s="455"/>
      <c r="Q151" s="87">
        <f t="shared" si="142"/>
        <v>19002548</v>
      </c>
      <c r="R151" s="550">
        <f t="shared" si="135"/>
        <v>1</v>
      </c>
      <c r="S151" s="550">
        <f t="shared" si="136"/>
        <v>0</v>
      </c>
      <c r="T151" s="550">
        <f>IF(R151=1,SUM($R$6:R151),0)</f>
        <v>101</v>
      </c>
      <c r="U151" s="550">
        <f>IF(S151=1,SUM($S$6:S151),0)</f>
        <v>0</v>
      </c>
      <c r="V151" s="550">
        <f t="shared" si="137"/>
        <v>101</v>
      </c>
      <c r="W151" s="550">
        <f t="shared" si="138"/>
        <v>0</v>
      </c>
      <c r="X151" s="550">
        <f>IF(W151=1,SUM($W$6:W151),0)</f>
        <v>0</v>
      </c>
      <c r="Y151" s="158"/>
      <c r="Z151" s="158"/>
      <c r="AA151" s="158"/>
      <c r="AB151" s="158"/>
      <c r="AE151" s="150"/>
      <c r="AF151" s="160"/>
      <c r="AG151" s="150"/>
      <c r="AH151" s="150"/>
    </row>
    <row r="152" spans="1:35" ht="15" customHeight="1">
      <c r="A152" s="17"/>
      <c r="B152" s="169">
        <v>12</v>
      </c>
      <c r="C152" s="105" t="s">
        <v>729</v>
      </c>
      <c r="D152" s="105" t="s">
        <v>729</v>
      </c>
      <c r="E152" s="212" t="s">
        <v>44</v>
      </c>
      <c r="F152" s="213" t="s">
        <v>8</v>
      </c>
      <c r="G152" s="214">
        <v>8972560</v>
      </c>
      <c r="H152" s="214">
        <v>9994500</v>
      </c>
      <c r="I152" s="167">
        <v>15765813</v>
      </c>
      <c r="J152" s="445">
        <f t="shared" si="143"/>
        <v>0.57744889689329126</v>
      </c>
      <c r="K152" s="167">
        <f t="shared" si="144"/>
        <v>24869764.325475909</v>
      </c>
      <c r="L152" s="167">
        <f t="shared" ref="L152:O152" si="156">IF($J152&lt;0,(K152*(1-$J152)),(K152*(1+$J152)))</f>
        <v>39230782.3012181</v>
      </c>
      <c r="M152" s="167">
        <f t="shared" si="156"/>
        <v>61884554.265317343</v>
      </c>
      <c r="N152" s="167">
        <f t="shared" si="156"/>
        <v>97619721.860557854</v>
      </c>
      <c r="O152" s="167">
        <f t="shared" si="156"/>
        <v>153990122.5639669</v>
      </c>
      <c r="P152" s="455"/>
      <c r="Q152" s="87">
        <f t="shared" si="142"/>
        <v>15765813</v>
      </c>
      <c r="R152" s="550">
        <f t="shared" si="135"/>
        <v>1</v>
      </c>
      <c r="S152" s="550">
        <f t="shared" si="136"/>
        <v>0</v>
      </c>
      <c r="T152" s="550">
        <f>IF(R152=1,SUM($R$6:R152),0)</f>
        <v>102</v>
      </c>
      <c r="U152" s="550">
        <f>IF(S152=1,SUM($S$6:S152),0)</f>
        <v>0</v>
      </c>
      <c r="V152" s="550">
        <f t="shared" si="137"/>
        <v>102</v>
      </c>
      <c r="W152" s="550">
        <f t="shared" si="138"/>
        <v>0</v>
      </c>
      <c r="X152" s="550">
        <f>IF(W152=1,SUM($W$6:W152),0)</f>
        <v>0</v>
      </c>
      <c r="Y152" s="158"/>
      <c r="Z152" s="158"/>
      <c r="AA152" s="158"/>
      <c r="AB152" s="158"/>
      <c r="AE152" s="150"/>
      <c r="AF152" s="160"/>
      <c r="AG152" s="150"/>
      <c r="AH152" s="150"/>
    </row>
    <row r="153" spans="1:35" ht="15" customHeight="1">
      <c r="A153" s="17"/>
      <c r="B153" s="169">
        <v>13</v>
      </c>
      <c r="C153" s="105" t="s">
        <v>730</v>
      </c>
      <c r="D153" s="105" t="s">
        <v>730</v>
      </c>
      <c r="E153" s="212" t="s">
        <v>44</v>
      </c>
      <c r="F153" s="213" t="s">
        <v>8</v>
      </c>
      <c r="G153" s="214">
        <v>10973865</v>
      </c>
      <c r="H153" s="214">
        <v>12223800</v>
      </c>
      <c r="I153" s="167">
        <v>20297768</v>
      </c>
      <c r="J153" s="445">
        <f t="shared" si="143"/>
        <v>0.66051211570869939</v>
      </c>
      <c r="K153" s="167">
        <f t="shared" si="144"/>
        <v>33704689.685844332</v>
      </c>
      <c r="L153" s="167">
        <f t="shared" ref="L153:O153" si="157">IF($J153&lt;0,(K153*(1-$J153)),(K153*(1+$J153)))</f>
        <v>55967045.579546548</v>
      </c>
      <c r="M153" s="167">
        <f t="shared" si="157"/>
        <v>92933957.265258044</v>
      </c>
      <c r="N153" s="167">
        <f t="shared" si="157"/>
        <v>154317961.99971548</v>
      </c>
      <c r="O153" s="167">
        <f t="shared" si="157"/>
        <v>256246845.5720022</v>
      </c>
      <c r="P153" s="455"/>
      <c r="Q153" s="87">
        <f t="shared" si="142"/>
        <v>20297768</v>
      </c>
      <c r="R153" s="550">
        <f t="shared" si="135"/>
        <v>1</v>
      </c>
      <c r="S153" s="550">
        <f t="shared" si="136"/>
        <v>0</v>
      </c>
      <c r="T153" s="550">
        <f>IF(R153=1,SUM($R$6:R153),0)</f>
        <v>103</v>
      </c>
      <c r="U153" s="550">
        <f>IF(S153=1,SUM($S$6:S153),0)</f>
        <v>0</v>
      </c>
      <c r="V153" s="550">
        <f t="shared" si="137"/>
        <v>103</v>
      </c>
      <c r="W153" s="550">
        <f t="shared" si="138"/>
        <v>0</v>
      </c>
      <c r="X153" s="550">
        <f>IF(W153=1,SUM($W$6:W153),0)</f>
        <v>0</v>
      </c>
      <c r="Y153" s="158"/>
      <c r="Z153" s="158"/>
      <c r="AA153" s="158"/>
      <c r="AB153" s="158"/>
      <c r="AE153" s="150"/>
      <c r="AF153" s="160"/>
      <c r="AG153" s="150"/>
      <c r="AH153" s="150"/>
    </row>
    <row r="154" spans="1:35" ht="15" customHeight="1">
      <c r="A154" s="17"/>
      <c r="B154" s="169">
        <v>14</v>
      </c>
      <c r="C154" s="105" t="s">
        <v>731</v>
      </c>
      <c r="D154" s="105" t="s">
        <v>731</v>
      </c>
      <c r="E154" s="212" t="s">
        <v>44</v>
      </c>
      <c r="F154" s="213" t="s">
        <v>8</v>
      </c>
      <c r="G154" s="214">
        <v>12622540</v>
      </c>
      <c r="H154" s="214">
        <v>14060200</v>
      </c>
      <c r="I154" s="167">
        <v>22496481</v>
      </c>
      <c r="J154" s="445">
        <f t="shared" si="143"/>
        <v>0.60001145076172457</v>
      </c>
      <c r="K154" s="167">
        <f t="shared" si="144"/>
        <v>35994627.201843575</v>
      </c>
      <c r="L154" s="167">
        <f t="shared" ref="L154:O154" si="158">IF($J154&lt;0,(K154*(1-$J154)),(K154*(1+$J154)))</f>
        <v>57591815.688849173</v>
      </c>
      <c r="M154" s="167">
        <f t="shared" si="158"/>
        <v>92147564.572317421</v>
      </c>
      <c r="N154" s="167">
        <f t="shared" si="158"/>
        <v>147437158.47551331</v>
      </c>
      <c r="O154" s="167">
        <f t="shared" si="158"/>
        <v>235901141.82859236</v>
      </c>
      <c r="P154" s="455"/>
      <c r="Q154" s="87">
        <f t="shared" si="142"/>
        <v>22496481</v>
      </c>
      <c r="R154" s="550">
        <f t="shared" si="135"/>
        <v>1</v>
      </c>
      <c r="S154" s="550">
        <f t="shared" si="136"/>
        <v>0</v>
      </c>
      <c r="T154" s="550">
        <f>IF(R154=1,SUM($R$6:R154),0)</f>
        <v>104</v>
      </c>
      <c r="U154" s="550">
        <f>IF(S154=1,SUM($S$6:S154),0)</f>
        <v>0</v>
      </c>
      <c r="V154" s="550">
        <f t="shared" si="137"/>
        <v>104</v>
      </c>
      <c r="W154" s="550">
        <f t="shared" si="138"/>
        <v>0</v>
      </c>
      <c r="X154" s="550">
        <f>IF(W154=1,SUM($W$6:W154),0)</f>
        <v>0</v>
      </c>
      <c r="Y154" s="158"/>
      <c r="Z154" s="158"/>
      <c r="AA154" s="158"/>
      <c r="AB154" s="158"/>
      <c r="AE154" s="150"/>
      <c r="AF154" s="160"/>
      <c r="AG154" s="150"/>
      <c r="AH154" s="150"/>
    </row>
    <row r="155" spans="1:35" ht="15" customHeight="1">
      <c r="A155" s="17"/>
      <c r="B155" s="169">
        <v>15</v>
      </c>
      <c r="C155" s="170" t="s">
        <v>1141</v>
      </c>
      <c r="D155" s="170" t="s">
        <v>1141</v>
      </c>
      <c r="E155" s="212" t="s">
        <v>44</v>
      </c>
      <c r="F155" s="213" t="s">
        <v>14</v>
      </c>
      <c r="G155" s="214">
        <v>15724250</v>
      </c>
      <c r="H155" s="214">
        <v>16589083.749999998</v>
      </c>
      <c r="I155" s="167">
        <v>29205640</v>
      </c>
      <c r="J155" s="445">
        <f t="shared" si="143"/>
        <v>0.76053364008123736</v>
      </c>
      <c r="K155" s="167">
        <f t="shared" si="144"/>
        <v>51417511.700102195</v>
      </c>
      <c r="L155" s="167">
        <f t="shared" ref="L155:O155" si="159">IF($J155&lt;0,(K155*(1-$J155)),(K155*(1+$J155)))</f>
        <v>90522259.037300542</v>
      </c>
      <c r="M155" s="167">
        <f t="shared" si="159"/>
        <v>159367482.21131542</v>
      </c>
      <c r="N155" s="167">
        <f t="shared" si="159"/>
        <v>280571813.56806898</v>
      </c>
      <c r="O155" s="167">
        <f t="shared" si="159"/>
        <v>493956116.24518681</v>
      </c>
      <c r="P155" s="455"/>
      <c r="Q155" s="87">
        <f t="shared" si="142"/>
        <v>29205640</v>
      </c>
      <c r="R155" s="550">
        <f t="shared" si="135"/>
        <v>1</v>
      </c>
      <c r="S155" s="550">
        <f t="shared" si="136"/>
        <v>0</v>
      </c>
      <c r="T155" s="550">
        <f>IF(R155=1,SUM($R$6:R155),0)</f>
        <v>105</v>
      </c>
      <c r="U155" s="550">
        <f>IF(S155=1,SUM($S$6:S155),0)</f>
        <v>0</v>
      </c>
      <c r="V155" s="550">
        <f t="shared" si="137"/>
        <v>105</v>
      </c>
      <c r="W155" s="550">
        <f t="shared" si="138"/>
        <v>0</v>
      </c>
      <c r="X155" s="550">
        <f>IF(W155=1,SUM($W$6:W155),0)</f>
        <v>0</v>
      </c>
      <c r="Y155" s="158"/>
      <c r="Z155" s="158"/>
      <c r="AA155" s="158"/>
      <c r="AB155" s="158"/>
      <c r="AE155" s="150"/>
      <c r="AF155" s="160"/>
      <c r="AG155" s="150"/>
      <c r="AH155" s="150"/>
    </row>
    <row r="156" spans="1:35" s="19" customFormat="1" ht="27.6" customHeight="1">
      <c r="A156" s="410"/>
      <c r="B156" s="411">
        <v>16</v>
      </c>
      <c r="C156" s="412" t="s">
        <v>1182</v>
      </c>
      <c r="D156" s="412" t="s">
        <v>1182</v>
      </c>
      <c r="E156" s="413" t="s">
        <v>45</v>
      </c>
      <c r="F156" s="414" t="s">
        <v>14</v>
      </c>
      <c r="G156" s="415"/>
      <c r="H156" s="415"/>
      <c r="I156" s="416">
        <v>23184000</v>
      </c>
      <c r="J156" s="448">
        <v>0.33316270572525986</v>
      </c>
      <c r="K156" s="416">
        <f t="shared" si="144"/>
        <v>30908044.169534422</v>
      </c>
      <c r="L156" s="416">
        <f t="shared" ref="L156:O156" si="160">IF($J156&lt;0,(K156*(1-$J156)),(K156*(1+$J156)))</f>
        <v>41205451.793732353</v>
      </c>
      <c r="M156" s="416">
        <f t="shared" si="160"/>
        <v>54933571.603963979</v>
      </c>
      <c r="N156" s="416">
        <f t="shared" si="160"/>
        <v>73235388.954692915</v>
      </c>
      <c r="O156" s="416">
        <f t="shared" si="160"/>
        <v>97634689.293680206</v>
      </c>
      <c r="P156" s="457"/>
      <c r="Q156" s="87">
        <f t="shared" si="142"/>
        <v>23184000</v>
      </c>
      <c r="R156" s="551">
        <f t="shared" si="135"/>
        <v>0</v>
      </c>
      <c r="S156" s="551">
        <f t="shared" si="136"/>
        <v>1</v>
      </c>
      <c r="T156" s="551">
        <f>IF(R156=1,SUM($R$6:R156),0)</f>
        <v>0</v>
      </c>
      <c r="U156" s="551">
        <f>IF(S156=1,SUM($S$6:S156),0)</f>
        <v>179</v>
      </c>
      <c r="V156" s="551">
        <f t="shared" si="137"/>
        <v>179</v>
      </c>
      <c r="W156" s="551">
        <f t="shared" si="138"/>
        <v>0</v>
      </c>
      <c r="X156" s="551">
        <f>IF(W156=1,SUM($W$6:W156),0)</f>
        <v>0</v>
      </c>
      <c r="Y156" s="417"/>
      <c r="Z156" s="417"/>
      <c r="AA156" s="417"/>
      <c r="AB156" s="417"/>
      <c r="AC156" s="418"/>
      <c r="AD156" s="418"/>
      <c r="AE156" s="418"/>
      <c r="AF156" s="419"/>
      <c r="AG156" s="418"/>
      <c r="AH156" s="418"/>
      <c r="AI156" s="163"/>
    </row>
    <row r="157" spans="1:35" s="19" customFormat="1" ht="30" customHeight="1">
      <c r="A157" s="410"/>
      <c r="B157" s="411">
        <v>17</v>
      </c>
      <c r="C157" s="412" t="s">
        <v>1183</v>
      </c>
      <c r="D157" s="412" t="s">
        <v>1183</v>
      </c>
      <c r="E157" s="413" t="s">
        <v>45</v>
      </c>
      <c r="F157" s="414" t="s">
        <v>14</v>
      </c>
      <c r="G157" s="415"/>
      <c r="H157" s="415"/>
      <c r="I157" s="416">
        <v>32602500</v>
      </c>
      <c r="J157" s="448">
        <v>0.33316270572525986</v>
      </c>
      <c r="K157" s="416">
        <f t="shared" si="144"/>
        <v>43464437.113407783</v>
      </c>
      <c r="L157" s="416">
        <f t="shared" ref="L157:O157" si="161">IF($J157&lt;0,(K157*(1-$J157)),(K157*(1+$J157)))</f>
        <v>57945166.58493612</v>
      </c>
      <c r="M157" s="416">
        <f t="shared" si="161"/>
        <v>77250335.068074346</v>
      </c>
      <c r="N157" s="416">
        <f t="shared" si="161"/>
        <v>102987265.71753691</v>
      </c>
      <c r="O157" s="416">
        <f t="shared" si="161"/>
        <v>137298781.8192378</v>
      </c>
      <c r="P157" s="457"/>
      <c r="Q157" s="87">
        <f t="shared" si="142"/>
        <v>32602500</v>
      </c>
      <c r="R157" s="551">
        <f t="shared" si="135"/>
        <v>0</v>
      </c>
      <c r="S157" s="551">
        <f t="shared" si="136"/>
        <v>1</v>
      </c>
      <c r="T157" s="551">
        <f>IF(R157=1,SUM($R$6:R157),0)</f>
        <v>0</v>
      </c>
      <c r="U157" s="551">
        <f>IF(S157=1,SUM($S$6:S157),0)</f>
        <v>180</v>
      </c>
      <c r="V157" s="551">
        <f t="shared" si="137"/>
        <v>180</v>
      </c>
      <c r="W157" s="551">
        <f t="shared" si="138"/>
        <v>0</v>
      </c>
      <c r="X157" s="551">
        <f>IF(W157=1,SUM($W$6:W157),0)</f>
        <v>0</v>
      </c>
      <c r="Y157" s="417"/>
      <c r="Z157" s="417"/>
      <c r="AA157" s="417"/>
      <c r="AB157" s="417"/>
      <c r="AC157" s="418"/>
      <c r="AD157" s="418"/>
      <c r="AE157" s="418"/>
      <c r="AF157" s="419"/>
      <c r="AG157" s="418"/>
      <c r="AH157" s="418"/>
      <c r="AI157" s="163"/>
    </row>
    <row r="158" spans="1:35" ht="15" customHeight="1">
      <c r="A158" s="17"/>
      <c r="B158" s="169"/>
      <c r="C158" s="170"/>
      <c r="D158" s="170"/>
      <c r="E158" s="212"/>
      <c r="F158" s="213"/>
      <c r="G158" s="214"/>
      <c r="H158" s="214"/>
      <c r="I158" s="167"/>
      <c r="J158" s="445"/>
      <c r="K158" s="167"/>
      <c r="L158" s="167"/>
      <c r="M158" s="167"/>
      <c r="N158" s="167"/>
      <c r="O158" s="167"/>
      <c r="P158" s="455"/>
      <c r="Q158" s="87">
        <f t="shared" si="142"/>
        <v>0</v>
      </c>
      <c r="R158" s="550">
        <f t="shared" si="135"/>
        <v>0</v>
      </c>
      <c r="S158" s="550">
        <f t="shared" si="136"/>
        <v>0</v>
      </c>
      <c r="T158" s="550">
        <f>IF(R158=1,SUM($R$6:R158),0)</f>
        <v>0</v>
      </c>
      <c r="U158" s="550">
        <f>IF(S158=1,SUM($S$6:S158),0)</f>
        <v>0</v>
      </c>
      <c r="V158" s="550">
        <f t="shared" si="137"/>
        <v>0</v>
      </c>
      <c r="W158" s="550">
        <f t="shared" si="138"/>
        <v>0</v>
      </c>
      <c r="X158" s="550">
        <f>IF(W158=1,SUM($W$6:W158),0)</f>
        <v>0</v>
      </c>
      <c r="Y158" s="158"/>
      <c r="Z158" s="158"/>
      <c r="AA158" s="158"/>
      <c r="AB158" s="158"/>
      <c r="AE158" s="150"/>
      <c r="AF158" s="160"/>
      <c r="AG158" s="150"/>
      <c r="AH158" s="150"/>
    </row>
    <row r="159" spans="1:35" ht="15" customHeight="1">
      <c r="A159" s="17"/>
      <c r="B159" s="425" t="s">
        <v>720</v>
      </c>
      <c r="C159" s="426" t="s">
        <v>493</v>
      </c>
      <c r="D159" s="426"/>
      <c r="E159" s="212" t="s">
        <v>48</v>
      </c>
      <c r="F159" s="213"/>
      <c r="G159" s="214"/>
      <c r="H159" s="214"/>
      <c r="I159" s="167">
        <v>0</v>
      </c>
      <c r="J159" s="445"/>
      <c r="K159" s="167"/>
      <c r="L159" s="167"/>
      <c r="M159" s="167"/>
      <c r="N159" s="167"/>
      <c r="O159" s="167"/>
      <c r="P159" s="455"/>
      <c r="Q159" s="87">
        <f t="shared" si="142"/>
        <v>0</v>
      </c>
      <c r="R159" s="550">
        <f t="shared" si="135"/>
        <v>0</v>
      </c>
      <c r="S159" s="550">
        <f t="shared" si="136"/>
        <v>0</v>
      </c>
      <c r="T159" s="550">
        <f>IF(R159=1,SUM($R$6:R159),0)</f>
        <v>0</v>
      </c>
      <c r="U159" s="550">
        <f>IF(S159=1,SUM($S$6:S159),0)</f>
        <v>0</v>
      </c>
      <c r="V159" s="550">
        <f t="shared" si="137"/>
        <v>0</v>
      </c>
      <c r="W159" s="550">
        <f t="shared" si="138"/>
        <v>0</v>
      </c>
      <c r="X159" s="550">
        <f>IF(W159=1,SUM($W$6:W159),0)</f>
        <v>0</v>
      </c>
      <c r="Y159" s="158"/>
      <c r="Z159" s="158"/>
      <c r="AA159" s="158"/>
      <c r="AB159" s="158"/>
      <c r="AE159" s="150"/>
      <c r="AF159" s="160"/>
      <c r="AG159" s="150"/>
      <c r="AH159" s="150"/>
    </row>
    <row r="160" spans="1:35" ht="15" customHeight="1">
      <c r="A160" s="15"/>
      <c r="B160" s="169">
        <v>1</v>
      </c>
      <c r="C160" s="105" t="s">
        <v>50</v>
      </c>
      <c r="D160" s="105" t="s">
        <v>50</v>
      </c>
      <c r="E160" s="212" t="s">
        <v>45</v>
      </c>
      <c r="F160" s="213" t="s">
        <v>8</v>
      </c>
      <c r="G160" s="214">
        <v>17500</v>
      </c>
      <c r="H160" s="214">
        <v>17500</v>
      </c>
      <c r="I160" s="167">
        <v>19609</v>
      </c>
      <c r="J160" s="445">
        <f t="shared" si="143"/>
        <v>0.12051428571428571</v>
      </c>
      <c r="K160" s="167">
        <f t="shared" si="144"/>
        <v>21972.164628571431</v>
      </c>
      <c r="L160" s="167">
        <f t="shared" ref="L160:O160" si="162">IF($J160&lt;0,(K160*(1-$J160)),(K160*(1+$J160)))</f>
        <v>24620.124354380412</v>
      </c>
      <c r="M160" s="167">
        <f t="shared" si="162"/>
        <v>27587.201055145459</v>
      </c>
      <c r="N160" s="167">
        <f t="shared" si="162"/>
        <v>30911.852885162705</v>
      </c>
      <c r="O160" s="167">
        <f t="shared" si="162"/>
        <v>34637.172755723172</v>
      </c>
      <c r="P160" s="455"/>
      <c r="Q160" s="87">
        <f t="shared" si="142"/>
        <v>19609</v>
      </c>
      <c r="R160" s="550">
        <f t="shared" si="135"/>
        <v>0</v>
      </c>
      <c r="S160" s="550">
        <f t="shared" si="136"/>
        <v>1</v>
      </c>
      <c r="T160" s="550">
        <f>IF(R160=1,SUM($R$6:R160),0)</f>
        <v>0</v>
      </c>
      <c r="U160" s="550">
        <f>IF(S160=1,SUM($S$6:S160),0)</f>
        <v>181</v>
      </c>
      <c r="V160" s="550">
        <f t="shared" si="137"/>
        <v>181</v>
      </c>
      <c r="W160" s="550">
        <f t="shared" si="138"/>
        <v>0</v>
      </c>
      <c r="X160" s="550">
        <f>IF(W160=1,SUM($W$6:W160),0)</f>
        <v>0</v>
      </c>
      <c r="Y160" s="158"/>
      <c r="Z160" s="158"/>
      <c r="AA160" s="158"/>
      <c r="AB160" s="158"/>
      <c r="AE160" s="150"/>
      <c r="AF160" s="160"/>
      <c r="AG160" s="150"/>
      <c r="AH160" s="150"/>
    </row>
    <row r="161" spans="1:34" ht="15" customHeight="1">
      <c r="A161" s="15"/>
      <c r="B161" s="169">
        <v>2</v>
      </c>
      <c r="C161" s="105" t="s">
        <v>495</v>
      </c>
      <c r="D161" s="105" t="s">
        <v>495</v>
      </c>
      <c r="E161" s="212" t="s">
        <v>45</v>
      </c>
      <c r="F161" s="213" t="s">
        <v>8</v>
      </c>
      <c r="G161" s="214">
        <v>17500</v>
      </c>
      <c r="H161" s="214">
        <v>17500</v>
      </c>
      <c r="I161" s="167">
        <v>19609</v>
      </c>
      <c r="J161" s="445">
        <f t="shared" si="143"/>
        <v>0.12051428571428571</v>
      </c>
      <c r="K161" s="167">
        <f t="shared" si="144"/>
        <v>21972.164628571431</v>
      </c>
      <c r="L161" s="167">
        <f t="shared" ref="L161:O161" si="163">IF($J161&lt;0,(K161*(1-$J161)),(K161*(1+$J161)))</f>
        <v>24620.124354380412</v>
      </c>
      <c r="M161" s="167">
        <f t="shared" si="163"/>
        <v>27587.201055145459</v>
      </c>
      <c r="N161" s="167">
        <f t="shared" si="163"/>
        <v>30911.852885162705</v>
      </c>
      <c r="O161" s="167">
        <f t="shared" si="163"/>
        <v>34637.172755723172</v>
      </c>
      <c r="P161" s="455"/>
      <c r="Q161" s="87">
        <f t="shared" si="142"/>
        <v>19609</v>
      </c>
      <c r="R161" s="550">
        <f t="shared" si="135"/>
        <v>0</v>
      </c>
      <c r="S161" s="550">
        <f t="shared" si="136"/>
        <v>1</v>
      </c>
      <c r="T161" s="550">
        <f>IF(R161=1,SUM($R$6:R161),0)</f>
        <v>0</v>
      </c>
      <c r="U161" s="550">
        <f>IF(S161=1,SUM($S$6:S161),0)</f>
        <v>182</v>
      </c>
      <c r="V161" s="550">
        <f t="shared" si="137"/>
        <v>182</v>
      </c>
      <c r="W161" s="550">
        <f t="shared" si="138"/>
        <v>0</v>
      </c>
      <c r="X161" s="550">
        <f>IF(W161=1,SUM($W$6:W161),0)</f>
        <v>0</v>
      </c>
      <c r="Y161" s="158"/>
      <c r="Z161" s="158"/>
      <c r="AA161" s="158"/>
      <c r="AB161" s="158"/>
      <c r="AE161" s="150"/>
      <c r="AF161" s="160"/>
      <c r="AG161" s="150"/>
      <c r="AH161" s="150"/>
    </row>
    <row r="162" spans="1:34" ht="15" customHeight="1">
      <c r="A162" s="15"/>
      <c r="B162" s="169">
        <v>3</v>
      </c>
      <c r="C162" s="105" t="s">
        <v>496</v>
      </c>
      <c r="D162" s="105" t="s">
        <v>496</v>
      </c>
      <c r="E162" s="212" t="s">
        <v>45</v>
      </c>
      <c r="F162" s="213" t="s">
        <v>8</v>
      </c>
      <c r="G162" s="214">
        <v>17500</v>
      </c>
      <c r="H162" s="214">
        <v>17500</v>
      </c>
      <c r="I162" s="167">
        <v>19609</v>
      </c>
      <c r="J162" s="445">
        <f t="shared" si="143"/>
        <v>0.12051428571428571</v>
      </c>
      <c r="K162" s="167">
        <f t="shared" si="144"/>
        <v>21972.164628571431</v>
      </c>
      <c r="L162" s="167">
        <f t="shared" ref="L162:O162" si="164">IF($J162&lt;0,(K162*(1-$J162)),(K162*(1+$J162)))</f>
        <v>24620.124354380412</v>
      </c>
      <c r="M162" s="167">
        <f t="shared" si="164"/>
        <v>27587.201055145459</v>
      </c>
      <c r="N162" s="167">
        <f t="shared" si="164"/>
        <v>30911.852885162705</v>
      </c>
      <c r="O162" s="167">
        <f t="shared" si="164"/>
        <v>34637.172755723172</v>
      </c>
      <c r="P162" s="455"/>
      <c r="Q162" s="87">
        <f t="shared" si="142"/>
        <v>19609</v>
      </c>
      <c r="R162" s="550">
        <f t="shared" si="135"/>
        <v>0</v>
      </c>
      <c r="S162" s="550">
        <f t="shared" si="136"/>
        <v>1</v>
      </c>
      <c r="T162" s="550">
        <f>IF(R162=1,SUM($R$6:R162),0)</f>
        <v>0</v>
      </c>
      <c r="U162" s="550">
        <f>IF(S162=1,SUM($S$6:S162),0)</f>
        <v>183</v>
      </c>
      <c r="V162" s="550">
        <f t="shared" si="137"/>
        <v>183</v>
      </c>
      <c r="W162" s="550">
        <f t="shared" si="138"/>
        <v>0</v>
      </c>
      <c r="X162" s="550">
        <f>IF(W162=1,SUM($W$6:W162),0)</f>
        <v>0</v>
      </c>
      <c r="Y162" s="158"/>
      <c r="Z162" s="158"/>
      <c r="AA162" s="158"/>
      <c r="AB162" s="158"/>
      <c r="AE162" s="150"/>
      <c r="AF162" s="160"/>
      <c r="AG162" s="150"/>
      <c r="AH162" s="150"/>
    </row>
    <row r="163" spans="1:34" ht="15" customHeight="1">
      <c r="A163" s="15"/>
      <c r="B163" s="169">
        <v>4</v>
      </c>
      <c r="C163" s="105" t="s">
        <v>51</v>
      </c>
      <c r="D163" s="105" t="s">
        <v>51</v>
      </c>
      <c r="E163" s="212" t="s">
        <v>45</v>
      </c>
      <c r="F163" s="213" t="s">
        <v>8</v>
      </c>
      <c r="G163" s="214">
        <v>18000</v>
      </c>
      <c r="H163" s="214">
        <v>18000</v>
      </c>
      <c r="I163" s="167">
        <v>20170</v>
      </c>
      <c r="J163" s="445">
        <f t="shared" si="143"/>
        <v>0.12055555555555555</v>
      </c>
      <c r="K163" s="167">
        <f t="shared" si="144"/>
        <v>22601.605555555554</v>
      </c>
      <c r="L163" s="167">
        <f t="shared" ref="L163:O163" si="165">IF($J163&lt;0,(K163*(1-$J163)),(K163*(1+$J163)))</f>
        <v>25326.354669753084</v>
      </c>
      <c r="M163" s="167">
        <f t="shared" si="165"/>
        <v>28379.587427162205</v>
      </c>
      <c r="N163" s="167">
        <f t="shared" si="165"/>
        <v>31800.904355881205</v>
      </c>
      <c r="O163" s="167">
        <f t="shared" si="165"/>
        <v>35634.680047673552</v>
      </c>
      <c r="P163" s="455"/>
      <c r="Q163" s="87">
        <f t="shared" si="142"/>
        <v>20170</v>
      </c>
      <c r="R163" s="550">
        <f t="shared" si="135"/>
        <v>0</v>
      </c>
      <c r="S163" s="550">
        <f t="shared" si="136"/>
        <v>1</v>
      </c>
      <c r="T163" s="550">
        <f>IF(R163=1,SUM($R$6:R163),0)</f>
        <v>0</v>
      </c>
      <c r="U163" s="550">
        <f>IF(S163=1,SUM($S$6:S163),0)</f>
        <v>184</v>
      </c>
      <c r="V163" s="550">
        <f t="shared" si="137"/>
        <v>184</v>
      </c>
      <c r="W163" s="550">
        <f t="shared" si="138"/>
        <v>0</v>
      </c>
      <c r="X163" s="550">
        <f>IF(W163=1,SUM($W$6:W163),0)</f>
        <v>0</v>
      </c>
      <c r="Y163" s="158"/>
      <c r="Z163" s="158"/>
      <c r="AA163" s="158"/>
      <c r="AB163" s="158"/>
      <c r="AE163" s="150"/>
      <c r="AF163" s="160"/>
      <c r="AG163" s="150"/>
      <c r="AH163" s="150"/>
    </row>
    <row r="164" spans="1:34" ht="15" customHeight="1">
      <c r="A164" s="15"/>
      <c r="B164" s="169">
        <v>5</v>
      </c>
      <c r="C164" s="105" t="s">
        <v>52</v>
      </c>
      <c r="D164" s="105" t="s">
        <v>52</v>
      </c>
      <c r="E164" s="212" t="s">
        <v>45</v>
      </c>
      <c r="F164" s="213" t="s">
        <v>8</v>
      </c>
      <c r="G164" s="214">
        <v>18000</v>
      </c>
      <c r="H164" s="214">
        <v>18000</v>
      </c>
      <c r="I164" s="167">
        <v>20170</v>
      </c>
      <c r="J164" s="445">
        <f t="shared" si="143"/>
        <v>0.12055555555555555</v>
      </c>
      <c r="K164" s="167">
        <f t="shared" si="144"/>
        <v>22601.605555555554</v>
      </c>
      <c r="L164" s="167">
        <f t="shared" ref="L164:O164" si="166">IF($J164&lt;0,(K164*(1-$J164)),(K164*(1+$J164)))</f>
        <v>25326.354669753084</v>
      </c>
      <c r="M164" s="167">
        <f t="shared" si="166"/>
        <v>28379.587427162205</v>
      </c>
      <c r="N164" s="167">
        <f t="shared" si="166"/>
        <v>31800.904355881205</v>
      </c>
      <c r="O164" s="167">
        <f t="shared" si="166"/>
        <v>35634.680047673552</v>
      </c>
      <c r="P164" s="455"/>
      <c r="Q164" s="87">
        <f t="shared" si="142"/>
        <v>20170</v>
      </c>
      <c r="R164" s="550">
        <f t="shared" si="135"/>
        <v>0</v>
      </c>
      <c r="S164" s="550">
        <f t="shared" si="136"/>
        <v>1</v>
      </c>
      <c r="T164" s="550">
        <f>IF(R164=1,SUM($R$6:R164),0)</f>
        <v>0</v>
      </c>
      <c r="U164" s="550">
        <f>IF(S164=1,SUM($S$6:S164),0)</f>
        <v>185</v>
      </c>
      <c r="V164" s="550">
        <f t="shared" si="137"/>
        <v>185</v>
      </c>
      <c r="W164" s="550">
        <f t="shared" si="138"/>
        <v>0</v>
      </c>
      <c r="X164" s="550">
        <f>IF(W164=1,SUM($W$6:W164),0)</f>
        <v>0</v>
      </c>
      <c r="Y164" s="158"/>
      <c r="Z164" s="158"/>
      <c r="AA164" s="158"/>
      <c r="AB164" s="158"/>
      <c r="AE164" s="150"/>
      <c r="AF164" s="160"/>
      <c r="AG164" s="150"/>
      <c r="AH164" s="150"/>
    </row>
    <row r="165" spans="1:34" ht="15" customHeight="1">
      <c r="A165" s="15"/>
      <c r="B165" s="169">
        <v>6</v>
      </c>
      <c r="C165" s="105" t="s">
        <v>53</v>
      </c>
      <c r="D165" s="105" t="s">
        <v>53</v>
      </c>
      <c r="E165" s="212" t="s">
        <v>45</v>
      </c>
      <c r="F165" s="213" t="s">
        <v>8</v>
      </c>
      <c r="G165" s="214">
        <v>18000</v>
      </c>
      <c r="H165" s="214">
        <v>18000</v>
      </c>
      <c r="I165" s="167">
        <v>20170</v>
      </c>
      <c r="J165" s="445">
        <f t="shared" si="143"/>
        <v>0.12055555555555555</v>
      </c>
      <c r="K165" s="167">
        <f t="shared" si="144"/>
        <v>22601.605555555554</v>
      </c>
      <c r="L165" s="167">
        <f t="shared" ref="L165:O165" si="167">IF($J165&lt;0,(K165*(1-$J165)),(K165*(1+$J165)))</f>
        <v>25326.354669753084</v>
      </c>
      <c r="M165" s="167">
        <f t="shared" si="167"/>
        <v>28379.587427162205</v>
      </c>
      <c r="N165" s="167">
        <f t="shared" si="167"/>
        <v>31800.904355881205</v>
      </c>
      <c r="O165" s="167">
        <f t="shared" si="167"/>
        <v>35634.680047673552</v>
      </c>
      <c r="P165" s="455"/>
      <c r="Q165" s="87">
        <f t="shared" si="142"/>
        <v>20170</v>
      </c>
      <c r="R165" s="550">
        <f t="shared" si="135"/>
        <v>0</v>
      </c>
      <c r="S165" s="550">
        <f t="shared" si="136"/>
        <v>1</v>
      </c>
      <c r="T165" s="550">
        <f>IF(R165=1,SUM($R$6:R165),0)</f>
        <v>0</v>
      </c>
      <c r="U165" s="550">
        <f>IF(S165=1,SUM($S$6:S165),0)</f>
        <v>186</v>
      </c>
      <c r="V165" s="550">
        <f t="shared" si="137"/>
        <v>186</v>
      </c>
      <c r="W165" s="550">
        <f t="shared" si="138"/>
        <v>0</v>
      </c>
      <c r="X165" s="550">
        <f>IF(W165=1,SUM($W$6:W165),0)</f>
        <v>0</v>
      </c>
      <c r="Y165" s="158"/>
      <c r="Z165" s="158"/>
      <c r="AA165" s="158"/>
      <c r="AB165" s="158"/>
      <c r="AE165" s="150"/>
      <c r="AF165" s="160"/>
      <c r="AG165" s="150"/>
      <c r="AH165" s="150"/>
    </row>
    <row r="166" spans="1:34" ht="15" customHeight="1">
      <c r="A166" s="15"/>
      <c r="B166" s="169">
        <v>7</v>
      </c>
      <c r="C166" s="105" t="s">
        <v>497</v>
      </c>
      <c r="D166" s="105"/>
      <c r="E166" s="212" t="s">
        <v>45</v>
      </c>
      <c r="F166" s="213" t="s">
        <v>8</v>
      </c>
      <c r="G166" s="214">
        <v>18000</v>
      </c>
      <c r="H166" s="214">
        <v>18000</v>
      </c>
      <c r="I166" s="443">
        <v>20170</v>
      </c>
      <c r="J166" s="446">
        <f t="shared" si="143"/>
        <v>0.12055555555555555</v>
      </c>
      <c r="K166" s="443">
        <f t="shared" si="144"/>
        <v>22601.605555555554</v>
      </c>
      <c r="L166" s="443">
        <f t="shared" ref="L166:O166" si="168">IF($J166&lt;0,(K166*(1-$J166)),(K166*(1+$J166)))</f>
        <v>25326.354669753084</v>
      </c>
      <c r="M166" s="443">
        <f t="shared" si="168"/>
        <v>28379.587427162205</v>
      </c>
      <c r="N166" s="443">
        <f t="shared" si="168"/>
        <v>31800.904355881205</v>
      </c>
      <c r="O166" s="443">
        <f t="shared" si="168"/>
        <v>35634.680047673552</v>
      </c>
      <c r="P166" s="455"/>
      <c r="Q166" s="87">
        <f t="shared" si="142"/>
        <v>20170</v>
      </c>
      <c r="R166" s="550">
        <f t="shared" si="135"/>
        <v>0</v>
      </c>
      <c r="S166" s="550">
        <f t="shared" si="136"/>
        <v>1</v>
      </c>
      <c r="T166" s="550">
        <f>IF(R166=1,SUM($R$6:R166),0)</f>
        <v>0</v>
      </c>
      <c r="U166" s="550">
        <f>IF(S166=1,SUM($S$6:S166),0)</f>
        <v>187</v>
      </c>
      <c r="V166" s="550">
        <f t="shared" si="137"/>
        <v>187</v>
      </c>
      <c r="W166" s="550">
        <f t="shared" si="138"/>
        <v>0</v>
      </c>
      <c r="X166" s="550">
        <f>IF(W166=1,SUM($W$6:W166),0)</f>
        <v>0</v>
      </c>
      <c r="Y166" s="158"/>
      <c r="Z166" s="158"/>
      <c r="AA166" s="158"/>
      <c r="AB166" s="158"/>
      <c r="AE166" s="150"/>
      <c r="AF166" s="160"/>
      <c r="AG166" s="150"/>
      <c r="AH166" s="150"/>
    </row>
    <row r="167" spans="1:34" ht="15" customHeight="1">
      <c r="A167" s="15"/>
      <c r="B167" s="169">
        <v>8</v>
      </c>
      <c r="C167" s="105" t="s">
        <v>54</v>
      </c>
      <c r="D167" s="105" t="s">
        <v>54</v>
      </c>
      <c r="E167" s="212" t="s">
        <v>45</v>
      </c>
      <c r="F167" s="213" t="s">
        <v>8</v>
      </c>
      <c r="G167" s="214">
        <v>18000</v>
      </c>
      <c r="H167" s="214">
        <v>18000</v>
      </c>
      <c r="I167" s="167">
        <v>20170</v>
      </c>
      <c r="J167" s="445">
        <f t="shared" si="143"/>
        <v>0.12055555555555555</v>
      </c>
      <c r="K167" s="167">
        <f t="shared" si="144"/>
        <v>22601.605555555554</v>
      </c>
      <c r="L167" s="167">
        <f t="shared" ref="L167:O167" si="169">IF($J167&lt;0,(K167*(1-$J167)),(K167*(1+$J167)))</f>
        <v>25326.354669753084</v>
      </c>
      <c r="M167" s="167">
        <f t="shared" si="169"/>
        <v>28379.587427162205</v>
      </c>
      <c r="N167" s="167">
        <f t="shared" si="169"/>
        <v>31800.904355881205</v>
      </c>
      <c r="O167" s="167">
        <f t="shared" si="169"/>
        <v>35634.680047673552</v>
      </c>
      <c r="P167" s="455"/>
      <c r="Q167" s="87">
        <f t="shared" si="142"/>
        <v>20170</v>
      </c>
      <c r="R167" s="550">
        <f t="shared" si="135"/>
        <v>0</v>
      </c>
      <c r="S167" s="550">
        <f t="shared" si="136"/>
        <v>1</v>
      </c>
      <c r="T167" s="550">
        <f>IF(R167=1,SUM($R$6:R167),0)</f>
        <v>0</v>
      </c>
      <c r="U167" s="550">
        <f>IF(S167=1,SUM($S$6:S167),0)</f>
        <v>188</v>
      </c>
      <c r="V167" s="550">
        <f t="shared" si="137"/>
        <v>188</v>
      </c>
      <c r="W167" s="550">
        <f t="shared" si="138"/>
        <v>0</v>
      </c>
      <c r="X167" s="550">
        <f>IF(W167=1,SUM($W$6:W167),0)</f>
        <v>0</v>
      </c>
      <c r="Y167" s="158"/>
      <c r="Z167" s="158"/>
      <c r="AA167" s="158"/>
      <c r="AB167" s="158"/>
      <c r="AE167" s="150"/>
      <c r="AF167" s="160"/>
      <c r="AG167" s="150"/>
      <c r="AH167" s="150"/>
    </row>
    <row r="168" spans="1:34" ht="15" customHeight="1">
      <c r="A168" s="15"/>
      <c r="B168" s="169">
        <v>9</v>
      </c>
      <c r="C168" s="105" t="s">
        <v>1184</v>
      </c>
      <c r="D168" s="105" t="s">
        <v>1184</v>
      </c>
      <c r="E168" s="212" t="s">
        <v>45</v>
      </c>
      <c r="F168" s="213" t="s">
        <v>8</v>
      </c>
      <c r="G168" s="405"/>
      <c r="H168" s="405"/>
      <c r="I168" s="409">
        <v>20170</v>
      </c>
      <c r="J168" s="447">
        <v>0.12055555555555555</v>
      </c>
      <c r="K168" s="409">
        <f t="shared" si="144"/>
        <v>22601.605555555554</v>
      </c>
      <c r="L168" s="409">
        <f t="shared" ref="L168:O168" si="170">IF($J168&lt;0,(K168*(1-$J168)),(K168*(1+$J168)))</f>
        <v>25326.354669753084</v>
      </c>
      <c r="M168" s="409">
        <f t="shared" si="170"/>
        <v>28379.587427162205</v>
      </c>
      <c r="N168" s="409">
        <f t="shared" si="170"/>
        <v>31800.904355881205</v>
      </c>
      <c r="O168" s="409">
        <f t="shared" si="170"/>
        <v>35634.680047673552</v>
      </c>
      <c r="P168" s="455"/>
      <c r="Q168" s="87">
        <f t="shared" si="142"/>
        <v>20170</v>
      </c>
      <c r="R168" s="550">
        <f t="shared" si="135"/>
        <v>0</v>
      </c>
      <c r="S168" s="550">
        <f t="shared" si="136"/>
        <v>1</v>
      </c>
      <c r="T168" s="550">
        <f>IF(R168=1,SUM($R$6:R168),0)</f>
        <v>0</v>
      </c>
      <c r="U168" s="550">
        <f>IF(S168=1,SUM($S$6:S168),0)</f>
        <v>189</v>
      </c>
      <c r="V168" s="550">
        <f t="shared" si="137"/>
        <v>189</v>
      </c>
      <c r="W168" s="550">
        <f t="shared" si="138"/>
        <v>0</v>
      </c>
      <c r="X168" s="550">
        <f>IF(W168=1,SUM($W$6:W168),0)</f>
        <v>0</v>
      </c>
      <c r="Y168" s="158"/>
      <c r="Z168" s="158"/>
      <c r="AA168" s="158"/>
      <c r="AB168" s="158"/>
      <c r="AE168" s="150"/>
      <c r="AF168" s="160"/>
      <c r="AG168" s="150"/>
      <c r="AH168" s="150"/>
    </row>
    <row r="169" spans="1:34" ht="15" customHeight="1">
      <c r="A169" s="15"/>
      <c r="B169" s="169">
        <v>10</v>
      </c>
      <c r="C169" s="105" t="s">
        <v>55</v>
      </c>
      <c r="D169" s="105" t="s">
        <v>55</v>
      </c>
      <c r="E169" s="212" t="s">
        <v>45</v>
      </c>
      <c r="F169" s="213" t="s">
        <v>8</v>
      </c>
      <c r="G169" s="214">
        <v>20000</v>
      </c>
      <c r="H169" s="214">
        <v>20000</v>
      </c>
      <c r="I169" s="167">
        <v>22411</v>
      </c>
      <c r="J169" s="445">
        <f t="shared" si="143"/>
        <v>0.12055</v>
      </c>
      <c r="K169" s="167">
        <f t="shared" si="144"/>
        <v>25112.646049999999</v>
      </c>
      <c r="L169" s="167">
        <f t="shared" ref="L169:O169" si="171">IF($J169&lt;0,(K169*(1-$J169)),(K169*(1+$J169)))</f>
        <v>28139.975531327498</v>
      </c>
      <c r="M169" s="167">
        <f t="shared" si="171"/>
        <v>31532.249581629025</v>
      </c>
      <c r="N169" s="167">
        <f t="shared" si="171"/>
        <v>35333.462268694399</v>
      </c>
      <c r="O169" s="167">
        <f t="shared" si="171"/>
        <v>39592.911145185506</v>
      </c>
      <c r="P169" s="455"/>
      <c r="Q169" s="87">
        <f t="shared" si="142"/>
        <v>22411</v>
      </c>
      <c r="R169" s="550">
        <f t="shared" si="135"/>
        <v>0</v>
      </c>
      <c r="S169" s="550">
        <f t="shared" si="136"/>
        <v>1</v>
      </c>
      <c r="T169" s="550">
        <f>IF(R169=1,SUM($R$6:R169),0)</f>
        <v>0</v>
      </c>
      <c r="U169" s="550">
        <f>IF(S169=1,SUM($S$6:S169),0)</f>
        <v>190</v>
      </c>
      <c r="V169" s="550">
        <f t="shared" si="137"/>
        <v>190</v>
      </c>
      <c r="W169" s="550">
        <f t="shared" si="138"/>
        <v>0</v>
      </c>
      <c r="X169" s="550">
        <f>IF(W169=1,SUM($W$6:W169),0)</f>
        <v>0</v>
      </c>
      <c r="Y169" s="158"/>
      <c r="Z169" s="158"/>
      <c r="AA169" s="158"/>
      <c r="AB169" s="158"/>
      <c r="AE169" s="150"/>
      <c r="AF169" s="160"/>
      <c r="AG169" s="150"/>
      <c r="AH169" s="150"/>
    </row>
    <row r="170" spans="1:34" ht="15" customHeight="1">
      <c r="A170" s="15"/>
      <c r="B170" s="169">
        <v>11</v>
      </c>
      <c r="C170" s="105" t="s">
        <v>56</v>
      </c>
      <c r="D170" s="105" t="s">
        <v>56</v>
      </c>
      <c r="E170" s="212" t="s">
        <v>45</v>
      </c>
      <c r="F170" s="213" t="s">
        <v>8</v>
      </c>
      <c r="G170" s="214">
        <v>23000</v>
      </c>
      <c r="H170" s="214">
        <v>23000</v>
      </c>
      <c r="I170" s="167">
        <v>25772</v>
      </c>
      <c r="J170" s="445">
        <f t="shared" si="143"/>
        <v>0.12052173913043478</v>
      </c>
      <c r="K170" s="167">
        <f t="shared" si="144"/>
        <v>28878.086260869564</v>
      </c>
      <c r="L170" s="167">
        <f t="shared" ref="L170:O170" si="172">IF($J170&lt;0,(K170*(1-$J170)),(K170*(1+$J170)))</f>
        <v>32358.523439788278</v>
      </c>
      <c r="M170" s="167">
        <f t="shared" si="172"/>
        <v>36258.4289604445</v>
      </c>
      <c r="N170" s="167">
        <f t="shared" si="172"/>
        <v>40628.357876894595</v>
      </c>
      <c r="O170" s="167">
        <f t="shared" si="172"/>
        <v>45524.958226231633</v>
      </c>
      <c r="P170" s="455"/>
      <c r="Q170" s="87">
        <f t="shared" si="142"/>
        <v>25772</v>
      </c>
      <c r="R170" s="550">
        <f t="shared" si="135"/>
        <v>0</v>
      </c>
      <c r="S170" s="550">
        <f t="shared" si="136"/>
        <v>1</v>
      </c>
      <c r="T170" s="550">
        <f>IF(R170=1,SUM($R$6:R170),0)</f>
        <v>0</v>
      </c>
      <c r="U170" s="550">
        <f>IF(S170=1,SUM($S$6:S170),0)</f>
        <v>191</v>
      </c>
      <c r="V170" s="550">
        <f t="shared" si="137"/>
        <v>191</v>
      </c>
      <c r="W170" s="550">
        <f t="shared" si="138"/>
        <v>0</v>
      </c>
      <c r="X170" s="550">
        <f>IF(W170=1,SUM($W$6:W170),0)</f>
        <v>0</v>
      </c>
      <c r="Y170" s="158"/>
      <c r="Z170" s="158"/>
      <c r="AA170" s="158"/>
      <c r="AB170" s="158"/>
      <c r="AE170" s="150"/>
      <c r="AF170" s="160"/>
      <c r="AG170" s="150"/>
      <c r="AH170" s="150"/>
    </row>
    <row r="171" spans="1:34" ht="15" customHeight="1">
      <c r="A171" s="15"/>
      <c r="B171" s="169">
        <v>12</v>
      </c>
      <c r="C171" s="105" t="s">
        <v>57</v>
      </c>
      <c r="D171" s="105" t="s">
        <v>57</v>
      </c>
      <c r="E171" s="212" t="s">
        <v>45</v>
      </c>
      <c r="F171" s="213" t="s">
        <v>8</v>
      </c>
      <c r="G171" s="214">
        <v>23700</v>
      </c>
      <c r="H171" s="214">
        <v>23700</v>
      </c>
      <c r="I171" s="167">
        <v>26557</v>
      </c>
      <c r="J171" s="445">
        <f t="shared" si="143"/>
        <v>0.12054852320675105</v>
      </c>
      <c r="K171" s="167">
        <f t="shared" si="144"/>
        <v>29758.40713080169</v>
      </c>
      <c r="L171" s="167">
        <f t="shared" ref="L171:O171" si="173">IF($J171&lt;0,(K171*(1-$J171)),(K171*(1+$J171)))</f>
        <v>33345.739163405087</v>
      </c>
      <c r="M171" s="167">
        <f t="shared" si="173"/>
        <v>37365.518774791097</v>
      </c>
      <c r="N171" s="167">
        <f t="shared" si="173"/>
        <v>41869.876881946293</v>
      </c>
      <c r="O171" s="167">
        <f t="shared" si="173"/>
        <v>46917.228706913411</v>
      </c>
      <c r="P171" s="455"/>
      <c r="Q171" s="87">
        <f t="shared" si="142"/>
        <v>26557</v>
      </c>
      <c r="R171" s="550">
        <f t="shared" si="135"/>
        <v>0</v>
      </c>
      <c r="S171" s="550">
        <f t="shared" si="136"/>
        <v>1</v>
      </c>
      <c r="T171" s="550">
        <f>IF(R171=1,SUM($R$6:R171),0)</f>
        <v>0</v>
      </c>
      <c r="U171" s="550">
        <f>IF(S171=1,SUM($S$6:S171),0)</f>
        <v>192</v>
      </c>
      <c r="V171" s="550">
        <f t="shared" si="137"/>
        <v>192</v>
      </c>
      <c r="W171" s="550">
        <f t="shared" si="138"/>
        <v>0</v>
      </c>
      <c r="X171" s="550">
        <f>IF(W171=1,SUM($W$6:W171),0)</f>
        <v>0</v>
      </c>
      <c r="Y171" s="158"/>
      <c r="Z171" s="158"/>
      <c r="AA171" s="158"/>
      <c r="AB171" s="158"/>
      <c r="AE171" s="150"/>
      <c r="AF171" s="160"/>
      <c r="AG171" s="150"/>
      <c r="AH171" s="150"/>
    </row>
    <row r="172" spans="1:34" ht="15" customHeight="1">
      <c r="A172" s="15"/>
      <c r="B172" s="169">
        <v>13</v>
      </c>
      <c r="C172" s="105" t="s">
        <v>58</v>
      </c>
      <c r="D172" s="105" t="s">
        <v>58</v>
      </c>
      <c r="E172" s="212" t="s">
        <v>45</v>
      </c>
      <c r="F172" s="213" t="s">
        <v>8</v>
      </c>
      <c r="G172" s="214">
        <v>32500</v>
      </c>
      <c r="H172" s="214">
        <v>32500</v>
      </c>
      <c r="I172" s="167">
        <v>36417</v>
      </c>
      <c r="J172" s="445">
        <f t="shared" si="143"/>
        <v>0.12052307692307693</v>
      </c>
      <c r="K172" s="167">
        <f t="shared" si="144"/>
        <v>40806.088892307693</v>
      </c>
      <c r="L172" s="167">
        <f t="shared" ref="L172:O172" si="174">IF($J172&lt;0,(K172*(1-$J172)),(K172*(1+$J172)))</f>
        <v>45724.164282805206</v>
      </c>
      <c r="M172" s="167">
        <f t="shared" si="174"/>
        <v>51234.981251905148</v>
      </c>
      <c r="N172" s="167">
        <f t="shared" si="174"/>
        <v>57409.978838480922</v>
      </c>
      <c r="O172" s="167">
        <f t="shared" si="174"/>
        <v>64329.206134183376</v>
      </c>
      <c r="P172" s="455"/>
      <c r="Q172" s="87">
        <f t="shared" si="142"/>
        <v>36417</v>
      </c>
      <c r="R172" s="550">
        <f t="shared" si="135"/>
        <v>0</v>
      </c>
      <c r="S172" s="550">
        <f t="shared" si="136"/>
        <v>1</v>
      </c>
      <c r="T172" s="550">
        <f>IF(R172=1,SUM($R$6:R172),0)</f>
        <v>0</v>
      </c>
      <c r="U172" s="550">
        <f>IF(S172=1,SUM($S$6:S172),0)</f>
        <v>193</v>
      </c>
      <c r="V172" s="550">
        <f t="shared" si="137"/>
        <v>193</v>
      </c>
      <c r="W172" s="550">
        <f t="shared" si="138"/>
        <v>0</v>
      </c>
      <c r="X172" s="550">
        <f>IF(W172=1,SUM($W$6:W172),0)</f>
        <v>0</v>
      </c>
      <c r="Y172" s="158"/>
      <c r="Z172" s="158"/>
      <c r="AA172" s="158"/>
      <c r="AB172" s="158"/>
      <c r="AE172" s="150"/>
      <c r="AF172" s="160"/>
      <c r="AG172" s="150"/>
      <c r="AH172" s="150"/>
    </row>
    <row r="173" spans="1:34" ht="15" customHeight="1">
      <c r="A173" s="15"/>
      <c r="B173" s="169">
        <v>14</v>
      </c>
      <c r="C173" s="105" t="s">
        <v>59</v>
      </c>
      <c r="D173" s="105" t="s">
        <v>59</v>
      </c>
      <c r="E173" s="212" t="s">
        <v>45</v>
      </c>
      <c r="F173" s="213" t="s">
        <v>8</v>
      </c>
      <c r="G173" s="214">
        <v>32500</v>
      </c>
      <c r="H173" s="214">
        <v>32500</v>
      </c>
      <c r="I173" s="167">
        <v>36417</v>
      </c>
      <c r="J173" s="445">
        <f t="shared" si="143"/>
        <v>0.12052307692307693</v>
      </c>
      <c r="K173" s="167">
        <f t="shared" si="144"/>
        <v>40806.088892307693</v>
      </c>
      <c r="L173" s="167">
        <f t="shared" ref="L173:O173" si="175">IF($J173&lt;0,(K173*(1-$J173)),(K173*(1+$J173)))</f>
        <v>45724.164282805206</v>
      </c>
      <c r="M173" s="167">
        <f t="shared" si="175"/>
        <v>51234.981251905148</v>
      </c>
      <c r="N173" s="167">
        <f t="shared" si="175"/>
        <v>57409.978838480922</v>
      </c>
      <c r="O173" s="167">
        <f t="shared" si="175"/>
        <v>64329.206134183376</v>
      </c>
      <c r="P173" s="455"/>
      <c r="Q173" s="87">
        <f t="shared" si="142"/>
        <v>36417</v>
      </c>
      <c r="R173" s="550">
        <f t="shared" si="135"/>
        <v>0</v>
      </c>
      <c r="S173" s="550">
        <f t="shared" si="136"/>
        <v>1</v>
      </c>
      <c r="T173" s="550">
        <f>IF(R173=1,SUM($R$6:R173),0)</f>
        <v>0</v>
      </c>
      <c r="U173" s="550">
        <f>IF(S173=1,SUM($S$6:S173),0)</f>
        <v>194</v>
      </c>
      <c r="V173" s="550">
        <f t="shared" si="137"/>
        <v>194</v>
      </c>
      <c r="W173" s="550">
        <f t="shared" si="138"/>
        <v>0</v>
      </c>
      <c r="X173" s="550">
        <f>IF(W173=1,SUM($W$6:W173),0)</f>
        <v>0</v>
      </c>
      <c r="Y173" s="158"/>
      <c r="Z173" s="158"/>
      <c r="AA173" s="158"/>
      <c r="AB173" s="158"/>
      <c r="AE173" s="150"/>
      <c r="AF173" s="160"/>
      <c r="AG173" s="150"/>
      <c r="AH173" s="150"/>
    </row>
    <row r="174" spans="1:34" ht="15" customHeight="1">
      <c r="A174" s="15"/>
      <c r="B174" s="169">
        <v>15</v>
      </c>
      <c r="C174" s="105" t="s">
        <v>2149</v>
      </c>
      <c r="D174" s="105" t="s">
        <v>1185</v>
      </c>
      <c r="E174" s="212" t="s">
        <v>45</v>
      </c>
      <c r="F174" s="213" t="s">
        <v>8</v>
      </c>
      <c r="G174" s="214">
        <v>32500</v>
      </c>
      <c r="H174" s="214">
        <v>32500</v>
      </c>
      <c r="I174" s="167">
        <v>36417</v>
      </c>
      <c r="J174" s="445">
        <f t="shared" si="143"/>
        <v>0.12052307692307693</v>
      </c>
      <c r="K174" s="167">
        <f t="shared" si="144"/>
        <v>40806.088892307693</v>
      </c>
      <c r="L174" s="167">
        <f t="shared" ref="L174:O174" si="176">IF($J174&lt;0,(K174*(1-$J174)),(K174*(1+$J174)))</f>
        <v>45724.164282805206</v>
      </c>
      <c r="M174" s="167">
        <f t="shared" si="176"/>
        <v>51234.981251905148</v>
      </c>
      <c r="N174" s="167">
        <f t="shared" si="176"/>
        <v>57409.978838480922</v>
      </c>
      <c r="O174" s="167">
        <f t="shared" si="176"/>
        <v>64329.206134183376</v>
      </c>
      <c r="P174" s="455"/>
      <c r="Q174" s="87">
        <f t="shared" si="142"/>
        <v>36417</v>
      </c>
      <c r="R174" s="550">
        <f t="shared" si="135"/>
        <v>0</v>
      </c>
      <c r="S174" s="550">
        <f t="shared" si="136"/>
        <v>1</v>
      </c>
      <c r="T174" s="550">
        <f>IF(R174=1,SUM($R$6:R174),0)</f>
        <v>0</v>
      </c>
      <c r="U174" s="550">
        <f>IF(S174=1,SUM($S$6:S174),0)</f>
        <v>195</v>
      </c>
      <c r="V174" s="550">
        <f t="shared" si="137"/>
        <v>195</v>
      </c>
      <c r="W174" s="550">
        <f t="shared" si="138"/>
        <v>0</v>
      </c>
      <c r="X174" s="550">
        <f>IF(W174=1,SUM($W$6:W174),0)</f>
        <v>0</v>
      </c>
      <c r="Y174" s="158"/>
      <c r="Z174" s="158"/>
      <c r="AA174" s="158"/>
      <c r="AB174" s="158"/>
      <c r="AE174" s="150"/>
      <c r="AF174" s="160"/>
      <c r="AG174" s="150"/>
      <c r="AH174" s="150"/>
    </row>
    <row r="175" spans="1:34" ht="15" customHeight="1">
      <c r="A175" s="15"/>
      <c r="B175" s="169">
        <v>16</v>
      </c>
      <c r="C175" s="105" t="s">
        <v>2150</v>
      </c>
      <c r="D175" s="105" t="s">
        <v>1186</v>
      </c>
      <c r="E175" s="212" t="s">
        <v>45</v>
      </c>
      <c r="F175" s="213" t="s">
        <v>8</v>
      </c>
      <c r="G175" s="214">
        <v>32500</v>
      </c>
      <c r="H175" s="214">
        <v>32500</v>
      </c>
      <c r="I175" s="167">
        <v>36417</v>
      </c>
      <c r="J175" s="445">
        <f t="shared" si="143"/>
        <v>0.12052307692307693</v>
      </c>
      <c r="K175" s="167">
        <f t="shared" si="144"/>
        <v>40806.088892307693</v>
      </c>
      <c r="L175" s="167">
        <f t="shared" ref="L175:O175" si="177">IF($J175&lt;0,(K175*(1-$J175)),(K175*(1+$J175)))</f>
        <v>45724.164282805206</v>
      </c>
      <c r="M175" s="167">
        <f t="shared" si="177"/>
        <v>51234.981251905148</v>
      </c>
      <c r="N175" s="167">
        <f t="shared" si="177"/>
        <v>57409.978838480922</v>
      </c>
      <c r="O175" s="167">
        <f t="shared" si="177"/>
        <v>64329.206134183376</v>
      </c>
      <c r="P175" s="455"/>
      <c r="Q175" s="87">
        <f t="shared" si="142"/>
        <v>36417</v>
      </c>
      <c r="R175" s="550">
        <f t="shared" si="135"/>
        <v>0</v>
      </c>
      <c r="S175" s="550">
        <f t="shared" si="136"/>
        <v>1</v>
      </c>
      <c r="T175" s="550">
        <f>IF(R175=1,SUM($R$6:R175),0)</f>
        <v>0</v>
      </c>
      <c r="U175" s="550">
        <f>IF(S175=1,SUM($S$6:S175),0)</f>
        <v>196</v>
      </c>
      <c r="V175" s="550">
        <f t="shared" si="137"/>
        <v>196</v>
      </c>
      <c r="W175" s="550">
        <f t="shared" si="138"/>
        <v>0</v>
      </c>
      <c r="X175" s="550">
        <f>IF(W175=1,SUM($W$6:W175),0)</f>
        <v>0</v>
      </c>
      <c r="Y175" s="158"/>
      <c r="Z175" s="158"/>
      <c r="AA175" s="158"/>
      <c r="AB175" s="158"/>
      <c r="AE175" s="150"/>
      <c r="AF175" s="160"/>
      <c r="AG175" s="150"/>
      <c r="AH175" s="150"/>
    </row>
    <row r="176" spans="1:34" ht="15" customHeight="1">
      <c r="A176" s="17"/>
      <c r="B176" s="169">
        <v>17</v>
      </c>
      <c r="C176" s="105" t="s">
        <v>500</v>
      </c>
      <c r="D176" s="105"/>
      <c r="E176" s="212" t="s">
        <v>45</v>
      </c>
      <c r="F176" s="213" t="s">
        <v>8</v>
      </c>
      <c r="G176" s="214">
        <v>38700</v>
      </c>
      <c r="H176" s="214">
        <v>38700</v>
      </c>
      <c r="I176" s="443">
        <v>38700</v>
      </c>
      <c r="J176" s="446">
        <v>0.12052307692307693</v>
      </c>
      <c r="K176" s="443">
        <f t="shared" si="144"/>
        <v>43364.243076923078</v>
      </c>
      <c r="L176" s="443">
        <f t="shared" ref="L176:O176" si="178">IF($J176&lt;0,(K176*(1-$J176)),(K176*(1+$J176)))</f>
        <v>48590.635080994085</v>
      </c>
      <c r="M176" s="443">
        <f t="shared" si="178"/>
        <v>54446.927930601894</v>
      </c>
      <c r="N176" s="443">
        <f t="shared" si="178"/>
        <v>61009.039213807053</v>
      </c>
      <c r="O176" s="443">
        <f t="shared" si="178"/>
        <v>68362.036339975733</v>
      </c>
      <c r="P176" s="455"/>
      <c r="Q176" s="87">
        <f t="shared" si="142"/>
        <v>38700</v>
      </c>
      <c r="R176" s="550">
        <f t="shared" si="135"/>
        <v>0</v>
      </c>
      <c r="S176" s="550">
        <f t="shared" si="136"/>
        <v>1</v>
      </c>
      <c r="T176" s="550">
        <f>IF(R176=1,SUM($R$6:R176),0)</f>
        <v>0</v>
      </c>
      <c r="U176" s="550">
        <f>IF(S176=1,SUM($S$6:S176),0)</f>
        <v>197</v>
      </c>
      <c r="V176" s="550">
        <f t="shared" si="137"/>
        <v>197</v>
      </c>
      <c r="W176" s="550">
        <f t="shared" si="138"/>
        <v>0</v>
      </c>
      <c r="X176" s="550">
        <f>IF(W176=1,SUM($W$6:W176),0)</f>
        <v>0</v>
      </c>
      <c r="Y176" s="158"/>
      <c r="Z176" s="158"/>
      <c r="AA176" s="158"/>
      <c r="AB176" s="158"/>
      <c r="AE176" s="150"/>
      <c r="AF176" s="160"/>
      <c r="AG176" s="150"/>
      <c r="AH176" s="150"/>
    </row>
    <row r="177" spans="1:48" ht="15" customHeight="1">
      <c r="A177" s="15"/>
      <c r="B177" s="169">
        <v>18</v>
      </c>
      <c r="C177" s="105" t="s">
        <v>501</v>
      </c>
      <c r="D177" s="105"/>
      <c r="E177" s="212" t="s">
        <v>45</v>
      </c>
      <c r="F177" s="213" t="s">
        <v>8</v>
      </c>
      <c r="G177" s="214">
        <v>38700</v>
      </c>
      <c r="H177" s="214">
        <v>38700</v>
      </c>
      <c r="I177" s="443">
        <v>38700</v>
      </c>
      <c r="J177" s="446">
        <v>0.12052307692307693</v>
      </c>
      <c r="K177" s="443">
        <f t="shared" si="144"/>
        <v>43364.243076923078</v>
      </c>
      <c r="L177" s="443">
        <f t="shared" ref="L177:O177" si="179">IF($J177&lt;0,(K177*(1-$J177)),(K177*(1+$J177)))</f>
        <v>48590.635080994085</v>
      </c>
      <c r="M177" s="443">
        <f t="shared" si="179"/>
        <v>54446.927930601894</v>
      </c>
      <c r="N177" s="443">
        <f t="shared" si="179"/>
        <v>61009.039213807053</v>
      </c>
      <c r="O177" s="443">
        <f t="shared" si="179"/>
        <v>68362.036339975733</v>
      </c>
      <c r="P177" s="455"/>
      <c r="Q177" s="87">
        <f t="shared" si="142"/>
        <v>38700</v>
      </c>
      <c r="R177" s="550">
        <f t="shared" si="135"/>
        <v>0</v>
      </c>
      <c r="S177" s="550">
        <f t="shared" si="136"/>
        <v>1</v>
      </c>
      <c r="T177" s="550">
        <f>IF(R177=1,SUM($R$6:R177),0)</f>
        <v>0</v>
      </c>
      <c r="U177" s="550">
        <f>IF(S177=1,SUM($S$6:S177),0)</f>
        <v>198</v>
      </c>
      <c r="V177" s="550">
        <f t="shared" si="137"/>
        <v>198</v>
      </c>
      <c r="W177" s="550">
        <f t="shared" si="138"/>
        <v>0</v>
      </c>
      <c r="X177" s="550">
        <f>IF(W177=1,SUM($W$6:W177),0)</f>
        <v>0</v>
      </c>
      <c r="Y177" s="158"/>
      <c r="Z177" s="158"/>
      <c r="AA177" s="158"/>
      <c r="AB177" s="158"/>
      <c r="AE177" s="150"/>
      <c r="AF177" s="160"/>
      <c r="AG177" s="150"/>
      <c r="AH177" s="150"/>
    </row>
    <row r="178" spans="1:48" ht="15" customHeight="1">
      <c r="A178" s="17"/>
      <c r="B178" s="169">
        <v>19</v>
      </c>
      <c r="C178" s="105" t="s">
        <v>502</v>
      </c>
      <c r="D178" s="105"/>
      <c r="E178" s="212" t="s">
        <v>45</v>
      </c>
      <c r="F178" s="213" t="s">
        <v>8</v>
      </c>
      <c r="G178" s="214">
        <v>38700</v>
      </c>
      <c r="H178" s="214">
        <v>38700</v>
      </c>
      <c r="I178" s="443">
        <v>38700</v>
      </c>
      <c r="J178" s="446">
        <v>0.12052307692307693</v>
      </c>
      <c r="K178" s="443">
        <f t="shared" si="144"/>
        <v>43364.243076923078</v>
      </c>
      <c r="L178" s="443">
        <f t="shared" ref="L178:O178" si="180">IF($J178&lt;0,(K178*(1-$J178)),(K178*(1+$J178)))</f>
        <v>48590.635080994085</v>
      </c>
      <c r="M178" s="443">
        <f t="shared" si="180"/>
        <v>54446.927930601894</v>
      </c>
      <c r="N178" s="443">
        <f t="shared" si="180"/>
        <v>61009.039213807053</v>
      </c>
      <c r="O178" s="443">
        <f t="shared" si="180"/>
        <v>68362.036339975733</v>
      </c>
      <c r="P178" s="455"/>
      <c r="Q178" s="87">
        <f t="shared" si="142"/>
        <v>38700</v>
      </c>
      <c r="R178" s="550">
        <f t="shared" si="135"/>
        <v>0</v>
      </c>
      <c r="S178" s="550">
        <f t="shared" si="136"/>
        <v>1</v>
      </c>
      <c r="T178" s="550">
        <f>IF(R178=1,SUM($R$6:R178),0)</f>
        <v>0</v>
      </c>
      <c r="U178" s="550">
        <f>IF(S178=1,SUM($S$6:S178),0)</f>
        <v>199</v>
      </c>
      <c r="V178" s="550">
        <f t="shared" si="137"/>
        <v>199</v>
      </c>
      <c r="W178" s="550">
        <f t="shared" si="138"/>
        <v>0</v>
      </c>
      <c r="X178" s="550">
        <f>IF(W178=1,SUM($W$6:W178),0)</f>
        <v>0</v>
      </c>
      <c r="Y178" s="158"/>
      <c r="Z178" s="158"/>
      <c r="AA178" s="158"/>
      <c r="AB178" s="158"/>
      <c r="AE178" s="150"/>
      <c r="AF178" s="160"/>
      <c r="AG178" s="150"/>
      <c r="AH178" s="150"/>
      <c r="AI178" s="162"/>
    </row>
    <row r="179" spans="1:48" ht="15" customHeight="1">
      <c r="A179" s="15"/>
      <c r="B179" s="169">
        <v>20</v>
      </c>
      <c r="C179" s="105" t="s">
        <v>498</v>
      </c>
      <c r="D179" s="105" t="s">
        <v>498</v>
      </c>
      <c r="E179" s="212" t="s">
        <v>45</v>
      </c>
      <c r="F179" s="213" t="s">
        <v>8</v>
      </c>
      <c r="G179" s="214">
        <v>35700</v>
      </c>
      <c r="H179" s="214">
        <v>35700</v>
      </c>
      <c r="I179" s="167">
        <v>35700</v>
      </c>
      <c r="J179" s="452">
        <v>0.12052307692307693</v>
      </c>
      <c r="K179" s="167">
        <f t="shared" si="144"/>
        <v>40002.673846153848</v>
      </c>
      <c r="L179" s="167">
        <f t="shared" ref="L179:O179" si="181">IF($J179&lt;0,(K179*(1-$J179)),(K179*(1+$J179)))</f>
        <v>44823.919183242608</v>
      </c>
      <c r="M179" s="167">
        <f t="shared" si="181"/>
        <v>50226.23584295834</v>
      </c>
      <c r="N179" s="167">
        <f t="shared" si="181"/>
        <v>56279.656329015816</v>
      </c>
      <c r="O179" s="167">
        <f t="shared" si="181"/>
        <v>63062.653677962124</v>
      </c>
      <c r="P179" s="455"/>
      <c r="Q179" s="87">
        <f t="shared" si="142"/>
        <v>35700</v>
      </c>
      <c r="R179" s="550">
        <f t="shared" si="135"/>
        <v>0</v>
      </c>
      <c r="S179" s="550">
        <f t="shared" si="136"/>
        <v>1</v>
      </c>
      <c r="T179" s="550">
        <f>IF(R179=1,SUM($R$6:R179),0)</f>
        <v>0</v>
      </c>
      <c r="U179" s="550">
        <f>IF(S179=1,SUM($S$6:S179),0)</f>
        <v>200</v>
      </c>
      <c r="V179" s="550">
        <f t="shared" si="137"/>
        <v>200</v>
      </c>
      <c r="W179" s="550">
        <f t="shared" si="138"/>
        <v>0</v>
      </c>
      <c r="X179" s="550">
        <f>IF(W179=1,SUM($W$6:W179),0)</f>
        <v>0</v>
      </c>
      <c r="Y179" s="158"/>
      <c r="Z179" s="158"/>
      <c r="AA179" s="158"/>
      <c r="AB179" s="158"/>
      <c r="AE179" s="150"/>
      <c r="AF179" s="160"/>
      <c r="AG179" s="150"/>
      <c r="AH179" s="150"/>
    </row>
    <row r="180" spans="1:48" ht="15" customHeight="1">
      <c r="A180" s="15"/>
      <c r="B180" s="169">
        <v>21</v>
      </c>
      <c r="C180" s="105" t="s">
        <v>499</v>
      </c>
      <c r="D180" s="105" t="s">
        <v>499</v>
      </c>
      <c r="E180" s="212" t="s">
        <v>45</v>
      </c>
      <c r="F180" s="213" t="s">
        <v>8</v>
      </c>
      <c r="G180" s="214">
        <v>38700</v>
      </c>
      <c r="H180" s="214">
        <v>38700</v>
      </c>
      <c r="I180" s="167">
        <v>38700</v>
      </c>
      <c r="J180" s="452">
        <v>0.12052307692307693</v>
      </c>
      <c r="K180" s="167">
        <f t="shared" si="144"/>
        <v>43364.243076923078</v>
      </c>
      <c r="L180" s="167">
        <f t="shared" ref="L180:O180" si="182">IF($J180&lt;0,(K180*(1-$J180)),(K180*(1+$J180)))</f>
        <v>48590.635080994085</v>
      </c>
      <c r="M180" s="167">
        <f t="shared" si="182"/>
        <v>54446.927930601894</v>
      </c>
      <c r="N180" s="167">
        <f t="shared" si="182"/>
        <v>61009.039213807053</v>
      </c>
      <c r="O180" s="167">
        <f t="shared" si="182"/>
        <v>68362.036339975733</v>
      </c>
      <c r="P180" s="455"/>
      <c r="Q180" s="87">
        <f t="shared" si="142"/>
        <v>38700</v>
      </c>
      <c r="R180" s="550">
        <f t="shared" si="135"/>
        <v>0</v>
      </c>
      <c r="S180" s="550">
        <f t="shared" si="136"/>
        <v>1</v>
      </c>
      <c r="T180" s="550">
        <f>IF(R180=1,SUM($R$6:R180),0)</f>
        <v>0</v>
      </c>
      <c r="U180" s="550">
        <f>IF(S180=1,SUM($S$6:S180),0)</f>
        <v>201</v>
      </c>
      <c r="V180" s="550">
        <f t="shared" si="137"/>
        <v>201</v>
      </c>
      <c r="W180" s="550">
        <f t="shared" si="138"/>
        <v>0</v>
      </c>
      <c r="X180" s="550">
        <f>IF(W180=1,SUM($W$6:W180),0)</f>
        <v>0</v>
      </c>
      <c r="Y180" s="158"/>
      <c r="Z180" s="158"/>
      <c r="AA180" s="158"/>
      <c r="AB180" s="158"/>
      <c r="AE180" s="150"/>
      <c r="AF180" s="160"/>
      <c r="AG180" s="150"/>
      <c r="AH180" s="150"/>
      <c r="AI180" s="162"/>
    </row>
    <row r="181" spans="1:48" ht="15" customHeight="1">
      <c r="A181" s="17"/>
      <c r="B181" s="169">
        <v>22</v>
      </c>
      <c r="C181" s="105" t="s">
        <v>503</v>
      </c>
      <c r="D181" s="105" t="s">
        <v>503</v>
      </c>
      <c r="E181" s="212" t="s">
        <v>45</v>
      </c>
      <c r="F181" s="213" t="s">
        <v>8</v>
      </c>
      <c r="G181" s="214">
        <v>51000</v>
      </c>
      <c r="H181" s="214">
        <v>51000</v>
      </c>
      <c r="I181" s="167">
        <v>51000</v>
      </c>
      <c r="J181" s="452">
        <v>0.12052307692307693</v>
      </c>
      <c r="K181" s="167">
        <f t="shared" si="144"/>
        <v>57146.676923076928</v>
      </c>
      <c r="L181" s="167">
        <f t="shared" ref="L181:O181" si="183">IF($J181&lt;0,(K181*(1-$J181)),(K181*(1+$J181)))</f>
        <v>64034.170261775158</v>
      </c>
      <c r="M181" s="167">
        <f t="shared" si="183"/>
        <v>71751.765489940488</v>
      </c>
      <c r="N181" s="167">
        <f t="shared" si="183"/>
        <v>80399.509041451165</v>
      </c>
      <c r="O181" s="167">
        <f t="shared" si="183"/>
        <v>90089.505254231612</v>
      </c>
      <c r="P181" s="455"/>
      <c r="Q181" s="87">
        <f t="shared" si="142"/>
        <v>51000</v>
      </c>
      <c r="R181" s="550">
        <f t="shared" si="135"/>
        <v>0</v>
      </c>
      <c r="S181" s="550">
        <f t="shared" si="136"/>
        <v>1</v>
      </c>
      <c r="T181" s="550">
        <f>IF(R181=1,SUM($R$6:R181),0)</f>
        <v>0</v>
      </c>
      <c r="U181" s="550">
        <f>IF(S181=1,SUM($S$6:S181),0)</f>
        <v>202</v>
      </c>
      <c r="V181" s="550">
        <f t="shared" si="137"/>
        <v>202</v>
      </c>
      <c r="W181" s="550">
        <f t="shared" si="138"/>
        <v>0</v>
      </c>
      <c r="X181" s="550">
        <f>IF(W181=1,SUM($W$6:W181),0)</f>
        <v>0</v>
      </c>
      <c r="Y181" s="158"/>
      <c r="Z181" s="158"/>
      <c r="AA181" s="158"/>
      <c r="AB181" s="158"/>
      <c r="AE181" s="150"/>
      <c r="AF181" s="160"/>
      <c r="AG181" s="150"/>
      <c r="AH181" s="150"/>
      <c r="AI181" s="163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</row>
    <row r="182" spans="1:48" ht="15" customHeight="1">
      <c r="A182" s="17"/>
      <c r="B182" s="169">
        <v>23</v>
      </c>
      <c r="C182" s="105" t="s">
        <v>504</v>
      </c>
      <c r="D182" s="105" t="s">
        <v>504</v>
      </c>
      <c r="E182" s="212" t="s">
        <v>45</v>
      </c>
      <c r="F182" s="213" t="s">
        <v>8</v>
      </c>
      <c r="G182" s="214">
        <v>94200</v>
      </c>
      <c r="H182" s="214">
        <v>94200</v>
      </c>
      <c r="I182" s="167">
        <v>94200</v>
      </c>
      <c r="J182" s="452">
        <v>0.12052307692307693</v>
      </c>
      <c r="K182" s="167">
        <f t="shared" si="144"/>
        <v>105553.27384615385</v>
      </c>
      <c r="L182" s="167">
        <f t="shared" ref="L182:O182" si="184">IF($J182&lt;0,(K182*(1-$J182)),(K182*(1+$J182)))</f>
        <v>118274.87918939647</v>
      </c>
      <c r="M182" s="167">
        <f t="shared" si="184"/>
        <v>132529.73155200772</v>
      </c>
      <c r="N182" s="167">
        <f t="shared" si="184"/>
        <v>148502.6225824451</v>
      </c>
      <c r="O182" s="167">
        <f t="shared" si="184"/>
        <v>166400.6155872278</v>
      </c>
      <c r="P182" s="455"/>
      <c r="Q182" s="87">
        <f t="shared" si="142"/>
        <v>94200</v>
      </c>
      <c r="R182" s="550">
        <f t="shared" si="135"/>
        <v>0</v>
      </c>
      <c r="S182" s="550">
        <f t="shared" si="136"/>
        <v>1</v>
      </c>
      <c r="T182" s="550">
        <f>IF(R182=1,SUM($R$6:R182),0)</f>
        <v>0</v>
      </c>
      <c r="U182" s="550">
        <f>IF(S182=1,SUM($S$6:S182),0)</f>
        <v>203</v>
      </c>
      <c r="V182" s="550">
        <f t="shared" si="137"/>
        <v>203</v>
      </c>
      <c r="W182" s="550">
        <f t="shared" si="138"/>
        <v>0</v>
      </c>
      <c r="X182" s="550">
        <f>IF(W182=1,SUM($W$6:W182),0)</f>
        <v>0</v>
      </c>
      <c r="Y182" s="158"/>
      <c r="Z182" s="158"/>
      <c r="AA182" s="158"/>
      <c r="AB182" s="158"/>
      <c r="AE182" s="150"/>
      <c r="AF182" s="160"/>
      <c r="AG182" s="150"/>
      <c r="AH182" s="150"/>
      <c r="AI182" s="162"/>
    </row>
    <row r="183" spans="1:48" ht="15" customHeight="1">
      <c r="A183" s="17"/>
      <c r="B183" s="169">
        <v>24</v>
      </c>
      <c r="C183" s="105" t="s">
        <v>505</v>
      </c>
      <c r="D183" s="105" t="s">
        <v>505</v>
      </c>
      <c r="E183" s="212" t="s">
        <v>45</v>
      </c>
      <c r="F183" s="213" t="s">
        <v>8</v>
      </c>
      <c r="G183" s="214">
        <v>119300</v>
      </c>
      <c r="H183" s="214">
        <v>119300</v>
      </c>
      <c r="I183" s="167">
        <v>119300</v>
      </c>
      <c r="J183" s="452">
        <v>0.12052307692307693</v>
      </c>
      <c r="K183" s="167">
        <f t="shared" si="144"/>
        <v>133678.40307692307</v>
      </c>
      <c r="L183" s="167">
        <f t="shared" ref="L183:O183" si="185">IF($J183&lt;0,(K183*(1-$J183)),(K183*(1+$J183)))</f>
        <v>149789.73553391715</v>
      </c>
      <c r="M183" s="167">
        <f t="shared" si="185"/>
        <v>167842.8553519588</v>
      </c>
      <c r="N183" s="167">
        <f t="shared" si="185"/>
        <v>188071.79271853183</v>
      </c>
      <c r="O183" s="167">
        <f t="shared" si="185"/>
        <v>210738.78385940843</v>
      </c>
      <c r="P183" s="455"/>
      <c r="Q183" s="87">
        <f t="shared" si="142"/>
        <v>119300</v>
      </c>
      <c r="R183" s="550">
        <f t="shared" si="135"/>
        <v>0</v>
      </c>
      <c r="S183" s="550">
        <f t="shared" si="136"/>
        <v>1</v>
      </c>
      <c r="T183" s="550">
        <f>IF(R183=1,SUM($R$6:R183),0)</f>
        <v>0</v>
      </c>
      <c r="U183" s="550">
        <f>IF(S183=1,SUM($S$6:S183),0)</f>
        <v>204</v>
      </c>
      <c r="V183" s="550">
        <f t="shared" si="137"/>
        <v>204</v>
      </c>
      <c r="W183" s="550">
        <f t="shared" si="138"/>
        <v>0</v>
      </c>
      <c r="X183" s="550">
        <f>IF(W183=1,SUM($W$6:W183),0)</f>
        <v>0</v>
      </c>
      <c r="Y183" s="158"/>
      <c r="Z183" s="158"/>
      <c r="AA183" s="158"/>
      <c r="AB183" s="158"/>
      <c r="AE183" s="150"/>
      <c r="AF183" s="160"/>
      <c r="AG183" s="150"/>
      <c r="AH183" s="150"/>
      <c r="AI183" s="162"/>
    </row>
    <row r="184" spans="1:48" ht="15" customHeight="1">
      <c r="A184" s="17"/>
      <c r="B184" s="169">
        <v>25</v>
      </c>
      <c r="C184" s="105" t="s">
        <v>506</v>
      </c>
      <c r="D184" s="105" t="s">
        <v>506</v>
      </c>
      <c r="E184" s="212" t="s">
        <v>45</v>
      </c>
      <c r="F184" s="213" t="s">
        <v>8</v>
      </c>
      <c r="G184" s="214">
        <v>432900</v>
      </c>
      <c r="H184" s="214">
        <v>432900</v>
      </c>
      <c r="I184" s="167">
        <v>432900</v>
      </c>
      <c r="J184" s="452">
        <v>0.12052307692307693</v>
      </c>
      <c r="K184" s="167">
        <f t="shared" si="144"/>
        <v>485074.44</v>
      </c>
      <c r="L184" s="167">
        <f t="shared" ref="L184:O184" si="186">IF($J184&lt;0,(K184*(1-$J184)),(K184*(1+$J184)))</f>
        <v>543537.10404553846</v>
      </c>
      <c r="M184" s="167">
        <f t="shared" si="186"/>
        <v>609045.86824696534</v>
      </c>
      <c r="N184" s="167">
        <f t="shared" si="186"/>
        <v>682449.95027537656</v>
      </c>
      <c r="O184" s="167">
        <f t="shared" si="186"/>
        <v>764700.91812856577</v>
      </c>
      <c r="P184" s="455"/>
      <c r="Q184" s="87">
        <f t="shared" si="142"/>
        <v>432900</v>
      </c>
      <c r="R184" s="550">
        <f t="shared" si="135"/>
        <v>0</v>
      </c>
      <c r="S184" s="550">
        <f t="shared" si="136"/>
        <v>1</v>
      </c>
      <c r="T184" s="550">
        <f>IF(R184=1,SUM($R$6:R184),0)</f>
        <v>0</v>
      </c>
      <c r="U184" s="550">
        <f>IF(S184=1,SUM($S$6:S184),0)</f>
        <v>205</v>
      </c>
      <c r="V184" s="550">
        <f t="shared" si="137"/>
        <v>205</v>
      </c>
      <c r="W184" s="550">
        <f t="shared" si="138"/>
        <v>0</v>
      </c>
      <c r="X184" s="550">
        <f>IF(W184=1,SUM($W$6:W184),0)</f>
        <v>0</v>
      </c>
      <c r="Y184" s="158"/>
      <c r="Z184" s="158"/>
      <c r="AA184" s="158"/>
      <c r="AB184" s="158"/>
      <c r="AE184" s="150"/>
      <c r="AF184" s="160"/>
      <c r="AG184" s="150"/>
      <c r="AH184" s="150"/>
    </row>
    <row r="185" spans="1:48" ht="15" customHeight="1">
      <c r="A185" s="15"/>
      <c r="B185" s="169">
        <v>26</v>
      </c>
      <c r="C185" s="105" t="s">
        <v>507</v>
      </c>
      <c r="D185" s="105" t="s">
        <v>507</v>
      </c>
      <c r="E185" s="212" t="s">
        <v>45</v>
      </c>
      <c r="F185" s="213" t="s">
        <v>8</v>
      </c>
      <c r="G185" s="214">
        <v>56700</v>
      </c>
      <c r="H185" s="214">
        <v>56700</v>
      </c>
      <c r="I185" s="167">
        <v>56700</v>
      </c>
      <c r="J185" s="452">
        <v>0.12052307692307693</v>
      </c>
      <c r="K185" s="167">
        <f t="shared" si="144"/>
        <v>63533.658461538464</v>
      </c>
      <c r="L185" s="167">
        <f t="shared" ref="L185:O185" si="187">IF($J185&lt;0,(K185*(1-$J185)),(K185*(1+$J185)))</f>
        <v>71190.930467502956</v>
      </c>
      <c r="M185" s="167">
        <f t="shared" si="187"/>
        <v>79771.080456463242</v>
      </c>
      <c r="N185" s="167">
        <f t="shared" si="187"/>
        <v>89385.336522554528</v>
      </c>
      <c r="O185" s="167">
        <f t="shared" si="187"/>
        <v>100158.33231205749</v>
      </c>
      <c r="P185" s="455"/>
      <c r="Q185" s="87">
        <f t="shared" si="142"/>
        <v>56700</v>
      </c>
      <c r="R185" s="550">
        <f t="shared" si="135"/>
        <v>0</v>
      </c>
      <c r="S185" s="550">
        <f t="shared" si="136"/>
        <v>1</v>
      </c>
      <c r="T185" s="550">
        <f>IF(R185=1,SUM($R$6:R185),0)</f>
        <v>0</v>
      </c>
      <c r="U185" s="550">
        <f>IF(S185=1,SUM($S$6:S185),0)</f>
        <v>206</v>
      </c>
      <c r="V185" s="550">
        <f t="shared" si="137"/>
        <v>206</v>
      </c>
      <c r="W185" s="550">
        <f t="shared" si="138"/>
        <v>0</v>
      </c>
      <c r="X185" s="550">
        <f>IF(W185=1,SUM($W$6:W185),0)</f>
        <v>0</v>
      </c>
      <c r="Y185" s="158"/>
      <c r="Z185" s="158"/>
      <c r="AA185" s="158"/>
      <c r="AB185" s="158"/>
      <c r="AE185" s="150"/>
      <c r="AF185" s="160"/>
      <c r="AG185" s="150"/>
      <c r="AH185" s="150"/>
      <c r="AI185" s="162"/>
    </row>
    <row r="186" spans="1:48" ht="15" customHeight="1">
      <c r="A186" s="15"/>
      <c r="B186" s="169">
        <v>27</v>
      </c>
      <c r="C186" s="105" t="s">
        <v>508</v>
      </c>
      <c r="D186" s="105" t="s">
        <v>508</v>
      </c>
      <c r="E186" s="212" t="s">
        <v>45</v>
      </c>
      <c r="F186" s="213" t="s">
        <v>8</v>
      </c>
      <c r="G186" s="214">
        <v>68300</v>
      </c>
      <c r="H186" s="214">
        <v>68300</v>
      </c>
      <c r="I186" s="167">
        <v>68300</v>
      </c>
      <c r="J186" s="452">
        <v>0.12052307692307693</v>
      </c>
      <c r="K186" s="167">
        <f t="shared" si="144"/>
        <v>76531.726153846161</v>
      </c>
      <c r="L186" s="167">
        <f t="shared" ref="L186:O186" si="188">IF($J186&lt;0,(K186*(1-$J186)),(K186*(1+$J186)))</f>
        <v>85755.565272142019</v>
      </c>
      <c r="M186" s="167">
        <f t="shared" si="188"/>
        <v>96091.089862018343</v>
      </c>
      <c r="N186" s="167">
        <f t="shared" si="188"/>
        <v>107672.28367708068</v>
      </c>
      <c r="O186" s="167">
        <f t="shared" si="188"/>
        <v>120649.27860517683</v>
      </c>
      <c r="P186" s="455"/>
      <c r="Q186" s="87">
        <f t="shared" si="142"/>
        <v>68300</v>
      </c>
      <c r="R186" s="550">
        <f t="shared" si="135"/>
        <v>0</v>
      </c>
      <c r="S186" s="550">
        <f t="shared" si="136"/>
        <v>1</v>
      </c>
      <c r="T186" s="550">
        <f>IF(R186=1,SUM($R$6:R186),0)</f>
        <v>0</v>
      </c>
      <c r="U186" s="550">
        <f>IF(S186=1,SUM($S$6:S186),0)</f>
        <v>207</v>
      </c>
      <c r="V186" s="550">
        <f t="shared" si="137"/>
        <v>207</v>
      </c>
      <c r="W186" s="550">
        <f t="shared" si="138"/>
        <v>0</v>
      </c>
      <c r="X186" s="550">
        <f>IF(W186=1,SUM($W$6:W186),0)</f>
        <v>0</v>
      </c>
      <c r="Y186" s="158"/>
      <c r="Z186" s="158"/>
      <c r="AA186" s="158"/>
      <c r="AB186" s="158"/>
      <c r="AE186" s="150"/>
      <c r="AF186" s="160"/>
      <c r="AG186" s="150"/>
      <c r="AH186" s="150"/>
      <c r="AI186" s="162"/>
    </row>
    <row r="187" spans="1:48" ht="15" customHeight="1">
      <c r="A187" s="15"/>
      <c r="B187" s="169">
        <v>28</v>
      </c>
      <c r="C187" s="105" t="s">
        <v>509</v>
      </c>
      <c r="D187" s="105" t="s">
        <v>509</v>
      </c>
      <c r="E187" s="212" t="s">
        <v>45</v>
      </c>
      <c r="F187" s="213" t="s">
        <v>8</v>
      </c>
      <c r="G187" s="214">
        <v>116200</v>
      </c>
      <c r="H187" s="214">
        <v>116200</v>
      </c>
      <c r="I187" s="167">
        <v>116200</v>
      </c>
      <c r="J187" s="452">
        <v>0.12052307692307693</v>
      </c>
      <c r="K187" s="167">
        <f t="shared" si="144"/>
        <v>130204.78153846154</v>
      </c>
      <c r="L187" s="167">
        <f t="shared" ref="L187:O187" si="189">IF($J187&lt;0,(K187*(1-$J187)),(K187*(1+$J187)))</f>
        <v>145897.46243957398</v>
      </c>
      <c r="M187" s="167">
        <f t="shared" si="189"/>
        <v>163481.47352806048</v>
      </c>
      <c r="N187" s="167">
        <f t="shared" si="189"/>
        <v>183184.76373758088</v>
      </c>
      <c r="O187" s="167">
        <f t="shared" si="189"/>
        <v>205262.75510866102</v>
      </c>
      <c r="P187" s="455"/>
      <c r="Q187" s="87">
        <f t="shared" si="142"/>
        <v>116200</v>
      </c>
      <c r="R187" s="550">
        <f t="shared" si="135"/>
        <v>0</v>
      </c>
      <c r="S187" s="550">
        <f t="shared" si="136"/>
        <v>1</v>
      </c>
      <c r="T187" s="550">
        <f>IF(R187=1,SUM($R$6:R187),0)</f>
        <v>0</v>
      </c>
      <c r="U187" s="550">
        <f>IF(S187=1,SUM($S$6:S187),0)</f>
        <v>208</v>
      </c>
      <c r="V187" s="550">
        <f t="shared" si="137"/>
        <v>208</v>
      </c>
      <c r="W187" s="550">
        <f t="shared" si="138"/>
        <v>0</v>
      </c>
      <c r="X187" s="550">
        <f>IF(W187=1,SUM($W$6:W187),0)</f>
        <v>0</v>
      </c>
      <c r="Y187" s="158"/>
      <c r="Z187" s="158"/>
      <c r="AA187" s="158"/>
      <c r="AB187" s="158"/>
      <c r="AE187" s="150"/>
      <c r="AF187" s="160"/>
      <c r="AG187" s="150"/>
      <c r="AH187" s="150"/>
      <c r="AI187" s="162"/>
    </row>
    <row r="188" spans="1:48" ht="15" customHeight="1">
      <c r="A188" s="15"/>
      <c r="B188" s="169">
        <v>29</v>
      </c>
      <c r="C188" s="105" t="s">
        <v>510</v>
      </c>
      <c r="D188" s="105" t="s">
        <v>510</v>
      </c>
      <c r="E188" s="212" t="s">
        <v>45</v>
      </c>
      <c r="F188" s="213" t="s">
        <v>8</v>
      </c>
      <c r="G188" s="214">
        <v>183000</v>
      </c>
      <c r="H188" s="214">
        <v>183000</v>
      </c>
      <c r="I188" s="167">
        <v>183000</v>
      </c>
      <c r="J188" s="452">
        <v>0.12052307692307693</v>
      </c>
      <c r="K188" s="167">
        <f t="shared" si="144"/>
        <v>205055.72307692308</v>
      </c>
      <c r="L188" s="167">
        <f t="shared" ref="L188:O188" si="190">IF($J188&lt;0,(K188*(1-$J188)),(K188*(1+$J188)))</f>
        <v>229769.66976284026</v>
      </c>
      <c r="M188" s="167">
        <f t="shared" si="190"/>
        <v>257462.21734625704</v>
      </c>
      <c r="N188" s="167">
        <f t="shared" si="190"/>
        <v>288492.35597226594</v>
      </c>
      <c r="O188" s="167">
        <f t="shared" si="190"/>
        <v>323262.34238283103</v>
      </c>
      <c r="P188" s="455"/>
      <c r="Q188" s="87">
        <f t="shared" si="142"/>
        <v>183000</v>
      </c>
      <c r="R188" s="550">
        <f t="shared" si="135"/>
        <v>0</v>
      </c>
      <c r="S188" s="550">
        <f t="shared" si="136"/>
        <v>1</v>
      </c>
      <c r="T188" s="550">
        <f>IF(R188=1,SUM($R$6:R188),0)</f>
        <v>0</v>
      </c>
      <c r="U188" s="550">
        <f>IF(S188=1,SUM($S$6:S188),0)</f>
        <v>209</v>
      </c>
      <c r="V188" s="550">
        <f t="shared" si="137"/>
        <v>209</v>
      </c>
      <c r="W188" s="550">
        <f t="shared" si="138"/>
        <v>0</v>
      </c>
      <c r="X188" s="550">
        <f>IF(W188=1,SUM($W$6:W188),0)</f>
        <v>0</v>
      </c>
      <c r="Y188" s="158"/>
      <c r="Z188" s="158"/>
      <c r="AA188" s="158"/>
      <c r="AB188" s="158"/>
      <c r="AE188" s="150"/>
      <c r="AF188" s="160"/>
      <c r="AG188" s="150"/>
      <c r="AH188" s="150"/>
      <c r="AI188" s="162"/>
    </row>
    <row r="189" spans="1:48" ht="15" customHeight="1">
      <c r="A189" s="15"/>
      <c r="B189" s="169">
        <v>30</v>
      </c>
      <c r="C189" s="105" t="s">
        <v>511</v>
      </c>
      <c r="D189" s="105" t="s">
        <v>511</v>
      </c>
      <c r="E189" s="212" t="s">
        <v>45</v>
      </c>
      <c r="F189" s="213" t="s">
        <v>8</v>
      </c>
      <c r="G189" s="214">
        <v>271100</v>
      </c>
      <c r="H189" s="214">
        <v>271100</v>
      </c>
      <c r="I189" s="167">
        <v>271100</v>
      </c>
      <c r="J189" s="452">
        <v>0.12052307692307693</v>
      </c>
      <c r="K189" s="167">
        <f t="shared" si="144"/>
        <v>303773.80615384615</v>
      </c>
      <c r="L189" s="167">
        <f t="shared" ref="L189:O189" si="191">IF($J189&lt;0,(K189*(1-$J189)),(K189*(1+$J189)))</f>
        <v>340385.55996014201</v>
      </c>
      <c r="M189" s="167">
        <f t="shared" si="191"/>
        <v>381409.87498672283</v>
      </c>
      <c r="N189" s="167">
        <f t="shared" si="191"/>
        <v>427378.5666889688</v>
      </c>
      <c r="O189" s="167">
        <f t="shared" si="191"/>
        <v>478887.54655729776</v>
      </c>
      <c r="P189" s="458"/>
      <c r="Q189" s="87">
        <f t="shared" si="142"/>
        <v>271100</v>
      </c>
      <c r="R189" s="550">
        <f t="shared" si="135"/>
        <v>0</v>
      </c>
      <c r="S189" s="550">
        <f t="shared" si="136"/>
        <v>1</v>
      </c>
      <c r="T189" s="550">
        <f>IF(R189=1,SUM($R$6:R189),0)</f>
        <v>0</v>
      </c>
      <c r="U189" s="550">
        <f>IF(S189=1,SUM($S$6:S189),0)</f>
        <v>210</v>
      </c>
      <c r="V189" s="550">
        <f t="shared" si="137"/>
        <v>210</v>
      </c>
      <c r="W189" s="550">
        <f t="shared" si="138"/>
        <v>0</v>
      </c>
      <c r="X189" s="550">
        <f>IF(W189=1,SUM($W$6:W189),0)</f>
        <v>0</v>
      </c>
      <c r="Y189" s="158"/>
      <c r="Z189" s="158"/>
      <c r="AA189" s="158"/>
      <c r="AB189" s="158"/>
      <c r="AE189" s="150"/>
      <c r="AF189" s="160"/>
      <c r="AG189" s="150"/>
      <c r="AH189" s="150"/>
    </row>
    <row r="190" spans="1:48" ht="15" customHeight="1">
      <c r="A190" s="17"/>
      <c r="B190" s="169">
        <v>31</v>
      </c>
      <c r="C190" s="105" t="s">
        <v>2151</v>
      </c>
      <c r="D190" s="105" t="s">
        <v>1187</v>
      </c>
      <c r="E190" s="212" t="s">
        <v>45</v>
      </c>
      <c r="F190" s="213" t="s">
        <v>8</v>
      </c>
      <c r="G190" s="214">
        <v>669000</v>
      </c>
      <c r="H190" s="214">
        <v>669000</v>
      </c>
      <c r="I190" s="167">
        <v>669000</v>
      </c>
      <c r="J190" s="452">
        <v>0.12052307692307693</v>
      </c>
      <c r="K190" s="167">
        <f t="shared" si="144"/>
        <v>749629.93846153852</v>
      </c>
      <c r="L190" s="167">
        <f t="shared" ref="L190:O190" si="192">IF($J190&lt;0,(K190*(1-$J190)),(K190*(1+$J190)))</f>
        <v>839977.64519857999</v>
      </c>
      <c r="M190" s="167">
        <f t="shared" si="192"/>
        <v>941214.33554451354</v>
      </c>
      <c r="N190" s="167">
        <f t="shared" si="192"/>
        <v>1054652.3833084477</v>
      </c>
      <c r="O190" s="167">
        <f t="shared" si="192"/>
        <v>1181762.3336290382</v>
      </c>
      <c r="P190" s="455"/>
      <c r="Q190" s="87">
        <f t="shared" si="142"/>
        <v>669000</v>
      </c>
      <c r="R190" s="550">
        <f t="shared" si="135"/>
        <v>0</v>
      </c>
      <c r="S190" s="550">
        <f t="shared" si="136"/>
        <v>1</v>
      </c>
      <c r="T190" s="550">
        <f>IF(R190=1,SUM($R$6:R190),0)</f>
        <v>0</v>
      </c>
      <c r="U190" s="550">
        <f>IF(S190=1,SUM($S$6:S190),0)</f>
        <v>211</v>
      </c>
      <c r="V190" s="550">
        <f t="shared" si="137"/>
        <v>211</v>
      </c>
      <c r="W190" s="550">
        <f t="shared" si="138"/>
        <v>0</v>
      </c>
      <c r="X190" s="550">
        <f>IF(W190=1,SUM($W$6:W190),0)</f>
        <v>0</v>
      </c>
      <c r="Y190" s="158"/>
      <c r="Z190" s="158"/>
      <c r="AA190" s="158"/>
      <c r="AB190" s="158"/>
      <c r="AE190" s="150"/>
      <c r="AF190" s="160"/>
      <c r="AG190" s="150"/>
      <c r="AH190" s="150"/>
    </row>
    <row r="191" spans="1:48" ht="15" customHeight="1">
      <c r="A191" s="15"/>
      <c r="B191" s="169">
        <v>32</v>
      </c>
      <c r="C191" s="105" t="s">
        <v>60</v>
      </c>
      <c r="D191" s="105" t="s">
        <v>60</v>
      </c>
      <c r="E191" s="212" t="s">
        <v>45</v>
      </c>
      <c r="F191" s="213" t="s">
        <v>8</v>
      </c>
      <c r="G191" s="214">
        <v>37900</v>
      </c>
      <c r="H191" s="214">
        <v>37900</v>
      </c>
      <c r="I191" s="167">
        <v>37900</v>
      </c>
      <c r="J191" s="452">
        <v>0.12052307692307693</v>
      </c>
      <c r="K191" s="167">
        <f t="shared" si="144"/>
        <v>42467.824615384619</v>
      </c>
      <c r="L191" s="167">
        <f t="shared" ref="L191:O191" si="193">IF($J191&lt;0,(K191*(1-$J191)),(K191*(1+$J191)))</f>
        <v>47586.177508260364</v>
      </c>
      <c r="M191" s="167">
        <f t="shared" si="193"/>
        <v>53321.41004056362</v>
      </c>
      <c r="N191" s="167">
        <f t="shared" si="193"/>
        <v>59747.870444529399</v>
      </c>
      <c r="O191" s="167">
        <f t="shared" si="193"/>
        <v>66948.867630105451</v>
      </c>
      <c r="P191" s="455"/>
      <c r="Q191" s="87">
        <f t="shared" si="142"/>
        <v>37900</v>
      </c>
      <c r="R191" s="550">
        <f t="shared" si="135"/>
        <v>0</v>
      </c>
      <c r="S191" s="550">
        <f t="shared" si="136"/>
        <v>1</v>
      </c>
      <c r="T191" s="550">
        <f>IF(R191=1,SUM($R$6:R191),0)</f>
        <v>0</v>
      </c>
      <c r="U191" s="550">
        <f>IF(S191=1,SUM($S$6:S191),0)</f>
        <v>212</v>
      </c>
      <c r="V191" s="550">
        <f t="shared" si="137"/>
        <v>212</v>
      </c>
      <c r="W191" s="550">
        <f t="shared" si="138"/>
        <v>0</v>
      </c>
      <c r="X191" s="550">
        <f>IF(W191=1,SUM($W$6:W191),0)</f>
        <v>0</v>
      </c>
      <c r="Y191" s="158"/>
      <c r="Z191" s="158"/>
      <c r="AA191" s="158"/>
      <c r="AB191" s="158"/>
      <c r="AE191" s="150"/>
      <c r="AF191" s="160"/>
      <c r="AG191" s="150"/>
      <c r="AH191" s="150"/>
    </row>
    <row r="192" spans="1:48" ht="15" customHeight="1">
      <c r="A192" s="15"/>
      <c r="B192" s="169"/>
      <c r="C192" s="105" t="s">
        <v>48</v>
      </c>
      <c r="D192" s="105"/>
      <c r="E192" s="212" t="s">
        <v>48</v>
      </c>
      <c r="F192" s="213"/>
      <c r="G192" s="214"/>
      <c r="H192" s="214"/>
      <c r="I192" s="167"/>
      <c r="J192" s="445"/>
      <c r="K192" s="167"/>
      <c r="L192" s="167"/>
      <c r="M192" s="167"/>
      <c r="N192" s="167"/>
      <c r="O192" s="167"/>
      <c r="P192" s="455"/>
      <c r="Q192" s="87">
        <f t="shared" si="142"/>
        <v>0</v>
      </c>
      <c r="R192" s="550">
        <f t="shared" si="135"/>
        <v>0</v>
      </c>
      <c r="S192" s="550">
        <f t="shared" si="136"/>
        <v>0</v>
      </c>
      <c r="T192" s="550">
        <f>IF(R192=1,SUM($R$6:R192),0)</f>
        <v>0</v>
      </c>
      <c r="U192" s="550">
        <f>IF(S192=1,SUM($S$6:S192),0)</f>
        <v>0</v>
      </c>
      <c r="V192" s="550">
        <f t="shared" si="137"/>
        <v>0</v>
      </c>
      <c r="W192" s="550">
        <f t="shared" si="138"/>
        <v>0</v>
      </c>
      <c r="X192" s="550">
        <f>IF(W192=1,SUM($W$6:W192),0)</f>
        <v>0</v>
      </c>
      <c r="Y192" s="158"/>
      <c r="Z192" s="158"/>
      <c r="AA192" s="158"/>
      <c r="AB192" s="158"/>
      <c r="AE192" s="150"/>
      <c r="AF192" s="160"/>
      <c r="AG192" s="150"/>
      <c r="AH192" s="150"/>
    </row>
    <row r="193" spans="1:34" ht="15" customHeight="1">
      <c r="A193" s="15"/>
      <c r="B193" s="425" t="s">
        <v>720</v>
      </c>
      <c r="C193" s="426" t="s">
        <v>823</v>
      </c>
      <c r="D193" s="426"/>
      <c r="E193" s="212" t="s">
        <v>48</v>
      </c>
      <c r="F193" s="213"/>
      <c r="G193" s="214"/>
      <c r="H193" s="214"/>
      <c r="I193" s="167"/>
      <c r="J193" s="445"/>
      <c r="K193" s="167"/>
      <c r="L193" s="167"/>
      <c r="M193" s="167"/>
      <c r="N193" s="167"/>
      <c r="O193" s="167"/>
      <c r="P193" s="455"/>
      <c r="Q193" s="87">
        <f t="shared" si="142"/>
        <v>0</v>
      </c>
      <c r="R193" s="550">
        <f t="shared" si="135"/>
        <v>0</v>
      </c>
      <c r="S193" s="550">
        <f t="shared" si="136"/>
        <v>0</v>
      </c>
      <c r="T193" s="550">
        <f>IF(R193=1,SUM($R$6:R193),0)</f>
        <v>0</v>
      </c>
      <c r="U193" s="550">
        <f>IF(S193=1,SUM($S$6:S193),0)</f>
        <v>0</v>
      </c>
      <c r="V193" s="550">
        <f t="shared" si="137"/>
        <v>0</v>
      </c>
      <c r="W193" s="550">
        <f t="shared" si="138"/>
        <v>0</v>
      </c>
      <c r="X193" s="550">
        <f>IF(W193=1,SUM($W$6:W193),0)</f>
        <v>0</v>
      </c>
      <c r="Y193" s="158"/>
      <c r="Z193" s="158"/>
      <c r="AA193" s="158"/>
      <c r="AB193" s="158"/>
      <c r="AE193" s="150"/>
      <c r="AF193" s="160"/>
      <c r="AG193" s="150"/>
      <c r="AH193" s="150"/>
    </row>
    <row r="194" spans="1:34" ht="15" customHeight="1">
      <c r="A194" s="15"/>
      <c r="B194" s="169">
        <v>1</v>
      </c>
      <c r="C194" s="105" t="s">
        <v>512</v>
      </c>
      <c r="D194" s="105" t="s">
        <v>512</v>
      </c>
      <c r="E194" s="212" t="s">
        <v>44</v>
      </c>
      <c r="F194" s="213" t="s">
        <v>24</v>
      </c>
      <c r="G194" s="214">
        <v>22250000</v>
      </c>
      <c r="H194" s="214">
        <v>24784300</v>
      </c>
      <c r="I194" s="167">
        <v>24931802</v>
      </c>
      <c r="J194" s="445">
        <f t="shared" si="143"/>
        <v>5.9514289287976663E-3</v>
      </c>
      <c r="K194" s="167">
        <f t="shared" si="144"/>
        <v>25080181.847669855</v>
      </c>
      <c r="L194" s="167">
        <f t="shared" ref="L194:O194" si="194">IF($J194&lt;0,(K194*(1-$J194)),(K194*(1+$J194)))</f>
        <v>25229444.767457582</v>
      </c>
      <c r="M194" s="167">
        <f t="shared" si="194"/>
        <v>25379596.01490413</v>
      </c>
      <c r="N194" s="167">
        <f t="shared" si="194"/>
        <v>25530640.876828428</v>
      </c>
      <c r="O194" s="167">
        <f t="shared" si="194"/>
        <v>25682584.671513528</v>
      </c>
      <c r="P194" s="455"/>
      <c r="Q194" s="87">
        <f t="shared" si="142"/>
        <v>24931802</v>
      </c>
      <c r="R194" s="550">
        <f t="shared" si="135"/>
        <v>1</v>
      </c>
      <c r="S194" s="550">
        <f t="shared" si="136"/>
        <v>0</v>
      </c>
      <c r="T194" s="550">
        <f>IF(R194=1,SUM($R$6:R194),0)</f>
        <v>106</v>
      </c>
      <c r="U194" s="550">
        <f>IF(S194=1,SUM($S$6:S194),0)</f>
        <v>0</v>
      </c>
      <c r="V194" s="550">
        <f t="shared" si="137"/>
        <v>106</v>
      </c>
      <c r="W194" s="550">
        <f t="shared" si="138"/>
        <v>0</v>
      </c>
      <c r="X194" s="550">
        <f>IF(W194=1,SUM($W$6:W194),0)</f>
        <v>0</v>
      </c>
      <c r="Y194" s="158"/>
      <c r="Z194" s="158"/>
      <c r="AA194" s="158"/>
      <c r="AB194" s="158"/>
      <c r="AE194" s="150"/>
      <c r="AF194" s="160"/>
      <c r="AG194" s="150"/>
      <c r="AH194" s="150"/>
    </row>
    <row r="195" spans="1:34" ht="15" customHeight="1">
      <c r="A195" s="17"/>
      <c r="B195" s="169">
        <v>2</v>
      </c>
      <c r="C195" s="105" t="s">
        <v>513</v>
      </c>
      <c r="D195" s="105" t="s">
        <v>513</v>
      </c>
      <c r="E195" s="212" t="s">
        <v>44</v>
      </c>
      <c r="F195" s="213" t="s">
        <v>24</v>
      </c>
      <c r="G195" s="214">
        <v>80895000</v>
      </c>
      <c r="H195" s="214">
        <v>90108900</v>
      </c>
      <c r="I195" s="167">
        <v>99591002</v>
      </c>
      <c r="J195" s="445">
        <f t="shared" si="143"/>
        <v>0.10522936136164131</v>
      </c>
      <c r="K195" s="167">
        <f t="shared" si="144"/>
        <v>110070899.53782594</v>
      </c>
      <c r="L195" s="167">
        <f t="shared" ref="L195:O195" si="195">IF($J195&lt;0,(K195*(1-$J195)),(K195*(1+$J195)))</f>
        <v>121653590.00069274</v>
      </c>
      <c r="M195" s="167">
        <f t="shared" si="195"/>
        <v>134455119.58381659</v>
      </c>
      <c r="N195" s="167">
        <f t="shared" si="195"/>
        <v>148603745.94942471</v>
      </c>
      <c r="O195" s="167">
        <f t="shared" si="195"/>
        <v>164241223.23163027</v>
      </c>
      <c r="P195" s="455"/>
      <c r="Q195" s="87">
        <f t="shared" si="142"/>
        <v>99591002</v>
      </c>
      <c r="R195" s="550">
        <f t="shared" si="135"/>
        <v>1</v>
      </c>
      <c r="S195" s="550">
        <f t="shared" si="136"/>
        <v>0</v>
      </c>
      <c r="T195" s="550">
        <f>IF(R195=1,SUM($R$6:R195),0)</f>
        <v>107</v>
      </c>
      <c r="U195" s="550">
        <f>IF(S195=1,SUM($S$6:S195),0)</f>
        <v>0</v>
      </c>
      <c r="V195" s="550">
        <f t="shared" si="137"/>
        <v>107</v>
      </c>
      <c r="W195" s="550">
        <f t="shared" si="138"/>
        <v>0</v>
      </c>
      <c r="X195" s="550">
        <f>IF(W195=1,SUM($W$6:W195),0)</f>
        <v>0</v>
      </c>
      <c r="Y195" s="158"/>
      <c r="Z195" s="158"/>
      <c r="AA195" s="158"/>
      <c r="AB195" s="158"/>
      <c r="AE195" s="150"/>
      <c r="AF195" s="160"/>
      <c r="AG195" s="150"/>
      <c r="AH195" s="150"/>
    </row>
    <row r="196" spans="1:34" ht="15" customHeight="1">
      <c r="A196" s="15"/>
      <c r="B196" s="169">
        <v>3</v>
      </c>
      <c r="C196" s="105" t="s">
        <v>718</v>
      </c>
      <c r="D196" s="105" t="s">
        <v>718</v>
      </c>
      <c r="E196" s="212" t="s">
        <v>44</v>
      </c>
      <c r="F196" s="213" t="s">
        <v>24</v>
      </c>
      <c r="G196" s="214">
        <v>157800000</v>
      </c>
      <c r="H196" s="214">
        <v>175773400</v>
      </c>
      <c r="I196" s="167">
        <v>172033500</v>
      </c>
      <c r="J196" s="445">
        <f t="shared" si="143"/>
        <v>-2.1276825731310883E-2</v>
      </c>
      <c r="K196" s="167">
        <f t="shared" si="144"/>
        <v>175693826.79944748</v>
      </c>
      <c r="L196" s="167">
        <f t="shared" ref="L196:O196" si="196">IF($J196&lt;0,(K196*(1-$J196)),(K196*(1+$J196)))</f>
        <v>179432033.73432645</v>
      </c>
      <c r="M196" s="167">
        <f t="shared" si="196"/>
        <v>183249777.84670642</v>
      </c>
      <c r="N196" s="167">
        <f t="shared" si="196"/>
        <v>187148751.43525225</v>
      </c>
      <c r="O196" s="167">
        <f t="shared" si="196"/>
        <v>191130682.80537254</v>
      </c>
      <c r="P196" s="455"/>
      <c r="Q196" s="87">
        <f t="shared" si="142"/>
        <v>172033500</v>
      </c>
      <c r="R196" s="550">
        <f t="shared" si="135"/>
        <v>1</v>
      </c>
      <c r="S196" s="550">
        <f t="shared" si="136"/>
        <v>0</v>
      </c>
      <c r="T196" s="550">
        <f>IF(R196=1,SUM($R$6:R196),0)</f>
        <v>108</v>
      </c>
      <c r="U196" s="550">
        <f>IF(S196=1,SUM($S$6:S196),0)</f>
        <v>0</v>
      </c>
      <c r="V196" s="550">
        <f t="shared" si="137"/>
        <v>108</v>
      </c>
      <c r="W196" s="550">
        <f t="shared" si="138"/>
        <v>0</v>
      </c>
      <c r="X196" s="550">
        <f>IF(W196=1,SUM($W$6:W196),0)</f>
        <v>0</v>
      </c>
      <c r="Y196" s="158"/>
      <c r="Z196" s="158"/>
      <c r="AA196" s="158"/>
      <c r="AB196" s="158"/>
      <c r="AE196" s="150"/>
      <c r="AF196" s="160"/>
      <c r="AG196" s="150"/>
      <c r="AH196" s="150"/>
    </row>
    <row r="197" spans="1:34" ht="15" customHeight="1">
      <c r="A197" s="17"/>
      <c r="B197" s="169">
        <v>4</v>
      </c>
      <c r="C197" s="404" t="s">
        <v>1163</v>
      </c>
      <c r="D197" s="404"/>
      <c r="E197" s="212" t="s">
        <v>45</v>
      </c>
      <c r="F197" s="213" t="s">
        <v>24</v>
      </c>
      <c r="G197" s="214">
        <v>8595700</v>
      </c>
      <c r="H197" s="214">
        <v>8703800</v>
      </c>
      <c r="I197" s="443">
        <v>8538750</v>
      </c>
      <c r="J197" s="446">
        <f t="shared" si="143"/>
        <v>-1.8962981686160067E-2</v>
      </c>
      <c r="K197" s="443">
        <f t="shared" si="144"/>
        <v>8700670.1598726995</v>
      </c>
      <c r="L197" s="443">
        <f t="shared" ref="L197:O197" si="197">IF($J197&lt;0,(K197*(1-$J197)),(K197*(1+$J197)))</f>
        <v>8865660.8087716848</v>
      </c>
      <c r="M197" s="443">
        <f t="shared" si="197"/>
        <v>9033780.1723241284</v>
      </c>
      <c r="N197" s="443">
        <f t="shared" si="197"/>
        <v>9205087.5802887063</v>
      </c>
      <c r="O197" s="443">
        <f t="shared" si="197"/>
        <v>9379643.4874932207</v>
      </c>
      <c r="P197" s="459"/>
      <c r="Q197" s="87">
        <f t="shared" si="142"/>
        <v>8538750</v>
      </c>
      <c r="R197" s="550">
        <f t="shared" si="135"/>
        <v>0</v>
      </c>
      <c r="S197" s="550">
        <f t="shared" si="136"/>
        <v>1</v>
      </c>
      <c r="T197" s="550">
        <f>IF(R197=1,SUM($R$6:R197),0)</f>
        <v>0</v>
      </c>
      <c r="U197" s="550">
        <f>IF(S197=1,SUM($S$6:S197),0)</f>
        <v>213</v>
      </c>
      <c r="V197" s="550">
        <f t="shared" si="137"/>
        <v>213</v>
      </c>
      <c r="W197" s="550">
        <f t="shared" si="138"/>
        <v>0</v>
      </c>
      <c r="X197" s="550">
        <f>IF(W197=1,SUM($W$6:W197),0)</f>
        <v>0</v>
      </c>
      <c r="Y197" s="158"/>
      <c r="Z197" s="158"/>
      <c r="AA197" s="158"/>
      <c r="AB197" s="158"/>
      <c r="AE197" s="150"/>
      <c r="AF197" s="160"/>
      <c r="AG197" s="150"/>
      <c r="AH197" s="150"/>
    </row>
    <row r="198" spans="1:34" ht="15" customHeight="1">
      <c r="A198" s="17"/>
      <c r="B198" s="169">
        <v>5</v>
      </c>
      <c r="C198" s="105" t="s">
        <v>2152</v>
      </c>
      <c r="D198" s="105" t="s">
        <v>1188</v>
      </c>
      <c r="E198" s="212" t="s">
        <v>45</v>
      </c>
      <c r="F198" s="213" t="s">
        <v>24</v>
      </c>
      <c r="G198" s="214">
        <v>8595700</v>
      </c>
      <c r="H198" s="214">
        <v>8703800</v>
      </c>
      <c r="I198" s="167">
        <v>8538750</v>
      </c>
      <c r="J198" s="445">
        <f t="shared" si="143"/>
        <v>-1.8962981686160067E-2</v>
      </c>
      <c r="K198" s="167">
        <f t="shared" si="144"/>
        <v>8700670.1598726995</v>
      </c>
      <c r="L198" s="167">
        <f t="shared" ref="L198:O198" si="198">IF($J198&lt;0,(K198*(1-$J198)),(K198*(1+$J198)))</f>
        <v>8865660.8087716848</v>
      </c>
      <c r="M198" s="167">
        <f t="shared" si="198"/>
        <v>9033780.1723241284</v>
      </c>
      <c r="N198" s="167">
        <f t="shared" si="198"/>
        <v>9205087.5802887063</v>
      </c>
      <c r="O198" s="167">
        <f t="shared" si="198"/>
        <v>9379643.4874932207</v>
      </c>
      <c r="P198" s="459"/>
      <c r="Q198" s="87">
        <f t="shared" si="142"/>
        <v>8538750</v>
      </c>
      <c r="R198" s="550">
        <f t="shared" si="135"/>
        <v>0</v>
      </c>
      <c r="S198" s="550">
        <f t="shared" si="136"/>
        <v>1</v>
      </c>
      <c r="T198" s="550">
        <f>IF(R198=1,SUM($R$6:R198),0)</f>
        <v>0</v>
      </c>
      <c r="U198" s="550">
        <f>IF(S198=1,SUM($S$6:S198),0)</f>
        <v>214</v>
      </c>
      <c r="V198" s="550">
        <f t="shared" si="137"/>
        <v>214</v>
      </c>
      <c r="W198" s="550">
        <f t="shared" si="138"/>
        <v>0</v>
      </c>
      <c r="X198" s="550">
        <f>IF(W198=1,SUM($W$6:W198),0)</f>
        <v>0</v>
      </c>
      <c r="Y198" s="158"/>
      <c r="Z198" s="158"/>
      <c r="AA198" s="158"/>
      <c r="AB198" s="158"/>
      <c r="AE198" s="150"/>
      <c r="AF198" s="160"/>
      <c r="AG198" s="150"/>
      <c r="AH198" s="150"/>
    </row>
    <row r="199" spans="1:34" ht="15" customHeight="1">
      <c r="A199" s="17"/>
      <c r="B199" s="169">
        <v>6</v>
      </c>
      <c r="C199" s="105" t="s">
        <v>1142</v>
      </c>
      <c r="D199" s="105" t="s">
        <v>1142</v>
      </c>
      <c r="E199" s="212" t="s">
        <v>45</v>
      </c>
      <c r="F199" s="213" t="s">
        <v>24</v>
      </c>
      <c r="G199" s="214">
        <v>8595700</v>
      </c>
      <c r="H199" s="214">
        <v>10441400</v>
      </c>
      <c r="I199" s="167">
        <v>10243395</v>
      </c>
      <c r="J199" s="445">
        <f t="shared" si="143"/>
        <v>-1.896345317677706E-2</v>
      </c>
      <c r="K199" s="167">
        <f t="shared" si="144"/>
        <v>10437645.141453732</v>
      </c>
      <c r="L199" s="167">
        <f t="shared" ref="L199:O199" si="199">IF($J199&lt;0,(K199*(1-$J199)),(K199*(1+$J199)))</f>
        <v>10635578.936369505</v>
      </c>
      <c r="M199" s="167">
        <f t="shared" si="199"/>
        <v>10837266.239537263</v>
      </c>
      <c r="N199" s="167">
        <f t="shared" si="199"/>
        <v>11042778.230434995</v>
      </c>
      <c r="O199" s="167">
        <f t="shared" si="199"/>
        <v>11252187.438349383</v>
      </c>
      <c r="P199" s="459"/>
      <c r="Q199" s="87">
        <f t="shared" si="142"/>
        <v>10243395</v>
      </c>
      <c r="R199" s="550">
        <f t="shared" ref="R199:R262" si="200">IF(E199="MDU-KD",1,0)</f>
        <v>0</v>
      </c>
      <c r="S199" s="550">
        <f t="shared" ref="S199:S262" si="201">IF(E199="HDW",1,0)</f>
        <v>1</v>
      </c>
      <c r="T199" s="550">
        <f>IF(R199=1,SUM($R$6:R199),0)</f>
        <v>0</v>
      </c>
      <c r="U199" s="550">
        <f>IF(S199=1,SUM($S$6:S199),0)</f>
        <v>215</v>
      </c>
      <c r="V199" s="550">
        <f t="shared" ref="V199:V262" si="202">IF(T199=0,U199,T199)</f>
        <v>215</v>
      </c>
      <c r="W199" s="550">
        <f t="shared" ref="W199:W262" si="203">IF(F199=0,0,IF(LEFT(C199,11)="Tiang Beton",1,0))</f>
        <v>0</v>
      </c>
      <c r="X199" s="550">
        <f>IF(W199=1,SUM($W$6:W199),0)</f>
        <v>0</v>
      </c>
      <c r="Y199" s="158"/>
      <c r="Z199" s="158"/>
      <c r="AA199" s="158"/>
      <c r="AB199" s="158"/>
      <c r="AE199" s="150"/>
      <c r="AF199" s="160"/>
      <c r="AG199" s="150"/>
      <c r="AH199" s="150"/>
    </row>
    <row r="200" spans="1:34" ht="15" customHeight="1">
      <c r="A200" s="17"/>
      <c r="B200" s="169">
        <v>7</v>
      </c>
      <c r="C200" s="105" t="s">
        <v>494</v>
      </c>
      <c r="D200" s="105" t="s">
        <v>494</v>
      </c>
      <c r="E200" s="212" t="s">
        <v>44</v>
      </c>
      <c r="F200" s="213" t="s">
        <v>8</v>
      </c>
      <c r="G200" s="214">
        <v>848250</v>
      </c>
      <c r="H200" s="214">
        <v>848250</v>
      </c>
      <c r="I200" s="167">
        <v>1188045</v>
      </c>
      <c r="J200" s="445">
        <f t="shared" si="143"/>
        <v>0.40058355437665782</v>
      </c>
      <c r="K200" s="167">
        <f t="shared" si="144"/>
        <v>1663956.2888594165</v>
      </c>
      <c r="L200" s="167">
        <f t="shared" ref="L200:O200" si="204">IF($J200&lt;0,(K200*(1-$J200)),(K200*(1+$J200)))</f>
        <v>2330509.8133781143</v>
      </c>
      <c r="M200" s="167">
        <f t="shared" si="204"/>
        <v>3264073.7179308007</v>
      </c>
      <c r="N200" s="167">
        <f t="shared" si="204"/>
        <v>4571607.9696069537</v>
      </c>
      <c r="O200" s="167">
        <f t="shared" si="204"/>
        <v>6402918.9392887633</v>
      </c>
      <c r="P200" s="455"/>
      <c r="Q200" s="87">
        <f t="shared" si="142"/>
        <v>1188045</v>
      </c>
      <c r="R200" s="550">
        <f t="shared" si="200"/>
        <v>1</v>
      </c>
      <c r="S200" s="550">
        <f t="shared" si="201"/>
        <v>0</v>
      </c>
      <c r="T200" s="550">
        <f>IF(R200=1,SUM($R$6:R200),0)</f>
        <v>109</v>
      </c>
      <c r="U200" s="550">
        <f>IF(S200=1,SUM($S$6:S200),0)</f>
        <v>0</v>
      </c>
      <c r="V200" s="550">
        <f t="shared" si="202"/>
        <v>109</v>
      </c>
      <c r="W200" s="550">
        <f t="shared" si="203"/>
        <v>0</v>
      </c>
      <c r="X200" s="550">
        <f>IF(W200=1,SUM($W$6:W200),0)</f>
        <v>0</v>
      </c>
      <c r="Y200" s="158"/>
      <c r="Z200" s="158"/>
      <c r="AA200" s="158"/>
      <c r="AB200" s="158"/>
      <c r="AE200" s="150"/>
      <c r="AF200" s="160"/>
      <c r="AG200" s="150"/>
      <c r="AH200" s="150"/>
    </row>
    <row r="201" spans="1:34" ht="15" customHeight="1">
      <c r="A201" s="17"/>
      <c r="B201" s="169"/>
      <c r="C201" s="105"/>
      <c r="D201" s="105"/>
      <c r="E201" s="212"/>
      <c r="F201" s="213"/>
      <c r="G201" s="214"/>
      <c r="H201" s="214"/>
      <c r="I201" s="167"/>
      <c r="J201" s="445"/>
      <c r="K201" s="167"/>
      <c r="L201" s="167"/>
      <c r="M201" s="167"/>
      <c r="N201" s="167"/>
      <c r="O201" s="167"/>
      <c r="P201" s="459"/>
      <c r="Q201" s="87">
        <f t="shared" si="142"/>
        <v>0</v>
      </c>
      <c r="R201" s="550">
        <f t="shared" si="200"/>
        <v>0</v>
      </c>
      <c r="S201" s="550">
        <f t="shared" si="201"/>
        <v>0</v>
      </c>
      <c r="T201" s="550">
        <f>IF(R201=1,SUM($R$6:R201),0)</f>
        <v>0</v>
      </c>
      <c r="U201" s="550">
        <f>IF(S201=1,SUM($S$6:S201),0)</f>
        <v>0</v>
      </c>
      <c r="V201" s="550">
        <f t="shared" si="202"/>
        <v>0</v>
      </c>
      <c r="W201" s="550">
        <f t="shared" si="203"/>
        <v>0</v>
      </c>
      <c r="X201" s="550">
        <f>IF(W201=1,SUM($W$6:W201),0)</f>
        <v>0</v>
      </c>
      <c r="Y201" s="158"/>
      <c r="Z201" s="158"/>
      <c r="AA201" s="158"/>
      <c r="AB201" s="158"/>
      <c r="AE201" s="150"/>
      <c r="AF201" s="160"/>
      <c r="AG201" s="150"/>
      <c r="AH201" s="150"/>
    </row>
    <row r="202" spans="1:34" ht="15" customHeight="1">
      <c r="A202" s="17"/>
      <c r="B202" s="425" t="s">
        <v>720</v>
      </c>
      <c r="C202" s="426" t="s">
        <v>514</v>
      </c>
      <c r="D202" s="426"/>
      <c r="E202" s="212" t="s">
        <v>48</v>
      </c>
      <c r="F202" s="213"/>
      <c r="G202" s="214"/>
      <c r="H202" s="214"/>
      <c r="I202" s="167">
        <v>0</v>
      </c>
      <c r="J202" s="445"/>
      <c r="K202" s="167"/>
      <c r="L202" s="167"/>
      <c r="M202" s="167"/>
      <c r="N202" s="167"/>
      <c r="O202" s="167"/>
      <c r="P202" s="459"/>
      <c r="Q202" s="87">
        <f t="shared" si="142"/>
        <v>0</v>
      </c>
      <c r="R202" s="550">
        <f t="shared" si="200"/>
        <v>0</v>
      </c>
      <c r="S202" s="550">
        <f t="shared" si="201"/>
        <v>0</v>
      </c>
      <c r="T202" s="550">
        <f>IF(R202=1,SUM($R$6:R202),0)</f>
        <v>0</v>
      </c>
      <c r="U202" s="550">
        <f>IF(S202=1,SUM($S$6:S202),0)</f>
        <v>0</v>
      </c>
      <c r="V202" s="550">
        <f t="shared" si="202"/>
        <v>0</v>
      </c>
      <c r="W202" s="550">
        <f t="shared" si="203"/>
        <v>0</v>
      </c>
      <c r="X202" s="550">
        <f>IF(W202=1,SUM($W$6:W202),0)</f>
        <v>0</v>
      </c>
      <c r="Y202" s="158"/>
      <c r="Z202" s="158"/>
      <c r="AA202" s="158"/>
      <c r="AB202" s="158"/>
      <c r="AE202" s="150"/>
      <c r="AF202" s="160"/>
      <c r="AG202" s="150"/>
      <c r="AH202" s="150"/>
    </row>
    <row r="203" spans="1:34" ht="15" customHeight="1">
      <c r="A203" s="17"/>
      <c r="B203" s="166">
        <v>1</v>
      </c>
      <c r="C203" s="105" t="s">
        <v>515</v>
      </c>
      <c r="D203" s="105" t="s">
        <v>515</v>
      </c>
      <c r="E203" s="212" t="s">
        <v>44</v>
      </c>
      <c r="F203" s="213" t="s">
        <v>8</v>
      </c>
      <c r="G203" s="214">
        <v>648050</v>
      </c>
      <c r="H203" s="214">
        <v>725900</v>
      </c>
      <c r="I203" s="167">
        <v>633818</v>
      </c>
      <c r="J203" s="445">
        <f t="shared" ref="J203:J265" si="205">((I203-H203)/H203)*100%</f>
        <v>-0.12685218349634936</v>
      </c>
      <c r="K203" s="167">
        <f t="shared" ref="K203:K266" si="206">IF($J203&lt;0,(I203*(1-$J203)),(I203*(1+$J203)))</f>
        <v>714219.19723928918</v>
      </c>
      <c r="L203" s="167">
        <f t="shared" ref="L203:O203" si="207">IF($J203&lt;0,(K203*(1-$J203)),(K203*(1+$J203)))</f>
        <v>804819.46190410282</v>
      </c>
      <c r="M203" s="167">
        <f t="shared" si="207"/>
        <v>906912.5679669953</v>
      </c>
      <c r="N203" s="167">
        <f t="shared" si="207"/>
        <v>1021956.4074538901</v>
      </c>
      <c r="O203" s="167">
        <f t="shared" si="207"/>
        <v>1151593.8091775009</v>
      </c>
      <c r="P203" s="459"/>
      <c r="Q203" s="87">
        <f t="shared" ref="Q203:Q266" si="208">IF($Q$5=$H$4,H203,(IF($Q$5=$G$4,G203,(IF($Q$5=$I$4,I203,(IF($Q$5=$K$4,K203,(IF($Q$5=$L$4,L203,(IF($Q$5=$M$4,M203,(IF($Q$5=$N$4,N203,(IF($Q$5=$O$4,O203,0)))))))))))))))</f>
        <v>633818</v>
      </c>
      <c r="R203" s="550">
        <f t="shared" si="200"/>
        <v>1</v>
      </c>
      <c r="S203" s="550">
        <f t="shared" si="201"/>
        <v>0</v>
      </c>
      <c r="T203" s="550">
        <f>IF(R203=1,SUM($R$6:R203),0)</f>
        <v>110</v>
      </c>
      <c r="U203" s="550">
        <f>IF(S203=1,SUM($S$6:S203),0)</f>
        <v>0</v>
      </c>
      <c r="V203" s="550">
        <f t="shared" si="202"/>
        <v>110</v>
      </c>
      <c r="W203" s="550">
        <f t="shared" si="203"/>
        <v>0</v>
      </c>
      <c r="X203" s="550">
        <f>IF(W203=1,SUM($W$6:W203),0)</f>
        <v>0</v>
      </c>
      <c r="Y203" s="158"/>
      <c r="Z203" s="158"/>
      <c r="AA203" s="158"/>
      <c r="AB203" s="158"/>
      <c r="AE203" s="150"/>
      <c r="AF203" s="160"/>
      <c r="AG203" s="150"/>
      <c r="AH203" s="150"/>
    </row>
    <row r="204" spans="1:34" ht="15" customHeight="1">
      <c r="A204" s="17"/>
      <c r="B204" s="166">
        <v>2</v>
      </c>
      <c r="C204" s="105" t="s">
        <v>516</v>
      </c>
      <c r="D204" s="105" t="s">
        <v>516</v>
      </c>
      <c r="E204" s="212" t="s">
        <v>44</v>
      </c>
      <c r="F204" s="213" t="s">
        <v>8</v>
      </c>
      <c r="G204" s="214">
        <v>674300</v>
      </c>
      <c r="H204" s="214">
        <v>751100</v>
      </c>
      <c r="I204" s="167">
        <v>658367</v>
      </c>
      <c r="J204" s="445">
        <f t="shared" si="205"/>
        <v>-0.12346292104912794</v>
      </c>
      <c r="K204" s="167">
        <f t="shared" si="206"/>
        <v>739650.91294235131</v>
      </c>
      <c r="L204" s="167">
        <f t="shared" ref="L204:O204" si="209">IF($J204&lt;0,(K204*(1-$J204)),(K204*(1+$J204)))</f>
        <v>830970.37521086831</v>
      </c>
      <c r="M204" s="167">
        <f t="shared" si="209"/>
        <v>933564.40503969206</v>
      </c>
      <c r="N204" s="167">
        <f t="shared" si="209"/>
        <v>1048824.9934733838</v>
      </c>
      <c r="O204" s="167">
        <f t="shared" si="209"/>
        <v>1178315.9908369405</v>
      </c>
      <c r="P204" s="459"/>
      <c r="Q204" s="87">
        <f t="shared" si="208"/>
        <v>658367</v>
      </c>
      <c r="R204" s="550">
        <f t="shared" si="200"/>
        <v>1</v>
      </c>
      <c r="S204" s="550">
        <f t="shared" si="201"/>
        <v>0</v>
      </c>
      <c r="T204" s="550">
        <f>IF(R204=1,SUM($R$6:R204),0)</f>
        <v>111</v>
      </c>
      <c r="U204" s="550">
        <f>IF(S204=1,SUM($S$6:S204),0)</f>
        <v>0</v>
      </c>
      <c r="V204" s="550">
        <f t="shared" si="202"/>
        <v>111</v>
      </c>
      <c r="W204" s="550">
        <f t="shared" si="203"/>
        <v>0</v>
      </c>
      <c r="X204" s="550">
        <f>IF(W204=1,SUM($W$6:W204),0)</f>
        <v>0</v>
      </c>
      <c r="Y204" s="158"/>
      <c r="Z204" s="158"/>
      <c r="AA204" s="158"/>
      <c r="AB204" s="158"/>
      <c r="AE204" s="150"/>
      <c r="AF204" s="160"/>
      <c r="AG204" s="150"/>
      <c r="AH204" s="150"/>
    </row>
    <row r="205" spans="1:34" ht="15" customHeight="1">
      <c r="A205" s="17"/>
      <c r="B205" s="166">
        <v>3</v>
      </c>
      <c r="C205" s="105" t="s">
        <v>103</v>
      </c>
      <c r="D205" s="105"/>
      <c r="E205" s="212" t="s">
        <v>45</v>
      </c>
      <c r="F205" s="213" t="s">
        <v>8</v>
      </c>
      <c r="G205" s="214">
        <v>42100</v>
      </c>
      <c r="H205" s="214">
        <v>42100</v>
      </c>
      <c r="I205" s="443">
        <v>42100</v>
      </c>
      <c r="J205" s="446">
        <v>-0.12346292104912794</v>
      </c>
      <c r="K205" s="443">
        <f t="shared" si="206"/>
        <v>47297.788976168289</v>
      </c>
      <c r="L205" s="443">
        <f t="shared" ref="L205:O205" si="210">IF($J205&lt;0,(K205*(1-$J205)),(K205*(1+$J205)))</f>
        <v>53137.312162331276</v>
      </c>
      <c r="M205" s="443">
        <f t="shared" si="210"/>
        <v>59697.799938592056</v>
      </c>
      <c r="N205" s="443">
        <f t="shared" si="210"/>
        <v>67068.264699217092</v>
      </c>
      <c r="O205" s="443">
        <f t="shared" si="210"/>
        <v>75348.708568678558</v>
      </c>
      <c r="P205" s="459"/>
      <c r="Q205" s="87">
        <f t="shared" si="208"/>
        <v>42100</v>
      </c>
      <c r="R205" s="550">
        <f t="shared" si="200"/>
        <v>0</v>
      </c>
      <c r="S205" s="550">
        <f t="shared" si="201"/>
        <v>1</v>
      </c>
      <c r="T205" s="550">
        <f>IF(R205=1,SUM($R$6:R205),0)</f>
        <v>0</v>
      </c>
      <c r="U205" s="550">
        <f>IF(S205=1,SUM($S$6:S205),0)</f>
        <v>216</v>
      </c>
      <c r="V205" s="550">
        <f t="shared" si="202"/>
        <v>216</v>
      </c>
      <c r="W205" s="550">
        <f t="shared" si="203"/>
        <v>0</v>
      </c>
      <c r="X205" s="550">
        <f>IF(W205=1,SUM($W$6:W205),0)</f>
        <v>0</v>
      </c>
      <c r="Y205" s="158"/>
      <c r="Z205" s="158"/>
      <c r="AA205" s="158"/>
      <c r="AB205" s="158"/>
      <c r="AE205" s="150"/>
      <c r="AF205" s="160"/>
      <c r="AG205" s="150"/>
      <c r="AH205" s="150"/>
    </row>
    <row r="206" spans="1:34" ht="15" customHeight="1">
      <c r="A206" s="17"/>
      <c r="B206" s="166">
        <v>4</v>
      </c>
      <c r="C206" s="105" t="s">
        <v>104</v>
      </c>
      <c r="D206" s="105"/>
      <c r="E206" s="212" t="s">
        <v>45</v>
      </c>
      <c r="F206" s="213" t="s">
        <v>8</v>
      </c>
      <c r="G206" s="214">
        <v>42100</v>
      </c>
      <c r="H206" s="214">
        <v>42100</v>
      </c>
      <c r="I206" s="443">
        <v>42100</v>
      </c>
      <c r="J206" s="446">
        <v>-0.12346292104912794</v>
      </c>
      <c r="K206" s="443">
        <f t="shared" si="206"/>
        <v>47297.788976168289</v>
      </c>
      <c r="L206" s="443">
        <f t="shared" ref="L206:O206" si="211">IF($J206&lt;0,(K206*(1-$J206)),(K206*(1+$J206)))</f>
        <v>53137.312162331276</v>
      </c>
      <c r="M206" s="443">
        <f t="shared" si="211"/>
        <v>59697.799938592056</v>
      </c>
      <c r="N206" s="443">
        <f t="shared" si="211"/>
        <v>67068.264699217092</v>
      </c>
      <c r="O206" s="443">
        <f t="shared" si="211"/>
        <v>75348.708568678558</v>
      </c>
      <c r="P206" s="459"/>
      <c r="Q206" s="87">
        <f t="shared" si="208"/>
        <v>42100</v>
      </c>
      <c r="R206" s="550">
        <f t="shared" si="200"/>
        <v>0</v>
      </c>
      <c r="S206" s="550">
        <f t="shared" si="201"/>
        <v>1</v>
      </c>
      <c r="T206" s="550">
        <f>IF(R206=1,SUM($R$6:R206),0)</f>
        <v>0</v>
      </c>
      <c r="U206" s="550">
        <f>IF(S206=1,SUM($S$6:S206),0)</f>
        <v>217</v>
      </c>
      <c r="V206" s="550">
        <f t="shared" si="202"/>
        <v>217</v>
      </c>
      <c r="W206" s="550">
        <f t="shared" si="203"/>
        <v>0</v>
      </c>
      <c r="X206" s="550">
        <f>IF(W206=1,SUM($W$6:W206),0)</f>
        <v>0</v>
      </c>
      <c r="Y206" s="158"/>
      <c r="Z206" s="158"/>
      <c r="AA206" s="158"/>
      <c r="AB206" s="158"/>
      <c r="AE206" s="150"/>
      <c r="AF206" s="160"/>
      <c r="AG206" s="150"/>
      <c r="AH206" s="150"/>
    </row>
    <row r="207" spans="1:34" ht="15" customHeight="1">
      <c r="A207" s="15"/>
      <c r="B207" s="166">
        <v>5</v>
      </c>
      <c r="C207" s="105" t="s">
        <v>2153</v>
      </c>
      <c r="D207" s="105" t="s">
        <v>1189</v>
      </c>
      <c r="E207" s="212" t="s">
        <v>45</v>
      </c>
      <c r="F207" s="213" t="s">
        <v>8</v>
      </c>
      <c r="G207" s="214">
        <v>3800000</v>
      </c>
      <c r="H207" s="214">
        <v>4232800</v>
      </c>
      <c r="I207" s="167">
        <v>4140000</v>
      </c>
      <c r="J207" s="445">
        <f t="shared" si="205"/>
        <v>-2.1924021924021923E-2</v>
      </c>
      <c r="K207" s="167">
        <f t="shared" si="206"/>
        <v>4230765.4507654514</v>
      </c>
      <c r="L207" s="167">
        <f t="shared" ref="L207:O207" si="212">IF($J207&lt;0,(K207*(1-$J207)),(K207*(1+$J207)))</f>
        <v>4323520.8452634281</v>
      </c>
      <c r="M207" s="167">
        <f t="shared" si="212"/>
        <v>4418309.81106395</v>
      </c>
      <c r="N207" s="167">
        <f t="shared" si="212"/>
        <v>4515176.9322288372</v>
      </c>
      <c r="O207" s="167">
        <f t="shared" si="212"/>
        <v>4614167.7702818606</v>
      </c>
      <c r="P207" s="455"/>
      <c r="Q207" s="87">
        <f t="shared" si="208"/>
        <v>4140000</v>
      </c>
      <c r="R207" s="550">
        <f t="shared" si="200"/>
        <v>0</v>
      </c>
      <c r="S207" s="550">
        <f t="shared" si="201"/>
        <v>1</v>
      </c>
      <c r="T207" s="550">
        <f>IF(R207=1,SUM($R$6:R207),0)</f>
        <v>0</v>
      </c>
      <c r="U207" s="550">
        <f>IF(S207=1,SUM($S$6:S207),0)</f>
        <v>218</v>
      </c>
      <c r="V207" s="550">
        <f t="shared" si="202"/>
        <v>218</v>
      </c>
      <c r="W207" s="550">
        <f t="shared" si="203"/>
        <v>0</v>
      </c>
      <c r="X207" s="550">
        <f>IF(W207=1,SUM($W$6:W207),0)</f>
        <v>0</v>
      </c>
      <c r="Y207" s="158"/>
      <c r="Z207" s="158"/>
      <c r="AA207" s="158"/>
      <c r="AB207" s="158"/>
      <c r="AE207" s="150"/>
      <c r="AF207" s="160"/>
      <c r="AG207" s="150"/>
      <c r="AH207" s="150"/>
    </row>
    <row r="208" spans="1:34" ht="15" customHeight="1">
      <c r="A208" s="15"/>
      <c r="B208" s="166"/>
      <c r="C208" s="105"/>
      <c r="D208" s="105"/>
      <c r="E208" s="212"/>
      <c r="F208" s="213"/>
      <c r="G208" s="214"/>
      <c r="H208" s="214"/>
      <c r="I208" s="167"/>
      <c r="J208" s="445"/>
      <c r="K208" s="167"/>
      <c r="L208" s="167"/>
      <c r="M208" s="167"/>
      <c r="N208" s="167"/>
      <c r="O208" s="167"/>
      <c r="P208" s="455"/>
      <c r="Q208" s="87">
        <f t="shared" si="208"/>
        <v>0</v>
      </c>
      <c r="R208" s="550">
        <f t="shared" si="200"/>
        <v>0</v>
      </c>
      <c r="S208" s="550">
        <f t="shared" si="201"/>
        <v>0</v>
      </c>
      <c r="T208" s="550">
        <f>IF(R208=1,SUM($R$6:R208),0)</f>
        <v>0</v>
      </c>
      <c r="U208" s="550">
        <f>IF(S208=1,SUM($S$6:S208),0)</f>
        <v>0</v>
      </c>
      <c r="V208" s="550">
        <f t="shared" si="202"/>
        <v>0</v>
      </c>
      <c r="W208" s="550">
        <f t="shared" si="203"/>
        <v>0</v>
      </c>
      <c r="X208" s="550">
        <f>IF(W208=1,SUM($W$6:W208),0)</f>
        <v>0</v>
      </c>
      <c r="Y208" s="158"/>
      <c r="Z208" s="158"/>
      <c r="AA208" s="158"/>
      <c r="AB208" s="158"/>
      <c r="AE208" s="150"/>
      <c r="AF208" s="160"/>
      <c r="AG208" s="150"/>
      <c r="AH208" s="150"/>
    </row>
    <row r="209" spans="1:35" ht="15" customHeight="1">
      <c r="A209" s="15"/>
      <c r="B209" s="425" t="s">
        <v>720</v>
      </c>
      <c r="C209" s="426" t="s">
        <v>517</v>
      </c>
      <c r="D209" s="426"/>
      <c r="E209" s="212" t="s">
        <v>48</v>
      </c>
      <c r="F209" s="213"/>
      <c r="G209" s="214"/>
      <c r="H209" s="214"/>
      <c r="I209" s="167">
        <v>0</v>
      </c>
      <c r="J209" s="445"/>
      <c r="K209" s="167"/>
      <c r="L209" s="167"/>
      <c r="M209" s="167"/>
      <c r="N209" s="167"/>
      <c r="O209" s="167"/>
      <c r="P209" s="455"/>
      <c r="Q209" s="87">
        <f t="shared" si="208"/>
        <v>0</v>
      </c>
      <c r="R209" s="550">
        <f t="shared" si="200"/>
        <v>0</v>
      </c>
      <c r="S209" s="550">
        <f t="shared" si="201"/>
        <v>0</v>
      </c>
      <c r="T209" s="550">
        <f>IF(R209=1,SUM($R$6:R209),0)</f>
        <v>0</v>
      </c>
      <c r="U209" s="550">
        <f>IF(S209=1,SUM($S$6:S209),0)</f>
        <v>0</v>
      </c>
      <c r="V209" s="550">
        <f t="shared" si="202"/>
        <v>0</v>
      </c>
      <c r="W209" s="550">
        <f t="shared" si="203"/>
        <v>0</v>
      </c>
      <c r="X209" s="550">
        <f>IF(W209=1,SUM($W$6:W209),0)</f>
        <v>0</v>
      </c>
      <c r="Y209" s="158"/>
      <c r="Z209" s="158"/>
      <c r="AA209" s="158"/>
      <c r="AB209" s="158"/>
      <c r="AE209" s="150"/>
      <c r="AF209" s="160"/>
      <c r="AG209" s="150"/>
      <c r="AH209" s="150"/>
    </row>
    <row r="210" spans="1:35" ht="15" customHeight="1">
      <c r="A210" s="17"/>
      <c r="B210" s="169">
        <v>1</v>
      </c>
      <c r="C210" s="105" t="s">
        <v>97</v>
      </c>
      <c r="D210" s="105" t="s">
        <v>97</v>
      </c>
      <c r="E210" s="212" t="s">
        <v>45</v>
      </c>
      <c r="F210" s="213" t="s">
        <v>96</v>
      </c>
      <c r="G210" s="214">
        <v>3036730</v>
      </c>
      <c r="H210" s="214">
        <v>3382600</v>
      </c>
      <c r="I210" s="167">
        <v>3275796</v>
      </c>
      <c r="J210" s="445">
        <f t="shared" si="205"/>
        <v>-3.1574528469224858E-2</v>
      </c>
      <c r="K210" s="167">
        <f t="shared" si="206"/>
        <v>3379227.7140613729</v>
      </c>
      <c r="L210" s="167">
        <f t="shared" ref="L210:O210" si="213">IF($J210&lt;0,(K210*(1-$J210)),(K210*(1+$J210)))</f>
        <v>3485925.2357229972</v>
      </c>
      <c r="M210" s="167">
        <f t="shared" si="213"/>
        <v>3595991.6813199222</v>
      </c>
      <c r="N210" s="167">
        <f t="shared" si="213"/>
        <v>3709533.4230368538</v>
      </c>
      <c r="O210" s="167">
        <f t="shared" si="213"/>
        <v>3826660.1917100721</v>
      </c>
      <c r="P210" s="455"/>
      <c r="Q210" s="87">
        <f t="shared" si="208"/>
        <v>3275796</v>
      </c>
      <c r="R210" s="550">
        <f t="shared" si="200"/>
        <v>0</v>
      </c>
      <c r="S210" s="550">
        <f t="shared" si="201"/>
        <v>1</v>
      </c>
      <c r="T210" s="550">
        <f>IF(R210=1,SUM($R$6:R210),0)</f>
        <v>0</v>
      </c>
      <c r="U210" s="550">
        <f>IF(S210=1,SUM($S$6:S210),0)</f>
        <v>219</v>
      </c>
      <c r="V210" s="550">
        <f t="shared" si="202"/>
        <v>219</v>
      </c>
      <c r="W210" s="550">
        <f>IF(F210=0,0,IF(LEFT(C210,11)="Tiang Beton",1,0))</f>
        <v>1</v>
      </c>
      <c r="X210" s="550">
        <f>IF(W210=1,SUM($W$6:W210),0)</f>
        <v>1</v>
      </c>
      <c r="Y210" s="158"/>
      <c r="Z210" s="158"/>
      <c r="AA210" s="158"/>
      <c r="AB210" s="158"/>
      <c r="AE210" s="150"/>
      <c r="AF210" s="160"/>
      <c r="AG210" s="150"/>
      <c r="AH210" s="150"/>
      <c r="AI210" s="162"/>
    </row>
    <row r="211" spans="1:35" ht="15" customHeight="1">
      <c r="A211" s="17"/>
      <c r="B211" s="169">
        <v>2</v>
      </c>
      <c r="C211" s="105" t="s">
        <v>98</v>
      </c>
      <c r="D211" s="105" t="s">
        <v>98</v>
      </c>
      <c r="E211" s="212" t="s">
        <v>45</v>
      </c>
      <c r="F211" s="215" t="s">
        <v>96</v>
      </c>
      <c r="G211" s="214">
        <v>4137730</v>
      </c>
      <c r="H211" s="214">
        <v>4609000</v>
      </c>
      <c r="I211" s="167">
        <v>4439239</v>
      </c>
      <c r="J211" s="445">
        <f t="shared" si="205"/>
        <v>-3.6832501627251032E-2</v>
      </c>
      <c r="K211" s="167">
        <f t="shared" si="206"/>
        <v>4602747.2776912563</v>
      </c>
      <c r="L211" s="167">
        <f t="shared" ref="L211:O211" si="214">IF($J211&lt;0,(K211*(1-$J211)),(K211*(1+$J211)))</f>
        <v>4772277.9742866447</v>
      </c>
      <c r="M211" s="167">
        <f t="shared" si="214"/>
        <v>4948052.910540252</v>
      </c>
      <c r="N211" s="167">
        <f t="shared" si="214"/>
        <v>5130302.0774194505</v>
      </c>
      <c r="O211" s="167">
        <f t="shared" si="214"/>
        <v>5319263.9370342921</v>
      </c>
      <c r="P211" s="455"/>
      <c r="Q211" s="87">
        <f t="shared" si="208"/>
        <v>4439239</v>
      </c>
      <c r="R211" s="550">
        <f t="shared" si="200"/>
        <v>0</v>
      </c>
      <c r="S211" s="550">
        <f t="shared" si="201"/>
        <v>1</v>
      </c>
      <c r="T211" s="550">
        <f>IF(R211=1,SUM($R$6:R211),0)</f>
        <v>0</v>
      </c>
      <c r="U211" s="550">
        <f>IF(S211=1,SUM($S$6:S211),0)</f>
        <v>220</v>
      </c>
      <c r="V211" s="550">
        <f t="shared" si="202"/>
        <v>220</v>
      </c>
      <c r="W211" s="550">
        <f t="shared" si="203"/>
        <v>1</v>
      </c>
      <c r="X211" s="550">
        <f>IF(W211=1,SUM($W$6:W211),0)</f>
        <v>2</v>
      </c>
      <c r="Y211" s="158"/>
      <c r="Z211" s="158"/>
      <c r="AA211" s="158"/>
      <c r="AB211" s="158"/>
      <c r="AE211" s="150"/>
      <c r="AF211" s="160"/>
      <c r="AG211" s="150"/>
      <c r="AH211" s="150"/>
    </row>
    <row r="212" spans="1:35" ht="15" customHeight="1">
      <c r="A212" s="15"/>
      <c r="B212" s="169">
        <v>3</v>
      </c>
      <c r="C212" s="105" t="s">
        <v>99</v>
      </c>
      <c r="D212" s="105" t="s">
        <v>99</v>
      </c>
      <c r="E212" s="212" t="s">
        <v>45</v>
      </c>
      <c r="F212" s="213" t="s">
        <v>96</v>
      </c>
      <c r="G212" s="214">
        <v>5206920</v>
      </c>
      <c r="H212" s="214">
        <v>5800000</v>
      </c>
      <c r="I212" s="167">
        <v>5579043</v>
      </c>
      <c r="J212" s="445">
        <f t="shared" si="205"/>
        <v>-3.8096034482758619E-2</v>
      </c>
      <c r="K212" s="167">
        <f t="shared" si="206"/>
        <v>5791582.4145087926</v>
      </c>
      <c r="L212" s="167">
        <f t="shared" ref="L212:O212" si="215">IF($J212&lt;0,(K212*(1-$J212)),(K212*(1+$J212)))</f>
        <v>6012218.7378816577</v>
      </c>
      <c r="M212" s="167">
        <f t="shared" si="215"/>
        <v>6241260.4302378846</v>
      </c>
      <c r="N212" s="167">
        <f t="shared" si="215"/>
        <v>6479027.7028041035</v>
      </c>
      <c r="O212" s="167">
        <f t="shared" si="215"/>
        <v>6725852.9655848769</v>
      </c>
      <c r="P212" s="455"/>
      <c r="Q212" s="87">
        <f t="shared" si="208"/>
        <v>5579043</v>
      </c>
      <c r="R212" s="550">
        <f t="shared" si="200"/>
        <v>0</v>
      </c>
      <c r="S212" s="550">
        <f t="shared" si="201"/>
        <v>1</v>
      </c>
      <c r="T212" s="550">
        <f>IF(R212=1,SUM($R$6:R212),0)</f>
        <v>0</v>
      </c>
      <c r="U212" s="550">
        <f>IF(S212=1,SUM($S$6:S212),0)</f>
        <v>221</v>
      </c>
      <c r="V212" s="550">
        <f t="shared" si="202"/>
        <v>221</v>
      </c>
      <c r="W212" s="550">
        <f t="shared" si="203"/>
        <v>1</v>
      </c>
      <c r="X212" s="550">
        <f>IF(W212=1,SUM($W$6:W212),0)</f>
        <v>3</v>
      </c>
      <c r="Y212" s="158"/>
      <c r="Z212" s="158"/>
      <c r="AA212" s="158"/>
      <c r="AB212" s="158"/>
      <c r="AE212" s="150"/>
      <c r="AF212" s="160"/>
      <c r="AG212" s="150"/>
      <c r="AH212" s="150"/>
    </row>
    <row r="213" spans="1:35" ht="15" customHeight="1">
      <c r="A213" s="15"/>
      <c r="B213" s="169">
        <v>4</v>
      </c>
      <c r="C213" s="105" t="s">
        <v>100</v>
      </c>
      <c r="D213" s="105" t="s">
        <v>100</v>
      </c>
      <c r="E213" s="212" t="s">
        <v>45</v>
      </c>
      <c r="F213" s="213" t="s">
        <v>96</v>
      </c>
      <c r="G213" s="214">
        <v>5453270</v>
      </c>
      <c r="H213" s="214">
        <v>6074400</v>
      </c>
      <c r="I213" s="167">
        <v>5852615</v>
      </c>
      <c r="J213" s="445">
        <f t="shared" si="205"/>
        <v>-3.6511424996707495E-2</v>
      </c>
      <c r="K213" s="167">
        <f t="shared" si="206"/>
        <v>6066302.313607106</v>
      </c>
      <c r="L213" s="167">
        <f t="shared" ref="L213:O213" si="216">IF($J213&lt;0,(K213*(1-$J213)),(K213*(1+$J213)))</f>
        <v>6287791.6555377254</v>
      </c>
      <c r="M213" s="167">
        <f t="shared" si="216"/>
        <v>6517367.8889638148</v>
      </c>
      <c r="N213" s="167">
        <f t="shared" si="216"/>
        <v>6755326.2778176675</v>
      </c>
      <c r="O213" s="167">
        <f t="shared" si="216"/>
        <v>7001972.8665384948</v>
      </c>
      <c r="P213" s="455"/>
      <c r="Q213" s="87">
        <f t="shared" si="208"/>
        <v>5852615</v>
      </c>
      <c r="R213" s="550">
        <f t="shared" si="200"/>
        <v>0</v>
      </c>
      <c r="S213" s="550">
        <f t="shared" si="201"/>
        <v>1</v>
      </c>
      <c r="T213" s="550">
        <f>IF(R213=1,SUM($R$6:R213),0)</f>
        <v>0</v>
      </c>
      <c r="U213" s="550">
        <f>IF(S213=1,SUM($S$6:S213),0)</f>
        <v>222</v>
      </c>
      <c r="V213" s="550">
        <f t="shared" si="202"/>
        <v>222</v>
      </c>
      <c r="W213" s="550">
        <f t="shared" si="203"/>
        <v>1</v>
      </c>
      <c r="X213" s="550">
        <f>IF(W213=1,SUM($W$6:W213),0)</f>
        <v>4</v>
      </c>
      <c r="Y213" s="158"/>
      <c r="Z213" s="158"/>
      <c r="AA213" s="158"/>
      <c r="AB213" s="158"/>
      <c r="AE213" s="150"/>
      <c r="AF213" s="160"/>
      <c r="AG213" s="150"/>
      <c r="AH213" s="150"/>
    </row>
    <row r="214" spans="1:35" ht="15" customHeight="1">
      <c r="A214" s="15"/>
      <c r="B214" s="169">
        <v>5</v>
      </c>
      <c r="C214" s="105" t="s">
        <v>101</v>
      </c>
      <c r="D214" s="105" t="s">
        <v>101</v>
      </c>
      <c r="E214" s="212" t="s">
        <v>45</v>
      </c>
      <c r="F214" s="213" t="s">
        <v>96</v>
      </c>
      <c r="G214" s="214">
        <v>6453770</v>
      </c>
      <c r="H214" s="214">
        <v>7188900</v>
      </c>
      <c r="I214" s="167">
        <v>6900076</v>
      </c>
      <c r="J214" s="445">
        <f t="shared" si="205"/>
        <v>-4.0176383034956673E-2</v>
      </c>
      <c r="K214" s="167">
        <f t="shared" si="206"/>
        <v>7177296.0963463113</v>
      </c>
      <c r="L214" s="167">
        <f t="shared" ref="L214:O214" si="217">IF($J214&lt;0,(K214*(1-$J214)),(K214*(1+$J214)))</f>
        <v>7465653.89346842</v>
      </c>
      <c r="M214" s="167">
        <f t="shared" si="217"/>
        <v>7765596.8638988221</v>
      </c>
      <c r="N214" s="167">
        <f t="shared" si="217"/>
        <v>8077590.457997879</v>
      </c>
      <c r="O214" s="167">
        <f t="shared" si="217"/>
        <v>8402118.8262379132</v>
      </c>
      <c r="P214" s="455"/>
      <c r="Q214" s="87">
        <f t="shared" si="208"/>
        <v>6900076</v>
      </c>
      <c r="R214" s="550">
        <f t="shared" si="200"/>
        <v>0</v>
      </c>
      <c r="S214" s="550">
        <f t="shared" si="201"/>
        <v>1</v>
      </c>
      <c r="T214" s="550">
        <f>IF(R214=1,SUM($R$6:R214),0)</f>
        <v>0</v>
      </c>
      <c r="U214" s="550">
        <f>IF(S214=1,SUM($S$6:S214),0)</f>
        <v>223</v>
      </c>
      <c r="V214" s="550">
        <f t="shared" si="202"/>
        <v>223</v>
      </c>
      <c r="W214" s="550">
        <f t="shared" si="203"/>
        <v>1</v>
      </c>
      <c r="X214" s="550">
        <f>IF(W214=1,SUM($W$6:W214),0)</f>
        <v>5</v>
      </c>
      <c r="Y214" s="158"/>
      <c r="Z214" s="158"/>
      <c r="AA214" s="158"/>
      <c r="AB214" s="158"/>
      <c r="AE214" s="150"/>
      <c r="AF214" s="160"/>
      <c r="AG214" s="150"/>
      <c r="AH214" s="150"/>
    </row>
    <row r="215" spans="1:35" ht="15" customHeight="1">
      <c r="A215" s="15"/>
      <c r="B215" s="169">
        <v>6</v>
      </c>
      <c r="C215" s="105" t="s">
        <v>102</v>
      </c>
      <c r="D215" s="105" t="s">
        <v>102</v>
      </c>
      <c r="E215" s="212" t="s">
        <v>45</v>
      </c>
      <c r="F215" s="213" t="s">
        <v>96</v>
      </c>
      <c r="G215" s="214">
        <v>7728790</v>
      </c>
      <c r="H215" s="214">
        <v>8609100</v>
      </c>
      <c r="I215" s="167">
        <v>8259559</v>
      </c>
      <c r="J215" s="445">
        <f t="shared" si="205"/>
        <v>-4.0601340442090343E-2</v>
      </c>
      <c r="K215" s="167">
        <f t="shared" si="206"/>
        <v>8594908.166860532</v>
      </c>
      <c r="L215" s="167">
        <f t="shared" ref="L215:O215" si="218">IF($J215&lt;0,(K215*(1-$J215)),(K215*(1+$J215)))</f>
        <v>8943872.9594117403</v>
      </c>
      <c r="M215" s="167">
        <f t="shared" si="218"/>
        <v>9307006.1903076228</v>
      </c>
      <c r="N215" s="167">
        <f t="shared" si="218"/>
        <v>9684883.1171369459</v>
      </c>
      <c r="O215" s="167">
        <f t="shared" si="218"/>
        <v>10078102.353717677</v>
      </c>
      <c r="P215" s="455"/>
      <c r="Q215" s="87">
        <f t="shared" si="208"/>
        <v>8259559</v>
      </c>
      <c r="R215" s="550">
        <f t="shared" si="200"/>
        <v>0</v>
      </c>
      <c r="S215" s="550">
        <f t="shared" si="201"/>
        <v>1</v>
      </c>
      <c r="T215" s="550">
        <f>IF(R215=1,SUM($R$6:R215),0)</f>
        <v>0</v>
      </c>
      <c r="U215" s="550">
        <f>IF(S215=1,SUM($S$6:S215),0)</f>
        <v>224</v>
      </c>
      <c r="V215" s="550">
        <f t="shared" si="202"/>
        <v>224</v>
      </c>
      <c r="W215" s="550">
        <f t="shared" si="203"/>
        <v>1</v>
      </c>
      <c r="X215" s="550">
        <f>IF(W215=1,SUM($W$6:W215),0)</f>
        <v>6</v>
      </c>
      <c r="Y215" s="158"/>
      <c r="Z215" s="158"/>
      <c r="AA215" s="158"/>
      <c r="AB215" s="158"/>
      <c r="AE215" s="150"/>
      <c r="AF215" s="160"/>
      <c r="AG215" s="150"/>
      <c r="AH215" s="150"/>
    </row>
    <row r="216" spans="1:35" ht="15" customHeight="1">
      <c r="A216" s="15"/>
      <c r="B216" s="169">
        <v>7</v>
      </c>
      <c r="C216" s="105" t="s">
        <v>6</v>
      </c>
      <c r="D216" s="105" t="s">
        <v>6</v>
      </c>
      <c r="E216" s="212" t="s">
        <v>47</v>
      </c>
      <c r="F216" s="213" t="s">
        <v>96</v>
      </c>
      <c r="G216" s="214">
        <v>10066.666666666668</v>
      </c>
      <c r="H216" s="214">
        <v>10066.666666666668</v>
      </c>
      <c r="I216" s="167">
        <v>12498.75</v>
      </c>
      <c r="J216" s="445">
        <f t="shared" si="205"/>
        <v>0.24159768211920515</v>
      </c>
      <c r="K216" s="167">
        <f t="shared" si="206"/>
        <v>15518.419029387416</v>
      </c>
      <c r="L216" s="167">
        <f t="shared" ref="L216:O216" si="219">IF($J216&lt;0,(K216*(1-$J216)),(K216*(1+$J216)))</f>
        <v>19267.63309704198</v>
      </c>
      <c r="M216" s="167">
        <f t="shared" si="219"/>
        <v>23922.648593210604</v>
      </c>
      <c r="N216" s="167">
        <f t="shared" si="219"/>
        <v>29702.305043482553</v>
      </c>
      <c r="O216" s="167">
        <f t="shared" si="219"/>
        <v>36878.313095585516</v>
      </c>
      <c r="P216" s="455"/>
      <c r="Q216" s="87">
        <f t="shared" si="208"/>
        <v>12498.75</v>
      </c>
      <c r="R216" s="550">
        <f t="shared" si="200"/>
        <v>0</v>
      </c>
      <c r="S216" s="550">
        <f t="shared" si="201"/>
        <v>0</v>
      </c>
      <c r="T216" s="550">
        <f>IF(R216=1,SUM($R$6:R216),0)</f>
        <v>0</v>
      </c>
      <c r="U216" s="550">
        <f>IF(S216=1,SUM($S$6:S216),0)</f>
        <v>0</v>
      </c>
      <c r="V216" s="550">
        <f t="shared" si="202"/>
        <v>0</v>
      </c>
      <c r="W216" s="550">
        <f t="shared" si="203"/>
        <v>0</v>
      </c>
      <c r="X216" s="550">
        <f>IF(W216=1,SUM($W$6:W216),0)</f>
        <v>0</v>
      </c>
      <c r="Y216" s="158"/>
      <c r="Z216" s="158"/>
      <c r="AA216" s="158"/>
      <c r="AB216" s="158"/>
      <c r="AE216" s="150"/>
      <c r="AF216" s="160"/>
      <c r="AG216" s="150"/>
      <c r="AH216" s="150"/>
    </row>
    <row r="217" spans="1:35" ht="15" customHeight="1">
      <c r="A217" s="15"/>
      <c r="B217" s="169">
        <v>8</v>
      </c>
      <c r="C217" s="105" t="s">
        <v>425</v>
      </c>
      <c r="D217" s="105" t="s">
        <v>425</v>
      </c>
      <c r="E217" s="212" t="s">
        <v>45</v>
      </c>
      <c r="F217" s="213" t="s">
        <v>24</v>
      </c>
      <c r="G217" s="214">
        <v>200000</v>
      </c>
      <c r="H217" s="214">
        <v>200000</v>
      </c>
      <c r="I217" s="167">
        <v>249187.5</v>
      </c>
      <c r="J217" s="445">
        <f t="shared" si="205"/>
        <v>0.2459375</v>
      </c>
      <c r="K217" s="167">
        <f t="shared" si="206"/>
        <v>310472.05078125</v>
      </c>
      <c r="L217" s="167">
        <f t="shared" ref="L217:O217" si="220">IF($J217&lt;0,(K217*(1-$J217)),(K217*(1+$J217)))</f>
        <v>386828.77077026363</v>
      </c>
      <c r="M217" s="167">
        <f t="shared" si="220"/>
        <v>481964.47158157529</v>
      </c>
      <c r="N217" s="167">
        <f t="shared" si="220"/>
        <v>600497.60881116893</v>
      </c>
      <c r="O217" s="167">
        <f t="shared" si="220"/>
        <v>748182.48947816575</v>
      </c>
      <c r="P217" s="455"/>
      <c r="Q217" s="87">
        <f t="shared" si="208"/>
        <v>249187.5</v>
      </c>
      <c r="R217" s="550">
        <f t="shared" si="200"/>
        <v>0</v>
      </c>
      <c r="S217" s="550">
        <f t="shared" si="201"/>
        <v>1</v>
      </c>
      <c r="T217" s="550">
        <f>IF(R217=1,SUM($R$6:R217),0)</f>
        <v>0</v>
      </c>
      <c r="U217" s="550">
        <f>IF(S217=1,SUM($S$6:S217),0)</f>
        <v>225</v>
      </c>
      <c r="V217" s="550">
        <f t="shared" si="202"/>
        <v>225</v>
      </c>
      <c r="W217" s="550">
        <f t="shared" si="203"/>
        <v>0</v>
      </c>
      <c r="X217" s="550">
        <f>IF(W217=1,SUM($W$6:W217),0)</f>
        <v>0</v>
      </c>
      <c r="Y217" s="158"/>
      <c r="Z217" s="158"/>
      <c r="AA217" s="158"/>
      <c r="AB217" s="158"/>
      <c r="AE217" s="150"/>
      <c r="AF217" s="160"/>
      <c r="AG217" s="150"/>
      <c r="AH217" s="150"/>
    </row>
    <row r="218" spans="1:35" ht="15" customHeight="1">
      <c r="A218" s="15"/>
      <c r="B218" s="169">
        <v>9</v>
      </c>
      <c r="C218" s="105" t="s">
        <v>2377</v>
      </c>
      <c r="D218" s="105"/>
      <c r="E218" s="212" t="s">
        <v>47</v>
      </c>
      <c r="F218" s="213" t="s">
        <v>14</v>
      </c>
      <c r="G218" s="214">
        <v>13000</v>
      </c>
      <c r="H218" s="214">
        <v>14900</v>
      </c>
      <c r="I218" s="444">
        <v>14900</v>
      </c>
      <c r="J218" s="449">
        <v>0.2459375</v>
      </c>
      <c r="K218" s="444">
        <f t="shared" si="206"/>
        <v>18564.46875</v>
      </c>
      <c r="L218" s="444">
        <f t="shared" ref="L218:O218" si="221">IF($J218&lt;0,(K218*(1-$J218)),(K218*(1+$J218)))</f>
        <v>23130.167783203124</v>
      </c>
      <c r="M218" s="444">
        <f t="shared" si="221"/>
        <v>28818.743422384639</v>
      </c>
      <c r="N218" s="444">
        <f t="shared" si="221"/>
        <v>35906.35313282736</v>
      </c>
      <c r="O218" s="444">
        <f t="shared" si="221"/>
        <v>44737.071856432085</v>
      </c>
      <c r="P218" s="455"/>
      <c r="Q218" s="87">
        <f t="shared" si="208"/>
        <v>14900</v>
      </c>
      <c r="R218" s="550">
        <f t="shared" si="200"/>
        <v>0</v>
      </c>
      <c r="S218" s="550">
        <f t="shared" si="201"/>
        <v>0</v>
      </c>
      <c r="T218" s="550">
        <f>IF(R218=1,SUM($R$6:R218),0)</f>
        <v>0</v>
      </c>
      <c r="U218" s="550">
        <f>IF(S218=1,SUM($S$6:S218),0)</f>
        <v>0</v>
      </c>
      <c r="V218" s="550">
        <f t="shared" si="202"/>
        <v>0</v>
      </c>
      <c r="W218" s="550">
        <f t="shared" si="203"/>
        <v>0</v>
      </c>
      <c r="X218" s="550">
        <f>IF(W218=1,SUM($W$6:W218),0)</f>
        <v>0</v>
      </c>
      <c r="Y218" s="158"/>
      <c r="Z218" s="158"/>
      <c r="AA218" s="158"/>
      <c r="AB218" s="158"/>
      <c r="AE218" s="150"/>
      <c r="AF218" s="160"/>
      <c r="AG218" s="150"/>
      <c r="AH218" s="150"/>
    </row>
    <row r="219" spans="1:35" ht="15" customHeight="1">
      <c r="A219" s="15"/>
      <c r="B219" s="169">
        <v>10</v>
      </c>
      <c r="C219" s="105" t="s">
        <v>2378</v>
      </c>
      <c r="D219" s="105"/>
      <c r="E219" s="212" t="s">
        <v>47</v>
      </c>
      <c r="F219" s="213" t="s">
        <v>14</v>
      </c>
      <c r="G219" s="214">
        <v>6360</v>
      </c>
      <c r="H219" s="214">
        <v>6360</v>
      </c>
      <c r="I219" s="444">
        <v>6360</v>
      </c>
      <c r="J219" s="449">
        <v>0.2459375</v>
      </c>
      <c r="K219" s="444">
        <f t="shared" si="206"/>
        <v>7924.1624999999995</v>
      </c>
      <c r="L219" s="444">
        <f t="shared" ref="L219:O219" si="222">IF($J219&lt;0,(K219*(1-$J219)),(K219*(1+$J219)))</f>
        <v>9873.0112148437493</v>
      </c>
      <c r="M219" s="444">
        <f t="shared" si="222"/>
        <v>12301.154910494382</v>
      </c>
      <c r="N219" s="444">
        <f t="shared" si="222"/>
        <v>15326.470196294094</v>
      </c>
      <c r="O219" s="444">
        <f t="shared" si="222"/>
        <v>19095.823960195172</v>
      </c>
      <c r="P219" s="455"/>
      <c r="Q219" s="87">
        <f t="shared" si="208"/>
        <v>6360</v>
      </c>
      <c r="R219" s="550">
        <f t="shared" si="200"/>
        <v>0</v>
      </c>
      <c r="S219" s="550">
        <f t="shared" si="201"/>
        <v>0</v>
      </c>
      <c r="T219" s="550">
        <f>IF(R219=1,SUM($R$6:R219),0)</f>
        <v>0</v>
      </c>
      <c r="U219" s="550">
        <f>IF(S219=1,SUM($S$6:S219),0)</f>
        <v>0</v>
      </c>
      <c r="V219" s="550">
        <f t="shared" si="202"/>
        <v>0</v>
      </c>
      <c r="W219" s="550">
        <f t="shared" si="203"/>
        <v>0</v>
      </c>
      <c r="X219" s="550">
        <f>IF(W219=1,SUM($W$6:W219),0)</f>
        <v>0</v>
      </c>
      <c r="Y219" s="158"/>
      <c r="Z219" s="158"/>
      <c r="AA219" s="158"/>
      <c r="AB219" s="158"/>
      <c r="AE219" s="150"/>
      <c r="AF219" s="160"/>
      <c r="AG219" s="150"/>
      <c r="AH219" s="150"/>
    </row>
    <row r="220" spans="1:35" ht="15" customHeight="1">
      <c r="A220" s="15"/>
      <c r="B220" s="166"/>
      <c r="C220" s="105"/>
      <c r="D220" s="105"/>
      <c r="E220" s="212"/>
      <c r="F220" s="213"/>
      <c r="G220" s="214"/>
      <c r="H220" s="214"/>
      <c r="I220" s="167"/>
      <c r="J220" s="445"/>
      <c r="K220" s="167"/>
      <c r="L220" s="167"/>
      <c r="M220" s="167"/>
      <c r="N220" s="167"/>
      <c r="O220" s="167"/>
      <c r="P220" s="455"/>
      <c r="Q220" s="87">
        <f t="shared" si="208"/>
        <v>0</v>
      </c>
      <c r="R220" s="550">
        <f t="shared" si="200"/>
        <v>0</v>
      </c>
      <c r="S220" s="550">
        <f t="shared" si="201"/>
        <v>0</v>
      </c>
      <c r="T220" s="550">
        <f>IF(R220=1,SUM($R$6:R220),0)</f>
        <v>0</v>
      </c>
      <c r="U220" s="550">
        <f>IF(S220=1,SUM($S$6:S220),0)</f>
        <v>0</v>
      </c>
      <c r="V220" s="550">
        <f t="shared" si="202"/>
        <v>0</v>
      </c>
      <c r="W220" s="550">
        <f t="shared" si="203"/>
        <v>0</v>
      </c>
      <c r="X220" s="550">
        <f>IF(W220=1,SUM($W$6:W220),0)</f>
        <v>0</v>
      </c>
      <c r="Y220" s="158"/>
      <c r="Z220" s="158"/>
      <c r="AA220" s="158"/>
      <c r="AB220" s="158"/>
      <c r="AE220" s="150"/>
      <c r="AF220" s="160"/>
      <c r="AG220" s="150"/>
      <c r="AH220" s="150"/>
    </row>
    <row r="221" spans="1:35" ht="15" customHeight="1">
      <c r="A221" s="15"/>
      <c r="B221" s="425" t="s">
        <v>720</v>
      </c>
      <c r="C221" s="426" t="s">
        <v>518</v>
      </c>
      <c r="D221" s="426"/>
      <c r="E221" s="212" t="s">
        <v>48</v>
      </c>
      <c r="F221" s="213"/>
      <c r="G221" s="214"/>
      <c r="H221" s="214"/>
      <c r="I221" s="167">
        <v>0</v>
      </c>
      <c r="J221" s="445"/>
      <c r="K221" s="167"/>
      <c r="L221" s="167"/>
      <c r="M221" s="167"/>
      <c r="N221" s="167"/>
      <c r="O221" s="167"/>
      <c r="P221" s="455"/>
      <c r="Q221" s="87">
        <f t="shared" si="208"/>
        <v>0</v>
      </c>
      <c r="R221" s="550">
        <f t="shared" si="200"/>
        <v>0</v>
      </c>
      <c r="S221" s="550">
        <f t="shared" si="201"/>
        <v>0</v>
      </c>
      <c r="T221" s="550">
        <f>IF(R221=1,SUM($R$6:R221),0)</f>
        <v>0</v>
      </c>
      <c r="U221" s="550">
        <f>IF(S221=1,SUM($S$6:S221),0)</f>
        <v>0</v>
      </c>
      <c r="V221" s="550">
        <f t="shared" si="202"/>
        <v>0</v>
      </c>
      <c r="W221" s="550">
        <f t="shared" si="203"/>
        <v>0</v>
      </c>
      <c r="X221" s="550">
        <f>IF(W221=1,SUM($W$6:W221),0)</f>
        <v>0</v>
      </c>
      <c r="Y221" s="158"/>
      <c r="Z221" s="158"/>
      <c r="AA221" s="158"/>
      <c r="AB221" s="158"/>
      <c r="AE221" s="150"/>
      <c r="AF221" s="160"/>
      <c r="AG221" s="150"/>
      <c r="AH221" s="150"/>
    </row>
    <row r="222" spans="1:35" ht="15" customHeight="1">
      <c r="A222" s="15"/>
      <c r="B222" s="169">
        <v>1</v>
      </c>
      <c r="C222" s="422" t="s">
        <v>1155</v>
      </c>
      <c r="D222" s="422" t="s">
        <v>1155</v>
      </c>
      <c r="E222" s="212" t="s">
        <v>44</v>
      </c>
      <c r="F222" s="213" t="s">
        <v>8</v>
      </c>
      <c r="G222" s="214">
        <v>217470</v>
      </c>
      <c r="H222" s="214">
        <v>235900</v>
      </c>
      <c r="I222" s="167">
        <v>243753</v>
      </c>
      <c r="J222" s="445">
        <f t="shared" si="205"/>
        <v>3.328952946163629E-2</v>
      </c>
      <c r="K222" s="167">
        <f t="shared" si="206"/>
        <v>251867.4226748622</v>
      </c>
      <c r="L222" s="167">
        <f t="shared" ref="L222:O222" si="223">IF($J222&lt;0,(K222*(1-$J222)),(K222*(1+$J222)))</f>
        <v>260251.97066242341</v>
      </c>
      <c r="M222" s="167">
        <f t="shared" si="223"/>
        <v>268915.63630723901</v>
      </c>
      <c r="N222" s="167">
        <f t="shared" si="223"/>
        <v>277867.71130478347</v>
      </c>
      <c r="O222" s="167">
        <f t="shared" si="223"/>
        <v>287117.7966667015</v>
      </c>
      <c r="P222" s="455"/>
      <c r="Q222" s="87">
        <f t="shared" si="208"/>
        <v>243753</v>
      </c>
      <c r="R222" s="550">
        <f t="shared" si="200"/>
        <v>1</v>
      </c>
      <c r="S222" s="550">
        <f t="shared" si="201"/>
        <v>0</v>
      </c>
      <c r="T222" s="550">
        <f>IF(R222=1,SUM($R$6:R222),0)</f>
        <v>112</v>
      </c>
      <c r="U222" s="550">
        <f>IF(S222=1,SUM($S$6:S222),0)</f>
        <v>0</v>
      </c>
      <c r="V222" s="550">
        <f t="shared" si="202"/>
        <v>112</v>
      </c>
      <c r="W222" s="550">
        <f t="shared" si="203"/>
        <v>0</v>
      </c>
      <c r="X222" s="550">
        <f>IF(W222=1,SUM($W$6:W222),0)</f>
        <v>0</v>
      </c>
      <c r="Y222" s="158"/>
      <c r="Z222" s="158"/>
      <c r="AA222" s="158"/>
      <c r="AB222" s="158"/>
      <c r="AE222" s="150"/>
      <c r="AF222" s="160"/>
      <c r="AG222" s="150"/>
      <c r="AH222" s="150"/>
    </row>
    <row r="223" spans="1:35" ht="15" customHeight="1">
      <c r="A223" s="15"/>
      <c r="B223" s="169">
        <v>1</v>
      </c>
      <c r="C223" s="422" t="s">
        <v>1190</v>
      </c>
      <c r="D223" s="422" t="s">
        <v>1190</v>
      </c>
      <c r="E223" s="212" t="s">
        <v>44</v>
      </c>
      <c r="F223" s="213" t="s">
        <v>8</v>
      </c>
      <c r="G223" s="405"/>
      <c r="H223" s="405"/>
      <c r="I223" s="409">
        <v>243753</v>
      </c>
      <c r="J223" s="447">
        <v>3.328952946163629E-2</v>
      </c>
      <c r="K223" s="409">
        <f t="shared" si="206"/>
        <v>251867.4226748622</v>
      </c>
      <c r="L223" s="409">
        <f t="shared" ref="L223:O223" si="224">IF($J223&lt;0,(K223*(1-$J223)),(K223*(1+$J223)))</f>
        <v>260251.97066242341</v>
      </c>
      <c r="M223" s="409">
        <f t="shared" si="224"/>
        <v>268915.63630723901</v>
      </c>
      <c r="N223" s="409">
        <f t="shared" si="224"/>
        <v>277867.71130478347</v>
      </c>
      <c r="O223" s="409">
        <f t="shared" si="224"/>
        <v>287117.7966667015</v>
      </c>
      <c r="P223" s="455"/>
      <c r="Q223" s="87">
        <f t="shared" si="208"/>
        <v>243753</v>
      </c>
      <c r="R223" s="550">
        <f t="shared" si="200"/>
        <v>1</v>
      </c>
      <c r="S223" s="550">
        <f t="shared" si="201"/>
        <v>0</v>
      </c>
      <c r="T223" s="550">
        <f>IF(R223=1,SUM($R$6:R223),0)</f>
        <v>113</v>
      </c>
      <c r="U223" s="550">
        <f>IF(S223=1,SUM($S$6:S223),0)</f>
        <v>0</v>
      </c>
      <c r="V223" s="550">
        <f t="shared" si="202"/>
        <v>113</v>
      </c>
      <c r="W223" s="550">
        <f t="shared" si="203"/>
        <v>0</v>
      </c>
      <c r="X223" s="550">
        <f>IF(W223=1,SUM($W$6:W223),0)</f>
        <v>0</v>
      </c>
      <c r="Y223" s="158"/>
      <c r="Z223" s="158"/>
      <c r="AA223" s="158"/>
      <c r="AB223" s="158"/>
      <c r="AE223" s="150"/>
      <c r="AF223" s="160"/>
      <c r="AG223" s="150"/>
      <c r="AH223" s="150"/>
    </row>
    <row r="224" spans="1:35" ht="15" customHeight="1">
      <c r="A224" s="15"/>
      <c r="B224" s="169">
        <v>2</v>
      </c>
      <c r="C224" s="422" t="s">
        <v>1154</v>
      </c>
      <c r="D224" s="422" t="s">
        <v>1154</v>
      </c>
      <c r="E224" s="212" t="s">
        <v>44</v>
      </c>
      <c r="F224" s="213" t="s">
        <v>8</v>
      </c>
      <c r="G224" s="214">
        <v>212320</v>
      </c>
      <c r="H224" s="214">
        <v>176900</v>
      </c>
      <c r="I224" s="167">
        <v>235202</v>
      </c>
      <c r="J224" s="445">
        <f t="shared" si="205"/>
        <v>0.329576031656303</v>
      </c>
      <c r="K224" s="167">
        <f t="shared" si="206"/>
        <v>312718.9417976258</v>
      </c>
      <c r="L224" s="167">
        <f t="shared" ref="L224:O224" si="225">IF($J224&lt;0,(K224*(1-$J224)),(K224*(1+$J224)))</f>
        <v>415783.6096590457</v>
      </c>
      <c r="M224" s="167">
        <f t="shared" si="225"/>
        <v>552815.92175820726</v>
      </c>
      <c r="N224" s="167">
        <f t="shared" si="225"/>
        <v>735010.79948769847</v>
      </c>
      <c r="O224" s="167">
        <f t="shared" si="225"/>
        <v>977252.74200738082</v>
      </c>
      <c r="P224" s="455"/>
      <c r="Q224" s="87">
        <f t="shared" si="208"/>
        <v>235202</v>
      </c>
      <c r="R224" s="550">
        <f t="shared" si="200"/>
        <v>1</v>
      </c>
      <c r="S224" s="550">
        <f t="shared" si="201"/>
        <v>0</v>
      </c>
      <c r="T224" s="550">
        <f>IF(R224=1,SUM($R$6:R224),0)</f>
        <v>114</v>
      </c>
      <c r="U224" s="550">
        <f>IF(S224=1,SUM($S$6:S224),0)</f>
        <v>0</v>
      </c>
      <c r="V224" s="550">
        <f t="shared" si="202"/>
        <v>114</v>
      </c>
      <c r="W224" s="550">
        <f t="shared" si="203"/>
        <v>0</v>
      </c>
      <c r="X224" s="550">
        <f>IF(W224=1,SUM($W$6:W224),0)</f>
        <v>0</v>
      </c>
      <c r="Y224" s="158"/>
      <c r="Z224" s="158"/>
      <c r="AA224" s="158"/>
      <c r="AB224" s="158"/>
      <c r="AE224" s="150"/>
      <c r="AF224" s="160"/>
      <c r="AG224" s="150"/>
      <c r="AH224" s="150"/>
    </row>
    <row r="225" spans="1:35" ht="15" customHeight="1">
      <c r="A225" s="15"/>
      <c r="B225" s="169">
        <v>2</v>
      </c>
      <c r="C225" s="422" t="s">
        <v>1191</v>
      </c>
      <c r="D225" s="422" t="s">
        <v>1191</v>
      </c>
      <c r="E225" s="212" t="s">
        <v>44</v>
      </c>
      <c r="F225" s="213" t="s">
        <v>8</v>
      </c>
      <c r="G225" s="405"/>
      <c r="H225" s="405"/>
      <c r="I225" s="409">
        <v>235202</v>
      </c>
      <c r="J225" s="447">
        <v>0.329576031656303</v>
      </c>
      <c r="K225" s="409">
        <f t="shared" si="206"/>
        <v>312718.9417976258</v>
      </c>
      <c r="L225" s="409">
        <f t="shared" ref="L225:O225" si="226">IF($J225&lt;0,(K225*(1-$J225)),(K225*(1+$J225)))</f>
        <v>415783.6096590457</v>
      </c>
      <c r="M225" s="409">
        <f t="shared" si="226"/>
        <v>552815.92175820726</v>
      </c>
      <c r="N225" s="409">
        <f t="shared" si="226"/>
        <v>735010.79948769847</v>
      </c>
      <c r="O225" s="409">
        <f t="shared" si="226"/>
        <v>977252.74200738082</v>
      </c>
      <c r="P225" s="455"/>
      <c r="Q225" s="87">
        <f t="shared" si="208"/>
        <v>235202</v>
      </c>
      <c r="R225" s="550">
        <f t="shared" si="200"/>
        <v>1</v>
      </c>
      <c r="S225" s="550">
        <f t="shared" si="201"/>
        <v>0</v>
      </c>
      <c r="T225" s="550">
        <f>IF(R225=1,SUM($R$6:R225),0)</f>
        <v>115</v>
      </c>
      <c r="U225" s="550">
        <f>IF(S225=1,SUM($S$6:S225),0)</f>
        <v>0</v>
      </c>
      <c r="V225" s="550">
        <f t="shared" si="202"/>
        <v>115</v>
      </c>
      <c r="W225" s="550">
        <f t="shared" si="203"/>
        <v>0</v>
      </c>
      <c r="X225" s="550">
        <f>IF(W225=1,SUM($W$6:W225),0)</f>
        <v>0</v>
      </c>
      <c r="Y225" s="158"/>
      <c r="Z225" s="158"/>
      <c r="AA225" s="158"/>
      <c r="AB225" s="158"/>
      <c r="AE225" s="150"/>
      <c r="AF225" s="160"/>
      <c r="AG225" s="150"/>
      <c r="AH225" s="150"/>
    </row>
    <row r="226" spans="1:35" ht="15" customHeight="1">
      <c r="A226" s="15"/>
      <c r="B226" s="169">
        <v>3</v>
      </c>
      <c r="C226" s="423" t="s">
        <v>1143</v>
      </c>
      <c r="D226" s="423" t="s">
        <v>1143</v>
      </c>
      <c r="E226" s="212" t="s">
        <v>44</v>
      </c>
      <c r="F226" s="213" t="s">
        <v>24</v>
      </c>
      <c r="G226" s="214">
        <v>394550</v>
      </c>
      <c r="H226" s="214">
        <v>430000</v>
      </c>
      <c r="I226" s="167">
        <v>557575</v>
      </c>
      <c r="J226" s="445">
        <f t="shared" si="205"/>
        <v>0.29668604651162789</v>
      </c>
      <c r="K226" s="167">
        <f t="shared" si="206"/>
        <v>722999.72238372092</v>
      </c>
      <c r="L226" s="167">
        <f t="shared" ref="L226:O226" si="227">IF($J226&lt;0,(K226*(1-$J226)),(K226*(1+$J226)))</f>
        <v>937503.65164675156</v>
      </c>
      <c r="M226" s="167">
        <f t="shared" si="227"/>
        <v>1215647.9036440407</v>
      </c>
      <c r="N226" s="167">
        <f t="shared" si="227"/>
        <v>1576313.6741263394</v>
      </c>
      <c r="O226" s="167">
        <f t="shared" si="227"/>
        <v>2043983.9461651016</v>
      </c>
      <c r="P226" s="455"/>
      <c r="Q226" s="87">
        <f t="shared" si="208"/>
        <v>557575</v>
      </c>
      <c r="R226" s="550">
        <f t="shared" si="200"/>
        <v>1</v>
      </c>
      <c r="S226" s="550">
        <f t="shared" si="201"/>
        <v>0</v>
      </c>
      <c r="T226" s="550">
        <f>IF(R226=1,SUM($R$6:R226),0)</f>
        <v>116</v>
      </c>
      <c r="U226" s="550">
        <f>IF(S226=1,SUM($S$6:S226),0)</f>
        <v>0</v>
      </c>
      <c r="V226" s="550">
        <f t="shared" si="202"/>
        <v>116</v>
      </c>
      <c r="W226" s="550">
        <f t="shared" si="203"/>
        <v>0</v>
      </c>
      <c r="X226" s="550">
        <f>IF(W226=1,SUM($W$6:W226),0)</f>
        <v>0</v>
      </c>
      <c r="Y226" s="158"/>
      <c r="Z226" s="158"/>
      <c r="AA226" s="158"/>
      <c r="AB226" s="158"/>
      <c r="AE226" s="150"/>
      <c r="AF226" s="160"/>
      <c r="AG226" s="150"/>
      <c r="AH226" s="150"/>
    </row>
    <row r="227" spans="1:35" ht="15" customHeight="1">
      <c r="A227" s="15"/>
      <c r="B227" s="169">
        <v>4</v>
      </c>
      <c r="C227" s="422" t="s">
        <v>1162</v>
      </c>
      <c r="D227" s="422" t="s">
        <v>1162</v>
      </c>
      <c r="E227" s="212" t="s">
        <v>44</v>
      </c>
      <c r="F227" s="213" t="s">
        <v>24</v>
      </c>
      <c r="G227" s="214">
        <v>220800</v>
      </c>
      <c r="H227" s="214">
        <v>205700</v>
      </c>
      <c r="I227" s="167">
        <v>557575</v>
      </c>
      <c r="J227" s="445">
        <f t="shared" si="205"/>
        <v>1.7106222654350998</v>
      </c>
      <c r="K227" s="167">
        <f t="shared" si="206"/>
        <v>1511375.2096499756</v>
      </c>
      <c r="L227" s="167">
        <f t="shared" ref="L227:O227" si="228">IF($J227&lt;0,(K227*(1-$J227)),(K227*(1+$J227)))</f>
        <v>4096767.2947038654</v>
      </c>
      <c r="M227" s="167">
        <f t="shared" si="228"/>
        <v>11104788.645330615</v>
      </c>
      <c r="N227" s="167">
        <f t="shared" si="228"/>
        <v>30100887.354984041</v>
      </c>
      <c r="O227" s="167">
        <f t="shared" si="228"/>
        <v>81592135.473773584</v>
      </c>
      <c r="P227" s="455"/>
      <c r="Q227" s="87">
        <f t="shared" si="208"/>
        <v>557575</v>
      </c>
      <c r="R227" s="550">
        <f t="shared" si="200"/>
        <v>1</v>
      </c>
      <c r="S227" s="550">
        <f t="shared" si="201"/>
        <v>0</v>
      </c>
      <c r="T227" s="550">
        <f>IF(R227=1,SUM($R$6:R227),0)</f>
        <v>117</v>
      </c>
      <c r="U227" s="550">
        <f>IF(S227=1,SUM($S$6:S227),0)</f>
        <v>0</v>
      </c>
      <c r="V227" s="550">
        <f t="shared" si="202"/>
        <v>117</v>
      </c>
      <c r="W227" s="550">
        <f t="shared" si="203"/>
        <v>0</v>
      </c>
      <c r="X227" s="550">
        <f>IF(W227=1,SUM($W$6:W227),0)</f>
        <v>0</v>
      </c>
      <c r="Y227" s="158"/>
      <c r="Z227" s="158"/>
      <c r="AA227" s="158"/>
      <c r="AB227" s="158"/>
      <c r="AE227" s="150"/>
      <c r="AF227" s="160"/>
      <c r="AG227" s="150"/>
      <c r="AH227" s="150"/>
    </row>
    <row r="228" spans="1:35" ht="15" customHeight="1">
      <c r="A228" s="15"/>
      <c r="B228" s="169">
        <v>4</v>
      </c>
      <c r="C228" s="422" t="s">
        <v>1192</v>
      </c>
      <c r="D228" s="422" t="s">
        <v>1192</v>
      </c>
      <c r="E228" s="212" t="s">
        <v>44</v>
      </c>
      <c r="F228" s="213" t="s">
        <v>24</v>
      </c>
      <c r="G228" s="405"/>
      <c r="H228" s="405"/>
      <c r="I228" s="409">
        <v>557575</v>
      </c>
      <c r="J228" s="447">
        <v>1.7106222654350998</v>
      </c>
      <c r="K228" s="409">
        <f t="shared" si="206"/>
        <v>1511375.2096499756</v>
      </c>
      <c r="L228" s="409">
        <f t="shared" ref="L228:O228" si="229">IF($J228&lt;0,(K228*(1-$J228)),(K228*(1+$J228)))</f>
        <v>4096767.2947038654</v>
      </c>
      <c r="M228" s="409">
        <f t="shared" si="229"/>
        <v>11104788.645330615</v>
      </c>
      <c r="N228" s="409">
        <f t="shared" si="229"/>
        <v>30100887.354984041</v>
      </c>
      <c r="O228" s="409">
        <f t="shared" si="229"/>
        <v>81592135.473773584</v>
      </c>
      <c r="P228" s="455"/>
      <c r="Q228" s="87">
        <f t="shared" si="208"/>
        <v>557575</v>
      </c>
      <c r="R228" s="550">
        <f t="shared" si="200"/>
        <v>1</v>
      </c>
      <c r="S228" s="550">
        <f t="shared" si="201"/>
        <v>0</v>
      </c>
      <c r="T228" s="550">
        <f>IF(R228=1,SUM($R$6:R228),0)</f>
        <v>118</v>
      </c>
      <c r="U228" s="550">
        <f>IF(S228=1,SUM($S$6:S228),0)</f>
        <v>0</v>
      </c>
      <c r="V228" s="550">
        <f t="shared" si="202"/>
        <v>118</v>
      </c>
      <c r="W228" s="550">
        <f t="shared" si="203"/>
        <v>0</v>
      </c>
      <c r="X228" s="550">
        <f>IF(W228=1,SUM($W$6:W228),0)</f>
        <v>0</v>
      </c>
      <c r="Y228" s="158"/>
      <c r="Z228" s="158"/>
      <c r="AA228" s="158"/>
      <c r="AB228" s="158"/>
      <c r="AE228" s="150"/>
      <c r="AF228" s="160"/>
      <c r="AG228" s="150"/>
      <c r="AH228" s="150"/>
    </row>
    <row r="229" spans="1:35" ht="15" customHeight="1">
      <c r="A229" s="15"/>
      <c r="B229" s="169">
        <v>5</v>
      </c>
      <c r="C229" s="423" t="s">
        <v>1144</v>
      </c>
      <c r="D229" s="423" t="s">
        <v>1144</v>
      </c>
      <c r="E229" s="212" t="s">
        <v>44</v>
      </c>
      <c r="F229" s="213" t="s">
        <v>24</v>
      </c>
      <c r="G229" s="214">
        <v>220800</v>
      </c>
      <c r="H229" s="214">
        <v>205700</v>
      </c>
      <c r="I229" s="167">
        <v>217609</v>
      </c>
      <c r="J229" s="445">
        <f t="shared" si="205"/>
        <v>5.7894992707826935E-2</v>
      </c>
      <c r="K229" s="167">
        <f t="shared" si="206"/>
        <v>230207.47146815751</v>
      </c>
      <c r="L229" s="167">
        <f t="shared" ref="L229:O229" si="230">IF($J229&lt;0,(K229*(1-$J229)),(K229*(1+$J229)))</f>
        <v>243535.33135009377</v>
      </c>
      <c r="M229" s="167">
        <f t="shared" si="230"/>
        <v>257634.80758270566</v>
      </c>
      <c r="N229" s="167">
        <f t="shared" si="230"/>
        <v>272550.57288898883</v>
      </c>
      <c r="O229" s="167">
        <f t="shared" si="230"/>
        <v>288329.88631891087</v>
      </c>
      <c r="P229" s="455"/>
      <c r="Q229" s="87">
        <f t="shared" si="208"/>
        <v>217609</v>
      </c>
      <c r="R229" s="550">
        <f t="shared" si="200"/>
        <v>1</v>
      </c>
      <c r="S229" s="550">
        <f t="shared" si="201"/>
        <v>0</v>
      </c>
      <c r="T229" s="550">
        <f>IF(R229=1,SUM($R$6:R229),0)</f>
        <v>119</v>
      </c>
      <c r="U229" s="550">
        <f>IF(S229=1,SUM($S$6:S229),0)</f>
        <v>0</v>
      </c>
      <c r="V229" s="550">
        <f t="shared" si="202"/>
        <v>119</v>
      </c>
      <c r="W229" s="550">
        <f t="shared" si="203"/>
        <v>0</v>
      </c>
      <c r="X229" s="550">
        <f>IF(W229=1,SUM($W$6:W229),0)</f>
        <v>0</v>
      </c>
      <c r="Y229" s="158"/>
      <c r="Z229" s="158"/>
      <c r="AA229" s="158"/>
      <c r="AB229" s="158"/>
      <c r="AE229" s="150"/>
      <c r="AF229" s="160"/>
      <c r="AG229" s="150"/>
      <c r="AH229" s="150"/>
    </row>
    <row r="230" spans="1:35" ht="15" customHeight="1">
      <c r="A230" s="15"/>
      <c r="B230" s="169">
        <v>5</v>
      </c>
      <c r="C230" s="423" t="s">
        <v>1193</v>
      </c>
      <c r="D230" s="423" t="s">
        <v>1193</v>
      </c>
      <c r="E230" s="212" t="s">
        <v>44</v>
      </c>
      <c r="F230" s="213" t="s">
        <v>24</v>
      </c>
      <c r="G230" s="405"/>
      <c r="H230" s="405"/>
      <c r="I230" s="409">
        <v>217609</v>
      </c>
      <c r="J230" s="447">
        <v>5.7894992707826935E-2</v>
      </c>
      <c r="K230" s="409">
        <f t="shared" si="206"/>
        <v>230207.47146815751</v>
      </c>
      <c r="L230" s="409">
        <f t="shared" ref="L230:O230" si="231">IF($J230&lt;0,(K230*(1-$J230)),(K230*(1+$J230)))</f>
        <v>243535.33135009377</v>
      </c>
      <c r="M230" s="409">
        <f t="shared" si="231"/>
        <v>257634.80758270566</v>
      </c>
      <c r="N230" s="409">
        <f t="shared" si="231"/>
        <v>272550.57288898883</v>
      </c>
      <c r="O230" s="409">
        <f t="shared" si="231"/>
        <v>288329.88631891087</v>
      </c>
      <c r="P230" s="455"/>
      <c r="Q230" s="87">
        <f t="shared" si="208"/>
        <v>217609</v>
      </c>
      <c r="R230" s="550">
        <f t="shared" si="200"/>
        <v>1</v>
      </c>
      <c r="S230" s="550">
        <f t="shared" si="201"/>
        <v>0</v>
      </c>
      <c r="T230" s="550">
        <f>IF(R230=1,SUM($R$6:R230),0)</f>
        <v>120</v>
      </c>
      <c r="U230" s="550">
        <f>IF(S230=1,SUM($S$6:S230),0)</f>
        <v>0</v>
      </c>
      <c r="V230" s="550">
        <f t="shared" si="202"/>
        <v>120</v>
      </c>
      <c r="W230" s="550">
        <f t="shared" si="203"/>
        <v>0</v>
      </c>
      <c r="X230" s="550">
        <f>IF(W230=1,SUM($W$6:W230),0)</f>
        <v>0</v>
      </c>
      <c r="Y230" s="158"/>
      <c r="Z230" s="158"/>
      <c r="AA230" s="158"/>
      <c r="AB230" s="158"/>
      <c r="AE230" s="150"/>
      <c r="AF230" s="160"/>
      <c r="AG230" s="150"/>
      <c r="AH230" s="150"/>
    </row>
    <row r="231" spans="1:35" ht="15" customHeight="1">
      <c r="A231" s="15"/>
      <c r="B231" s="169">
        <v>5</v>
      </c>
      <c r="C231" s="423" t="s">
        <v>1194</v>
      </c>
      <c r="D231" s="423" t="s">
        <v>1194</v>
      </c>
      <c r="E231" s="212" t="s">
        <v>44</v>
      </c>
      <c r="F231" s="213" t="s">
        <v>24</v>
      </c>
      <c r="G231" s="405"/>
      <c r="H231" s="405"/>
      <c r="I231" s="409">
        <v>217609</v>
      </c>
      <c r="J231" s="447">
        <v>5.7894992707826935E-2</v>
      </c>
      <c r="K231" s="409">
        <f t="shared" si="206"/>
        <v>230207.47146815751</v>
      </c>
      <c r="L231" s="409">
        <f t="shared" ref="L231:O231" si="232">IF($J231&lt;0,(K231*(1-$J231)),(K231*(1+$J231)))</f>
        <v>243535.33135009377</v>
      </c>
      <c r="M231" s="409">
        <f t="shared" si="232"/>
        <v>257634.80758270566</v>
      </c>
      <c r="N231" s="409">
        <f t="shared" si="232"/>
        <v>272550.57288898883</v>
      </c>
      <c r="O231" s="409">
        <f t="shared" si="232"/>
        <v>288329.88631891087</v>
      </c>
      <c r="P231" s="455"/>
      <c r="Q231" s="87">
        <f t="shared" si="208"/>
        <v>217609</v>
      </c>
      <c r="R231" s="550">
        <f t="shared" si="200"/>
        <v>1</v>
      </c>
      <c r="S231" s="550">
        <f t="shared" si="201"/>
        <v>0</v>
      </c>
      <c r="T231" s="550">
        <f>IF(R231=1,SUM($R$6:R231),0)</f>
        <v>121</v>
      </c>
      <c r="U231" s="550">
        <f>IF(S231=1,SUM($S$6:S231),0)</f>
        <v>0</v>
      </c>
      <c r="V231" s="550">
        <f t="shared" si="202"/>
        <v>121</v>
      </c>
      <c r="W231" s="550">
        <f t="shared" si="203"/>
        <v>0</v>
      </c>
      <c r="X231" s="550">
        <f>IF(W231=1,SUM($W$6:W231),0)</f>
        <v>0</v>
      </c>
      <c r="Y231" s="158"/>
      <c r="Z231" s="158"/>
      <c r="AA231" s="158"/>
      <c r="AB231" s="158"/>
      <c r="AE231" s="150"/>
      <c r="AF231" s="160"/>
      <c r="AG231" s="150"/>
      <c r="AH231" s="150"/>
    </row>
    <row r="232" spans="1:35" ht="15" customHeight="1">
      <c r="A232" s="17"/>
      <c r="B232" s="169"/>
      <c r="C232" s="105"/>
      <c r="D232" s="105"/>
      <c r="E232" s="212" t="s">
        <v>48</v>
      </c>
      <c r="F232" s="213"/>
      <c r="G232" s="214"/>
      <c r="H232" s="214"/>
      <c r="I232" s="167"/>
      <c r="J232" s="445"/>
      <c r="K232" s="167"/>
      <c r="L232" s="167"/>
      <c r="M232" s="167"/>
      <c r="N232" s="167"/>
      <c r="O232" s="167"/>
      <c r="P232" s="455"/>
      <c r="Q232" s="87">
        <f t="shared" si="208"/>
        <v>0</v>
      </c>
      <c r="R232" s="550">
        <f t="shared" si="200"/>
        <v>0</v>
      </c>
      <c r="S232" s="550">
        <f t="shared" si="201"/>
        <v>0</v>
      </c>
      <c r="T232" s="550">
        <f>IF(R232=1,SUM($R$6:R232),0)</f>
        <v>0</v>
      </c>
      <c r="U232" s="550">
        <f>IF(S232=1,SUM($S$6:S232),0)</f>
        <v>0</v>
      </c>
      <c r="V232" s="550">
        <f t="shared" si="202"/>
        <v>0</v>
      </c>
      <c r="W232" s="550">
        <f t="shared" si="203"/>
        <v>0</v>
      </c>
      <c r="X232" s="550">
        <f>IF(W232=1,SUM($W$6:W232),0)</f>
        <v>0</v>
      </c>
      <c r="Y232" s="158"/>
      <c r="Z232" s="158"/>
      <c r="AA232" s="158"/>
      <c r="AB232" s="158"/>
      <c r="AE232" s="150"/>
      <c r="AF232" s="160"/>
      <c r="AG232" s="150"/>
      <c r="AH232" s="150"/>
    </row>
    <row r="233" spans="1:35" ht="15" customHeight="1">
      <c r="A233" s="17"/>
      <c r="B233" s="425" t="s">
        <v>720</v>
      </c>
      <c r="C233" s="426" t="s">
        <v>532</v>
      </c>
      <c r="D233" s="426"/>
      <c r="E233" s="212" t="s">
        <v>48</v>
      </c>
      <c r="F233" s="213"/>
      <c r="G233" s="214"/>
      <c r="H233" s="214"/>
      <c r="I233" s="167"/>
      <c r="J233" s="445"/>
      <c r="K233" s="167"/>
      <c r="L233" s="167"/>
      <c r="M233" s="167"/>
      <c r="N233" s="167"/>
      <c r="O233" s="167"/>
      <c r="P233" s="455"/>
      <c r="Q233" s="87">
        <f t="shared" si="208"/>
        <v>0</v>
      </c>
      <c r="R233" s="550">
        <f t="shared" si="200"/>
        <v>0</v>
      </c>
      <c r="S233" s="550">
        <f t="shared" si="201"/>
        <v>0</v>
      </c>
      <c r="T233" s="550">
        <f>IF(R233=1,SUM($R$6:R233),0)</f>
        <v>0</v>
      </c>
      <c r="U233" s="550">
        <f>IF(S233=1,SUM($S$6:S233),0)</f>
        <v>0</v>
      </c>
      <c r="V233" s="550">
        <f t="shared" si="202"/>
        <v>0</v>
      </c>
      <c r="W233" s="550">
        <f t="shared" si="203"/>
        <v>0</v>
      </c>
      <c r="X233" s="550">
        <f>IF(W233=1,SUM($W$6:W233),0)</f>
        <v>0</v>
      </c>
      <c r="Y233" s="158"/>
      <c r="Z233" s="158"/>
      <c r="AA233" s="158"/>
      <c r="AB233" s="158"/>
      <c r="AE233" s="150"/>
      <c r="AF233" s="160"/>
      <c r="AG233" s="150"/>
      <c r="AH233" s="150"/>
    </row>
    <row r="234" spans="1:35" ht="15" customHeight="1">
      <c r="A234" s="17"/>
      <c r="B234" s="166">
        <v>1</v>
      </c>
      <c r="C234" s="105" t="s">
        <v>533</v>
      </c>
      <c r="D234" s="105"/>
      <c r="E234" s="212" t="s">
        <v>45</v>
      </c>
      <c r="F234" s="213" t="s">
        <v>24</v>
      </c>
      <c r="G234" s="214">
        <v>280800000</v>
      </c>
      <c r="H234" s="214">
        <v>280800000</v>
      </c>
      <c r="I234" s="443">
        <v>280800000</v>
      </c>
      <c r="J234" s="446">
        <v>3.328952946163629E-2</v>
      </c>
      <c r="K234" s="443">
        <f t="shared" si="206"/>
        <v>290147699.87282747</v>
      </c>
      <c r="L234" s="443">
        <f t="shared" ref="L234:O234" si="233">IF($J234&lt;0,(K234*(1-$J234)),(K234*(1+$J234)))</f>
        <v>299806580.27596992</v>
      </c>
      <c r="M234" s="443">
        <f t="shared" si="233"/>
        <v>309787000.26285923</v>
      </c>
      <c r="N234" s="443">
        <f t="shared" si="233"/>
        <v>320099663.7349416</v>
      </c>
      <c r="O234" s="443">
        <f t="shared" si="233"/>
        <v>330755630.92150581</v>
      </c>
      <c r="P234" s="455"/>
      <c r="Q234" s="87">
        <f t="shared" si="208"/>
        <v>280800000</v>
      </c>
      <c r="R234" s="550">
        <f t="shared" si="200"/>
        <v>0</v>
      </c>
      <c r="S234" s="550">
        <f t="shared" si="201"/>
        <v>1</v>
      </c>
      <c r="T234" s="550">
        <f>IF(R234=1,SUM($R$6:R234),0)</f>
        <v>0</v>
      </c>
      <c r="U234" s="550">
        <f>IF(S234=1,SUM($S$6:S234),0)</f>
        <v>226</v>
      </c>
      <c r="V234" s="550">
        <f t="shared" si="202"/>
        <v>226</v>
      </c>
      <c r="W234" s="550">
        <f t="shared" si="203"/>
        <v>0</v>
      </c>
      <c r="X234" s="550">
        <f>IF(W234=1,SUM($W$6:W234),0)</f>
        <v>0</v>
      </c>
      <c r="Y234" s="158"/>
      <c r="Z234" s="158"/>
      <c r="AA234" s="158"/>
      <c r="AB234" s="158"/>
      <c r="AE234" s="150"/>
      <c r="AF234" s="160"/>
      <c r="AG234" s="150"/>
      <c r="AH234" s="150"/>
    </row>
    <row r="235" spans="1:35" ht="15" customHeight="1">
      <c r="A235" s="15"/>
      <c r="B235" s="166">
        <v>2</v>
      </c>
      <c r="C235" s="105" t="s">
        <v>105</v>
      </c>
      <c r="D235" s="105"/>
      <c r="E235" s="212" t="s">
        <v>45</v>
      </c>
      <c r="F235" s="213" t="s">
        <v>8</v>
      </c>
      <c r="G235" s="214">
        <v>34688200</v>
      </c>
      <c r="H235" s="214">
        <v>34688200</v>
      </c>
      <c r="I235" s="443">
        <v>34688200</v>
      </c>
      <c r="J235" s="446">
        <v>3.328952946163629E-2</v>
      </c>
      <c r="K235" s="443">
        <f t="shared" si="206"/>
        <v>35842953.855871126</v>
      </c>
      <c r="L235" s="443">
        <f t="shared" ref="L235:O235" si="234">IF($J235&lt;0,(K235*(1-$J235)),(K235*(1+$J235)))</f>
        <v>37036148.924248219</v>
      </c>
      <c r="M235" s="443">
        <f t="shared" si="234"/>
        <v>38269064.895007528</v>
      </c>
      <c r="N235" s="443">
        <f t="shared" si="234"/>
        <v>39543024.058299147</v>
      </c>
      <c r="O235" s="443">
        <f t="shared" si="234"/>
        <v>40859392.722690083</v>
      </c>
      <c r="P235" s="455"/>
      <c r="Q235" s="87">
        <f t="shared" si="208"/>
        <v>34688200</v>
      </c>
      <c r="R235" s="550">
        <f t="shared" si="200"/>
        <v>0</v>
      </c>
      <c r="S235" s="550">
        <f t="shared" si="201"/>
        <v>1</v>
      </c>
      <c r="T235" s="550">
        <f>IF(R235=1,SUM($R$6:R235),0)</f>
        <v>0</v>
      </c>
      <c r="U235" s="550">
        <f>IF(S235=1,SUM($S$6:S235),0)</f>
        <v>227</v>
      </c>
      <c r="V235" s="550">
        <f t="shared" si="202"/>
        <v>227</v>
      </c>
      <c r="W235" s="550">
        <f t="shared" si="203"/>
        <v>0</v>
      </c>
      <c r="X235" s="550">
        <f>IF(W235=1,SUM($W$6:W235),0)</f>
        <v>0</v>
      </c>
      <c r="Y235" s="158"/>
      <c r="Z235" s="158"/>
      <c r="AA235" s="158"/>
      <c r="AB235" s="158"/>
      <c r="AE235" s="150"/>
      <c r="AF235" s="160"/>
      <c r="AG235" s="150"/>
      <c r="AH235" s="150"/>
      <c r="AI235" s="161"/>
    </row>
    <row r="236" spans="1:35" ht="15" customHeight="1">
      <c r="A236" s="15"/>
      <c r="B236" s="166">
        <v>3</v>
      </c>
      <c r="C236" s="105" t="s">
        <v>106</v>
      </c>
      <c r="D236" s="105"/>
      <c r="E236" s="212" t="s">
        <v>45</v>
      </c>
      <c r="F236" s="213" t="s">
        <v>8</v>
      </c>
      <c r="G236" s="214">
        <v>24774500</v>
      </c>
      <c r="H236" s="214">
        <v>24774500</v>
      </c>
      <c r="I236" s="443">
        <v>24774500</v>
      </c>
      <c r="J236" s="446">
        <v>3.328952946163629E-2</v>
      </c>
      <c r="K236" s="443">
        <f t="shared" si="206"/>
        <v>25599231.447647307</v>
      </c>
      <c r="L236" s="443">
        <f t="shared" ref="L236:O236" si="235">IF($J236&lt;0,(K236*(1-$J236)),(K236*(1+$J236)))</f>
        <v>26451417.817119006</v>
      </c>
      <c r="M236" s="443">
        <f t="shared" si="235"/>
        <v>27331973.069844037</v>
      </c>
      <c r="N236" s="443">
        <f t="shared" si="235"/>
        <v>28241841.592597257</v>
      </c>
      <c r="O236" s="443">
        <f t="shared" si="235"/>
        <v>29181999.210344888</v>
      </c>
      <c r="P236" s="455"/>
      <c r="Q236" s="87">
        <f t="shared" si="208"/>
        <v>24774500</v>
      </c>
      <c r="R236" s="550">
        <f t="shared" si="200"/>
        <v>0</v>
      </c>
      <c r="S236" s="550">
        <f t="shared" si="201"/>
        <v>1</v>
      </c>
      <c r="T236" s="550">
        <f>IF(R236=1,SUM($R$6:R236),0)</f>
        <v>0</v>
      </c>
      <c r="U236" s="550">
        <f>IF(S236=1,SUM($S$6:S236),0)</f>
        <v>228</v>
      </c>
      <c r="V236" s="550">
        <f t="shared" si="202"/>
        <v>228</v>
      </c>
      <c r="W236" s="550">
        <f t="shared" si="203"/>
        <v>0</v>
      </c>
      <c r="X236" s="550">
        <f>IF(W236=1,SUM($W$6:W236),0)</f>
        <v>0</v>
      </c>
      <c r="Y236" s="158"/>
      <c r="Z236" s="158"/>
      <c r="AA236" s="158"/>
      <c r="AB236" s="158"/>
      <c r="AE236" s="150"/>
      <c r="AF236" s="160"/>
      <c r="AG236" s="150"/>
      <c r="AH236" s="150"/>
      <c r="AI236" s="162"/>
    </row>
    <row r="237" spans="1:35" ht="15" customHeight="1">
      <c r="A237" s="15"/>
      <c r="B237" s="169"/>
      <c r="C237" s="105"/>
      <c r="D237" s="105"/>
      <c r="E237" s="212"/>
      <c r="F237" s="213"/>
      <c r="G237" s="214"/>
      <c r="H237" s="214"/>
      <c r="I237" s="167"/>
      <c r="J237" s="445"/>
      <c r="K237" s="167"/>
      <c r="L237" s="167"/>
      <c r="M237" s="167"/>
      <c r="N237" s="167"/>
      <c r="O237" s="167"/>
      <c r="P237" s="455"/>
      <c r="Q237" s="87">
        <f t="shared" si="208"/>
        <v>0</v>
      </c>
      <c r="R237" s="550">
        <f t="shared" si="200"/>
        <v>0</v>
      </c>
      <c r="S237" s="550">
        <f t="shared" si="201"/>
        <v>0</v>
      </c>
      <c r="T237" s="550">
        <f>IF(R237=1,SUM($R$6:R237),0)</f>
        <v>0</v>
      </c>
      <c r="U237" s="550">
        <f>IF(S237=1,SUM($S$6:S237),0)</f>
        <v>0</v>
      </c>
      <c r="V237" s="550">
        <f t="shared" si="202"/>
        <v>0</v>
      </c>
      <c r="W237" s="550">
        <f t="shared" si="203"/>
        <v>0</v>
      </c>
      <c r="X237" s="550">
        <f>IF(W237=1,SUM($W$6:W237),0)</f>
        <v>0</v>
      </c>
      <c r="Y237" s="158"/>
      <c r="Z237" s="158"/>
      <c r="AA237" s="158"/>
      <c r="AB237" s="158"/>
      <c r="AE237" s="150"/>
      <c r="AF237" s="160"/>
      <c r="AG237" s="150"/>
      <c r="AH237" s="150"/>
    </row>
    <row r="238" spans="1:35" ht="15" customHeight="1">
      <c r="A238" s="15"/>
      <c r="B238" s="425" t="s">
        <v>720</v>
      </c>
      <c r="C238" s="426" t="s">
        <v>1583</v>
      </c>
      <c r="D238" s="426"/>
      <c r="E238" s="212" t="s">
        <v>48</v>
      </c>
      <c r="F238" s="213"/>
      <c r="G238" s="214"/>
      <c r="H238" s="214"/>
      <c r="I238" s="167"/>
      <c r="J238" s="445"/>
      <c r="K238" s="167"/>
      <c r="L238" s="167"/>
      <c r="M238" s="167"/>
      <c r="N238" s="167"/>
      <c r="O238" s="167"/>
      <c r="P238" s="455"/>
      <c r="Q238" s="87">
        <f t="shared" si="208"/>
        <v>0</v>
      </c>
      <c r="R238" s="550">
        <f t="shared" si="200"/>
        <v>0</v>
      </c>
      <c r="S238" s="550">
        <f t="shared" si="201"/>
        <v>0</v>
      </c>
      <c r="T238" s="550">
        <f>IF(R238=1,SUM($R$6:R238),0)</f>
        <v>0</v>
      </c>
      <c r="U238" s="550">
        <f>IF(S238=1,SUM($S$6:S238),0)</f>
        <v>0</v>
      </c>
      <c r="V238" s="550">
        <f t="shared" si="202"/>
        <v>0</v>
      </c>
      <c r="W238" s="550">
        <f t="shared" si="203"/>
        <v>0</v>
      </c>
      <c r="X238" s="550">
        <f>IF(W238=1,SUM($W$6:W238),0)</f>
        <v>0</v>
      </c>
      <c r="Y238" s="158"/>
      <c r="Z238" s="158"/>
      <c r="AA238" s="158"/>
      <c r="AB238" s="158"/>
      <c r="AE238" s="150"/>
      <c r="AF238" s="160"/>
      <c r="AG238" s="150"/>
      <c r="AH238" s="150"/>
    </row>
    <row r="239" spans="1:35" ht="15" customHeight="1">
      <c r="A239" s="15"/>
      <c r="B239" s="169">
        <v>1</v>
      </c>
      <c r="C239" s="105" t="s">
        <v>61</v>
      </c>
      <c r="D239" s="105" t="s">
        <v>61</v>
      </c>
      <c r="E239" s="212" t="s">
        <v>44</v>
      </c>
      <c r="F239" s="213" t="s">
        <v>7</v>
      </c>
      <c r="G239" s="214">
        <v>9831</v>
      </c>
      <c r="H239" s="214">
        <v>14200</v>
      </c>
      <c r="I239" s="167">
        <v>13967</v>
      </c>
      <c r="J239" s="445">
        <f t="shared" si="205"/>
        <v>-1.6408450704225353E-2</v>
      </c>
      <c r="K239" s="167">
        <f t="shared" si="206"/>
        <v>14196.176830985914</v>
      </c>
      <c r="L239" s="167">
        <f t="shared" ref="L239:O239" si="236">IF($J239&lt;0,(K239*(1-$J239)),(K239*(1+$J239)))</f>
        <v>14429.114098705611</v>
      </c>
      <c r="M239" s="167">
        <f t="shared" si="236"/>
        <v>14665.873506099864</v>
      </c>
      <c r="N239" s="167">
        <f t="shared" si="236"/>
        <v>14906.517768559108</v>
      </c>
      <c r="O239" s="167">
        <f t="shared" si="236"/>
        <v>15151.110630536168</v>
      </c>
      <c r="P239" s="455"/>
      <c r="Q239" s="87">
        <f t="shared" si="208"/>
        <v>13967</v>
      </c>
      <c r="R239" s="550">
        <f t="shared" si="200"/>
        <v>1</v>
      </c>
      <c r="S239" s="550">
        <f t="shared" si="201"/>
        <v>0</v>
      </c>
      <c r="T239" s="550">
        <f>IF(R239=1,SUM($R$6:R239),0)</f>
        <v>122</v>
      </c>
      <c r="U239" s="550">
        <f>IF(S239=1,SUM($S$6:S239),0)</f>
        <v>0</v>
      </c>
      <c r="V239" s="550">
        <f t="shared" si="202"/>
        <v>122</v>
      </c>
      <c r="W239" s="550">
        <f t="shared" si="203"/>
        <v>0</v>
      </c>
      <c r="X239" s="550">
        <f>IF(W239=1,SUM($W$6:W239),0)</f>
        <v>0</v>
      </c>
      <c r="Y239" s="158"/>
      <c r="Z239" s="158"/>
      <c r="AA239" s="158"/>
      <c r="AB239" s="158"/>
      <c r="AE239" s="150"/>
      <c r="AF239" s="160"/>
      <c r="AG239" s="150"/>
      <c r="AH239" s="150"/>
    </row>
    <row r="240" spans="1:35" ht="15" customHeight="1">
      <c r="A240" s="15"/>
      <c r="B240" s="169">
        <v>2</v>
      </c>
      <c r="C240" s="105" t="s">
        <v>62</v>
      </c>
      <c r="D240" s="105" t="s">
        <v>62</v>
      </c>
      <c r="E240" s="212" t="s">
        <v>44</v>
      </c>
      <c r="F240" s="213" t="s">
        <v>7</v>
      </c>
      <c r="G240" s="214">
        <v>19368</v>
      </c>
      <c r="H240" s="214">
        <v>25300</v>
      </c>
      <c r="I240" s="167">
        <v>24827</v>
      </c>
      <c r="J240" s="445">
        <f t="shared" si="205"/>
        <v>-1.8695652173913044E-2</v>
      </c>
      <c r="K240" s="167">
        <f t="shared" si="206"/>
        <v>25291.15695652174</v>
      </c>
      <c r="L240" s="167">
        <f t="shared" ref="L240:O240" si="237">IF($J240&lt;0,(K240*(1-$J240)),(K240*(1+$J240)))</f>
        <v>25763.991630056709</v>
      </c>
      <c r="M240" s="167">
        <f t="shared" si="237"/>
        <v>26245.666256183857</v>
      </c>
      <c r="N240" s="167">
        <f t="shared" si="237"/>
        <v>26736.346103582076</v>
      </c>
      <c r="O240" s="167">
        <f t="shared" si="237"/>
        <v>27236.199530736001</v>
      </c>
      <c r="P240" s="455"/>
      <c r="Q240" s="87">
        <f t="shared" si="208"/>
        <v>24827</v>
      </c>
      <c r="R240" s="550">
        <f t="shared" si="200"/>
        <v>1</v>
      </c>
      <c r="S240" s="550">
        <f t="shared" si="201"/>
        <v>0</v>
      </c>
      <c r="T240" s="550">
        <f>IF(R240=1,SUM($R$6:R240),0)</f>
        <v>123</v>
      </c>
      <c r="U240" s="550">
        <f>IF(S240=1,SUM($S$6:S240),0)</f>
        <v>0</v>
      </c>
      <c r="V240" s="550">
        <f t="shared" si="202"/>
        <v>123</v>
      </c>
      <c r="W240" s="550">
        <f t="shared" si="203"/>
        <v>0</v>
      </c>
      <c r="X240" s="550">
        <f>IF(W240=1,SUM($W$6:W240),0)</f>
        <v>0</v>
      </c>
      <c r="Y240" s="158"/>
      <c r="Z240" s="158"/>
      <c r="AA240" s="158"/>
      <c r="AB240" s="158"/>
      <c r="AE240" s="150"/>
      <c r="AF240" s="160"/>
      <c r="AG240" s="150"/>
      <c r="AH240" s="150"/>
    </row>
    <row r="241" spans="1:34" ht="15" customHeight="1">
      <c r="A241" s="15"/>
      <c r="B241" s="169">
        <v>3</v>
      </c>
      <c r="C241" s="105" t="s">
        <v>63</v>
      </c>
      <c r="D241" s="105" t="s">
        <v>63</v>
      </c>
      <c r="E241" s="212" t="s">
        <v>44</v>
      </c>
      <c r="F241" s="213" t="s">
        <v>7</v>
      </c>
      <c r="G241" s="214">
        <v>32428</v>
      </c>
      <c r="H241" s="214">
        <v>36900</v>
      </c>
      <c r="I241" s="167">
        <v>36183</v>
      </c>
      <c r="J241" s="445">
        <f t="shared" si="205"/>
        <v>-1.943089430894309E-2</v>
      </c>
      <c r="K241" s="167">
        <f t="shared" si="206"/>
        <v>36886.068048780493</v>
      </c>
      <c r="L241" s="167">
        <f t="shared" ref="L241:O241" si="238">IF($J241&lt;0,(K241*(1-$J241)),(K241*(1+$J241)))</f>
        <v>37602.797338508833</v>
      </c>
      <c r="M241" s="167">
        <f t="shared" si="238"/>
        <v>38333.453319314009</v>
      </c>
      <c r="N241" s="167">
        <f t="shared" si="238"/>
        <v>39078.306599258409</v>
      </c>
      <c r="O241" s="167">
        <f t="shared" si="238"/>
        <v>39837.633044561073</v>
      </c>
      <c r="P241" s="455"/>
      <c r="Q241" s="87">
        <f t="shared" si="208"/>
        <v>36183</v>
      </c>
      <c r="R241" s="550">
        <f t="shared" si="200"/>
        <v>1</v>
      </c>
      <c r="S241" s="550">
        <f t="shared" si="201"/>
        <v>0</v>
      </c>
      <c r="T241" s="550">
        <f>IF(R241=1,SUM($R$6:R241),0)</f>
        <v>124</v>
      </c>
      <c r="U241" s="550">
        <f>IF(S241=1,SUM($S$6:S241),0)</f>
        <v>0</v>
      </c>
      <c r="V241" s="550">
        <f t="shared" si="202"/>
        <v>124</v>
      </c>
      <c r="W241" s="550">
        <f t="shared" si="203"/>
        <v>0</v>
      </c>
      <c r="X241" s="550">
        <f>IF(W241=1,SUM($W$6:W241),0)</f>
        <v>0</v>
      </c>
      <c r="Y241" s="158"/>
      <c r="Z241" s="158"/>
      <c r="AA241" s="158"/>
      <c r="AB241" s="158"/>
      <c r="AE241" s="150"/>
      <c r="AF241" s="160"/>
      <c r="AG241" s="150"/>
      <c r="AH241" s="150"/>
    </row>
    <row r="242" spans="1:34" ht="15" customHeight="1">
      <c r="A242" s="15"/>
      <c r="B242" s="169">
        <v>4</v>
      </c>
      <c r="C242" s="105" t="s">
        <v>64</v>
      </c>
      <c r="D242" s="105" t="s">
        <v>64</v>
      </c>
      <c r="E242" s="212" t="s">
        <v>44</v>
      </c>
      <c r="F242" s="213" t="s">
        <v>7</v>
      </c>
      <c r="G242" s="214">
        <v>13740</v>
      </c>
      <c r="H242" s="214">
        <v>16600</v>
      </c>
      <c r="I242" s="167">
        <v>16324</v>
      </c>
      <c r="J242" s="445">
        <f t="shared" si="205"/>
        <v>-1.6626506024096384E-2</v>
      </c>
      <c r="K242" s="167">
        <f t="shared" si="206"/>
        <v>16595.411084337349</v>
      </c>
      <c r="L242" s="167">
        <f t="shared" ref="L242:O242" si="239">IF($J242&lt;0,(K242*(1-$J242)),(K242*(1+$J242)))</f>
        <v>16871.334786703439</v>
      </c>
      <c r="M242" s="167">
        <f t="shared" si="239"/>
        <v>17151.846136169112</v>
      </c>
      <c r="N242" s="167">
        <f t="shared" si="239"/>
        <v>17437.021409276502</v>
      </c>
      <c r="O242" s="167">
        <f t="shared" si="239"/>
        <v>17726.938150780137</v>
      </c>
      <c r="P242" s="455"/>
      <c r="Q242" s="87">
        <f t="shared" si="208"/>
        <v>16324</v>
      </c>
      <c r="R242" s="550">
        <f t="shared" si="200"/>
        <v>1</v>
      </c>
      <c r="S242" s="550">
        <f t="shared" si="201"/>
        <v>0</v>
      </c>
      <c r="T242" s="550">
        <f>IF(R242=1,SUM($R$6:R242),0)</f>
        <v>125</v>
      </c>
      <c r="U242" s="550">
        <f>IF(S242=1,SUM($S$6:S242),0)</f>
        <v>0</v>
      </c>
      <c r="V242" s="550">
        <f t="shared" si="202"/>
        <v>125</v>
      </c>
      <c r="W242" s="550">
        <f t="shared" si="203"/>
        <v>0</v>
      </c>
      <c r="X242" s="550">
        <f>IF(W242=1,SUM($W$6:W242),0)</f>
        <v>0</v>
      </c>
      <c r="Y242" s="158"/>
      <c r="Z242" s="158"/>
      <c r="AA242" s="158"/>
      <c r="AB242" s="158"/>
      <c r="AE242" s="150"/>
      <c r="AF242" s="160"/>
      <c r="AG242" s="150"/>
      <c r="AH242" s="150"/>
    </row>
    <row r="243" spans="1:34" ht="15" customHeight="1">
      <c r="A243" s="15"/>
      <c r="B243" s="169">
        <v>5</v>
      </c>
      <c r="C243" s="105" t="s">
        <v>65</v>
      </c>
      <c r="D243" s="105" t="s">
        <v>65</v>
      </c>
      <c r="E243" s="212" t="s">
        <v>44</v>
      </c>
      <c r="F243" s="213" t="s">
        <v>7</v>
      </c>
      <c r="G243" s="214">
        <v>24590</v>
      </c>
      <c r="H243" s="214">
        <v>29000</v>
      </c>
      <c r="I243" s="167">
        <v>28486</v>
      </c>
      <c r="J243" s="445">
        <f t="shared" si="205"/>
        <v>-1.7724137931034483E-2</v>
      </c>
      <c r="K243" s="167">
        <f t="shared" si="206"/>
        <v>28990.889793103448</v>
      </c>
      <c r="L243" s="167">
        <f t="shared" ref="L243:O243" si="240">IF($J243&lt;0,(K243*(1-$J243)),(K243*(1+$J243)))</f>
        <v>29504.728322539831</v>
      </c>
      <c r="M243" s="167">
        <f t="shared" si="240"/>
        <v>30027.674196946227</v>
      </c>
      <c r="N243" s="167">
        <f t="shared" si="240"/>
        <v>30559.888836161066</v>
      </c>
      <c r="O243" s="167">
        <f t="shared" si="240"/>
        <v>31101.536521050264</v>
      </c>
      <c r="P243" s="455"/>
      <c r="Q243" s="87">
        <f t="shared" si="208"/>
        <v>28486</v>
      </c>
      <c r="R243" s="550">
        <f t="shared" si="200"/>
        <v>1</v>
      </c>
      <c r="S243" s="550">
        <f t="shared" si="201"/>
        <v>0</v>
      </c>
      <c r="T243" s="550">
        <f>IF(R243=1,SUM($R$6:R243),0)</f>
        <v>126</v>
      </c>
      <c r="U243" s="550">
        <f>IF(S243=1,SUM($S$6:S243),0)</f>
        <v>0</v>
      </c>
      <c r="V243" s="550">
        <f t="shared" si="202"/>
        <v>126</v>
      </c>
      <c r="W243" s="550">
        <f t="shared" si="203"/>
        <v>0</v>
      </c>
      <c r="X243" s="550">
        <f>IF(W243=1,SUM($W$6:W243),0)</f>
        <v>0</v>
      </c>
      <c r="Y243" s="158"/>
      <c r="Z243" s="158"/>
      <c r="AA243" s="158"/>
      <c r="AB243" s="158"/>
      <c r="AE243" s="150"/>
      <c r="AF243" s="160"/>
      <c r="AG243" s="150"/>
      <c r="AH243" s="150"/>
    </row>
    <row r="244" spans="1:34" ht="15" customHeight="1">
      <c r="A244" s="15"/>
      <c r="B244" s="169">
        <v>6</v>
      </c>
      <c r="C244" s="105" t="s">
        <v>66</v>
      </c>
      <c r="D244" s="105" t="s">
        <v>66</v>
      </c>
      <c r="E244" s="212" t="s">
        <v>44</v>
      </c>
      <c r="F244" s="213" t="s">
        <v>7</v>
      </c>
      <c r="G244" s="214">
        <v>39175</v>
      </c>
      <c r="H244" s="214">
        <v>44300</v>
      </c>
      <c r="I244" s="167">
        <v>43466</v>
      </c>
      <c r="J244" s="445">
        <f t="shared" si="205"/>
        <v>-1.8826185101580135E-2</v>
      </c>
      <c r="K244" s="167">
        <f t="shared" si="206"/>
        <v>44284.298961625282</v>
      </c>
      <c r="L244" s="167">
        <f t="shared" ref="L244:O244" si="241">IF($J244&lt;0,(K244*(1-$J244)),(K244*(1+$J244)))</f>
        <v>45118.003370970546</v>
      </c>
      <c r="M244" s="167">
        <f t="shared" si="241"/>
        <v>45967.403253846154</v>
      </c>
      <c r="N244" s="167">
        <f t="shared" si="241"/>
        <v>46832.794096142039</v>
      </c>
      <c r="O244" s="167">
        <f t="shared" si="241"/>
        <v>47714.476946620198</v>
      </c>
      <c r="P244" s="455"/>
      <c r="Q244" s="87">
        <f t="shared" si="208"/>
        <v>43466</v>
      </c>
      <c r="R244" s="550">
        <f t="shared" si="200"/>
        <v>1</v>
      </c>
      <c r="S244" s="550">
        <f t="shared" si="201"/>
        <v>0</v>
      </c>
      <c r="T244" s="550">
        <f>IF(R244=1,SUM($R$6:R244),0)</f>
        <v>127</v>
      </c>
      <c r="U244" s="550">
        <f>IF(S244=1,SUM($S$6:S244),0)</f>
        <v>0</v>
      </c>
      <c r="V244" s="550">
        <f t="shared" si="202"/>
        <v>127</v>
      </c>
      <c r="W244" s="550">
        <f t="shared" si="203"/>
        <v>0</v>
      </c>
      <c r="X244" s="550">
        <f>IF(W244=1,SUM($W$6:W244),0)</f>
        <v>0</v>
      </c>
      <c r="Y244" s="158"/>
      <c r="Z244" s="158"/>
      <c r="AA244" s="158"/>
      <c r="AB244" s="158"/>
      <c r="AE244" s="150"/>
      <c r="AF244" s="160"/>
      <c r="AG244" s="150"/>
      <c r="AH244" s="150"/>
    </row>
    <row r="245" spans="1:34" ht="15" customHeight="1">
      <c r="A245" s="15"/>
      <c r="B245" s="169"/>
      <c r="C245" s="105"/>
      <c r="D245" s="105"/>
      <c r="E245" s="212" t="s">
        <v>48</v>
      </c>
      <c r="F245" s="213"/>
      <c r="G245" s="214"/>
      <c r="H245" s="214"/>
      <c r="I245" s="167"/>
      <c r="J245" s="445"/>
      <c r="K245" s="167"/>
      <c r="L245" s="167"/>
      <c r="M245" s="167"/>
      <c r="N245" s="167"/>
      <c r="O245" s="167"/>
      <c r="P245" s="455"/>
      <c r="Q245" s="87">
        <f t="shared" si="208"/>
        <v>0</v>
      </c>
      <c r="R245" s="550">
        <f t="shared" si="200"/>
        <v>0</v>
      </c>
      <c r="S245" s="550">
        <f t="shared" si="201"/>
        <v>0</v>
      </c>
      <c r="T245" s="550">
        <f>IF(R245=1,SUM($R$6:R245),0)</f>
        <v>0</v>
      </c>
      <c r="U245" s="550">
        <f>IF(S245=1,SUM($S$6:S245),0)</f>
        <v>0</v>
      </c>
      <c r="V245" s="550">
        <f t="shared" si="202"/>
        <v>0</v>
      </c>
      <c r="W245" s="550">
        <f t="shared" si="203"/>
        <v>0</v>
      </c>
      <c r="X245" s="550">
        <f>IF(W245=1,SUM($W$6:W245),0)</f>
        <v>0</v>
      </c>
      <c r="Y245" s="158"/>
      <c r="Z245" s="158"/>
      <c r="AA245" s="158"/>
      <c r="AB245" s="158"/>
      <c r="AE245" s="150"/>
      <c r="AF245" s="160"/>
      <c r="AG245" s="150"/>
      <c r="AH245" s="150"/>
    </row>
    <row r="246" spans="1:34" ht="15" customHeight="1">
      <c r="A246" s="15"/>
      <c r="B246" s="425" t="s">
        <v>720</v>
      </c>
      <c r="C246" s="426" t="s">
        <v>519</v>
      </c>
      <c r="D246" s="426"/>
      <c r="E246" s="212" t="s">
        <v>48</v>
      </c>
      <c r="F246" s="213"/>
      <c r="G246" s="214"/>
      <c r="H246" s="214"/>
      <c r="I246" s="167">
        <v>0</v>
      </c>
      <c r="J246" s="445"/>
      <c r="K246" s="167"/>
      <c r="L246" s="167"/>
      <c r="M246" s="167"/>
      <c r="N246" s="167"/>
      <c r="O246" s="167"/>
      <c r="P246" s="455"/>
      <c r="Q246" s="87">
        <f t="shared" si="208"/>
        <v>0</v>
      </c>
      <c r="R246" s="550">
        <f t="shared" si="200"/>
        <v>0</v>
      </c>
      <c r="S246" s="550">
        <f t="shared" si="201"/>
        <v>0</v>
      </c>
      <c r="T246" s="550">
        <f>IF(R246=1,SUM($R$6:R246),0)</f>
        <v>0</v>
      </c>
      <c r="U246" s="550">
        <f>IF(S246=1,SUM($S$6:S246),0)</f>
        <v>0</v>
      </c>
      <c r="V246" s="550">
        <f t="shared" si="202"/>
        <v>0</v>
      </c>
      <c r="W246" s="550">
        <f t="shared" si="203"/>
        <v>0</v>
      </c>
      <c r="X246" s="550">
        <f>IF(W246=1,SUM($W$6:W246),0)</f>
        <v>0</v>
      </c>
      <c r="Y246" s="158"/>
      <c r="Z246" s="158"/>
      <c r="AA246" s="158"/>
      <c r="AB246" s="158"/>
      <c r="AE246" s="150"/>
      <c r="AF246" s="160"/>
      <c r="AG246" s="150"/>
      <c r="AH246" s="150"/>
    </row>
    <row r="247" spans="1:34" ht="15" customHeight="1">
      <c r="A247" s="15"/>
      <c r="B247" s="169">
        <v>1</v>
      </c>
      <c r="C247" s="105" t="s">
        <v>1158</v>
      </c>
      <c r="D247" s="105"/>
      <c r="E247" s="212" t="s">
        <v>44</v>
      </c>
      <c r="F247" s="213" t="s">
        <v>7</v>
      </c>
      <c r="G247" s="214">
        <v>47850</v>
      </c>
      <c r="H247" s="214">
        <v>53300</v>
      </c>
      <c r="I247" s="443">
        <v>49525</v>
      </c>
      <c r="J247" s="446">
        <f t="shared" si="205"/>
        <v>-7.0825515947467166E-2</v>
      </c>
      <c r="K247" s="443">
        <f t="shared" si="206"/>
        <v>53032.633677298312</v>
      </c>
      <c r="L247" s="443">
        <f t="shared" ref="L247:O247" si="242">IF($J247&lt;0,(K247*(1-$J247)),(K247*(1+$J247)))</f>
        <v>56788.697319545987</v>
      </c>
      <c r="M247" s="443">
        <f t="shared" si="242"/>
        <v>60810.78610718737</v>
      </c>
      <c r="N247" s="443">
        <f t="shared" si="242"/>
        <v>65117.741408399983</v>
      </c>
      <c r="O247" s="443">
        <f t="shared" si="242"/>
        <v>69729.739040983652</v>
      </c>
      <c r="P247" s="455"/>
      <c r="Q247" s="87">
        <f t="shared" si="208"/>
        <v>49525</v>
      </c>
      <c r="R247" s="550">
        <f t="shared" si="200"/>
        <v>1</v>
      </c>
      <c r="S247" s="550">
        <f t="shared" si="201"/>
        <v>0</v>
      </c>
      <c r="T247" s="550">
        <f>IF(R247=1,SUM($R$6:R247),0)</f>
        <v>128</v>
      </c>
      <c r="U247" s="550">
        <f>IF(S247=1,SUM($S$6:S247),0)</f>
        <v>0</v>
      </c>
      <c r="V247" s="550">
        <f t="shared" si="202"/>
        <v>128</v>
      </c>
      <c r="W247" s="550">
        <f t="shared" si="203"/>
        <v>0</v>
      </c>
      <c r="X247" s="550">
        <f>IF(W247=1,SUM($W$6:W247),0)</f>
        <v>0</v>
      </c>
      <c r="Y247" s="158"/>
      <c r="Z247" s="158"/>
      <c r="AA247" s="158"/>
      <c r="AB247" s="158"/>
      <c r="AE247" s="150"/>
      <c r="AF247" s="160"/>
      <c r="AG247" s="150"/>
      <c r="AH247" s="150"/>
    </row>
    <row r="248" spans="1:34" ht="15" customHeight="1">
      <c r="A248" s="15"/>
      <c r="B248" s="169">
        <v>2</v>
      </c>
      <c r="C248" s="105" t="s">
        <v>1034</v>
      </c>
      <c r="D248" s="105" t="s">
        <v>1034</v>
      </c>
      <c r="E248" s="212" t="s">
        <v>44</v>
      </c>
      <c r="F248" s="213" t="s">
        <v>7</v>
      </c>
      <c r="G248" s="214">
        <v>47850</v>
      </c>
      <c r="H248" s="214">
        <v>53300</v>
      </c>
      <c r="I248" s="167">
        <v>49525</v>
      </c>
      <c r="J248" s="445">
        <f t="shared" si="205"/>
        <v>-7.0825515947467166E-2</v>
      </c>
      <c r="K248" s="167">
        <f t="shared" si="206"/>
        <v>53032.633677298312</v>
      </c>
      <c r="L248" s="167">
        <f t="shared" ref="L248:O248" si="243">IF($J248&lt;0,(K248*(1-$J248)),(K248*(1+$J248)))</f>
        <v>56788.697319545987</v>
      </c>
      <c r="M248" s="167">
        <f t="shared" si="243"/>
        <v>60810.78610718737</v>
      </c>
      <c r="N248" s="167">
        <f t="shared" si="243"/>
        <v>65117.741408399983</v>
      </c>
      <c r="O248" s="167">
        <f t="shared" si="243"/>
        <v>69729.739040983652</v>
      </c>
      <c r="P248" s="455"/>
      <c r="Q248" s="87">
        <f t="shared" si="208"/>
        <v>49525</v>
      </c>
      <c r="R248" s="550">
        <f t="shared" si="200"/>
        <v>1</v>
      </c>
      <c r="S248" s="550">
        <f t="shared" si="201"/>
        <v>0</v>
      </c>
      <c r="T248" s="550">
        <f>IF(R248=1,SUM($R$6:R248),0)</f>
        <v>129</v>
      </c>
      <c r="U248" s="550">
        <f>IF(S248=1,SUM($S$6:S248),0)</f>
        <v>0</v>
      </c>
      <c r="V248" s="550">
        <f t="shared" si="202"/>
        <v>129</v>
      </c>
      <c r="W248" s="550">
        <f t="shared" si="203"/>
        <v>0</v>
      </c>
      <c r="X248" s="550">
        <f>IF(W248=1,SUM($W$6:W248),0)</f>
        <v>0</v>
      </c>
      <c r="Y248" s="158"/>
      <c r="Z248" s="158"/>
      <c r="AA248" s="158"/>
      <c r="AB248" s="158"/>
      <c r="AE248" s="150"/>
      <c r="AF248" s="160"/>
      <c r="AG248" s="150"/>
      <c r="AH248" s="150"/>
    </row>
    <row r="249" spans="1:34" ht="15" customHeight="1">
      <c r="A249" s="15"/>
      <c r="B249" s="169">
        <v>3</v>
      </c>
      <c r="C249" s="105" t="s">
        <v>2154</v>
      </c>
      <c r="D249" s="105" t="s">
        <v>1195</v>
      </c>
      <c r="E249" s="212" t="s">
        <v>44</v>
      </c>
      <c r="F249" s="213" t="s">
        <v>7</v>
      </c>
      <c r="G249" s="214">
        <v>27280</v>
      </c>
      <c r="H249" s="214">
        <v>30400</v>
      </c>
      <c r="I249" s="167">
        <v>34807</v>
      </c>
      <c r="J249" s="445">
        <f t="shared" si="205"/>
        <v>0.1449671052631579</v>
      </c>
      <c r="K249" s="167">
        <f t="shared" si="206"/>
        <v>39852.870032894731</v>
      </c>
      <c r="L249" s="167">
        <f t="shared" ref="L249:O249" si="244">IF($J249&lt;0,(K249*(1-$J249)),(K249*(1+$J249)))</f>
        <v>45630.22523799233</v>
      </c>
      <c r="M249" s="167">
        <f t="shared" si="244"/>
        <v>52245.106903249965</v>
      </c>
      <c r="N249" s="167">
        <f t="shared" si="244"/>
        <v>59818.928815178333</v>
      </c>
      <c r="O249" s="167">
        <f t="shared" si="244"/>
        <v>68490.705765457635</v>
      </c>
      <c r="P249" s="455"/>
      <c r="Q249" s="87">
        <f t="shared" si="208"/>
        <v>34807</v>
      </c>
      <c r="R249" s="550">
        <f t="shared" si="200"/>
        <v>1</v>
      </c>
      <c r="S249" s="550">
        <f t="shared" si="201"/>
        <v>0</v>
      </c>
      <c r="T249" s="550">
        <f>IF(R249=1,SUM($R$6:R249),0)</f>
        <v>130</v>
      </c>
      <c r="U249" s="550">
        <f>IF(S249=1,SUM($S$6:S249),0)</f>
        <v>0</v>
      </c>
      <c r="V249" s="550">
        <f t="shared" si="202"/>
        <v>130</v>
      </c>
      <c r="W249" s="550">
        <f t="shared" si="203"/>
        <v>0</v>
      </c>
      <c r="X249" s="550">
        <f>IF(W249=1,SUM($W$6:W249),0)</f>
        <v>0</v>
      </c>
      <c r="Y249" s="158"/>
      <c r="Z249" s="158"/>
      <c r="AA249" s="158"/>
      <c r="AB249" s="158"/>
      <c r="AE249" s="150"/>
      <c r="AF249" s="160"/>
      <c r="AG249" s="150"/>
      <c r="AH249" s="150"/>
    </row>
    <row r="250" spans="1:34" ht="15" customHeight="1">
      <c r="A250" s="15"/>
      <c r="B250" s="169">
        <v>4</v>
      </c>
      <c r="C250" s="105" t="s">
        <v>1160</v>
      </c>
      <c r="D250" s="105"/>
      <c r="E250" s="212" t="s">
        <v>44</v>
      </c>
      <c r="F250" s="213" t="s">
        <v>7</v>
      </c>
      <c r="G250" s="214">
        <v>48905</v>
      </c>
      <c r="H250" s="214">
        <v>54500</v>
      </c>
      <c r="I250" s="443">
        <v>59966</v>
      </c>
      <c r="J250" s="446">
        <f t="shared" si="205"/>
        <v>0.10029357798165138</v>
      </c>
      <c r="K250" s="443">
        <f t="shared" si="206"/>
        <v>65980.204697247711</v>
      </c>
      <c r="L250" s="443">
        <f t="shared" ref="L250:O250" si="245">IF($J250&lt;0,(K250*(1-$J250)),(K250*(1+$J250)))</f>
        <v>72597.595502296448</v>
      </c>
      <c r="M250" s="443">
        <f t="shared" si="245"/>
        <v>79878.668108086407</v>
      </c>
      <c r="N250" s="443">
        <f t="shared" si="245"/>
        <v>87889.985537055225</v>
      </c>
      <c r="O250" s="443">
        <f t="shared" si="245"/>
        <v>96704.786655322081</v>
      </c>
      <c r="P250" s="455"/>
      <c r="Q250" s="87">
        <f t="shared" si="208"/>
        <v>59966</v>
      </c>
      <c r="R250" s="550">
        <f t="shared" si="200"/>
        <v>1</v>
      </c>
      <c r="S250" s="550">
        <f t="shared" si="201"/>
        <v>0</v>
      </c>
      <c r="T250" s="550">
        <f>IF(R250=1,SUM($R$6:R250),0)</f>
        <v>131</v>
      </c>
      <c r="U250" s="550">
        <f>IF(S250=1,SUM($S$6:S250),0)</f>
        <v>0</v>
      </c>
      <c r="V250" s="550">
        <f t="shared" si="202"/>
        <v>131</v>
      </c>
      <c r="W250" s="550">
        <f t="shared" si="203"/>
        <v>0</v>
      </c>
      <c r="X250" s="550">
        <f>IF(W250=1,SUM($W$6:W250),0)</f>
        <v>0</v>
      </c>
      <c r="Y250" s="158"/>
      <c r="Z250" s="158"/>
      <c r="AA250" s="158"/>
      <c r="AB250" s="158"/>
      <c r="AE250" s="150"/>
      <c r="AF250" s="160"/>
      <c r="AG250" s="150"/>
      <c r="AH250" s="150"/>
    </row>
    <row r="251" spans="1:34" ht="15" customHeight="1">
      <c r="A251" s="15"/>
      <c r="B251" s="169">
        <v>5</v>
      </c>
      <c r="C251" s="105" t="s">
        <v>2155</v>
      </c>
      <c r="D251" s="105" t="s">
        <v>1196</v>
      </c>
      <c r="E251" s="212" t="s">
        <v>44</v>
      </c>
      <c r="F251" s="213" t="s">
        <v>7</v>
      </c>
      <c r="G251" s="214">
        <v>48905</v>
      </c>
      <c r="H251" s="214">
        <v>54500</v>
      </c>
      <c r="I251" s="167">
        <v>59966</v>
      </c>
      <c r="J251" s="445">
        <f t="shared" si="205"/>
        <v>0.10029357798165138</v>
      </c>
      <c r="K251" s="167">
        <f t="shared" si="206"/>
        <v>65980.204697247711</v>
      </c>
      <c r="L251" s="167">
        <f t="shared" ref="L251:O251" si="246">IF($J251&lt;0,(K251*(1-$J251)),(K251*(1+$J251)))</f>
        <v>72597.595502296448</v>
      </c>
      <c r="M251" s="167">
        <f t="shared" si="246"/>
        <v>79878.668108086407</v>
      </c>
      <c r="N251" s="167">
        <f t="shared" si="246"/>
        <v>87889.985537055225</v>
      </c>
      <c r="O251" s="167">
        <f t="shared" si="246"/>
        <v>96704.786655322081</v>
      </c>
      <c r="P251" s="455"/>
      <c r="Q251" s="87">
        <f t="shared" si="208"/>
        <v>59966</v>
      </c>
      <c r="R251" s="550">
        <f t="shared" si="200"/>
        <v>1</v>
      </c>
      <c r="S251" s="550">
        <f t="shared" si="201"/>
        <v>0</v>
      </c>
      <c r="T251" s="550">
        <f>IF(R251=1,SUM($R$6:R251),0)</f>
        <v>132</v>
      </c>
      <c r="U251" s="550">
        <f>IF(S251=1,SUM($S$6:S251),0)</f>
        <v>0</v>
      </c>
      <c r="V251" s="550">
        <f t="shared" si="202"/>
        <v>132</v>
      </c>
      <c r="W251" s="550">
        <f t="shared" si="203"/>
        <v>0</v>
      </c>
      <c r="X251" s="550">
        <f>IF(W251=1,SUM($W$6:W251),0)</f>
        <v>0</v>
      </c>
      <c r="Y251" s="158"/>
      <c r="Z251" s="158"/>
      <c r="AA251" s="158"/>
      <c r="AB251" s="158"/>
      <c r="AE251" s="150"/>
      <c r="AF251" s="160"/>
      <c r="AG251" s="150"/>
      <c r="AH251" s="150"/>
    </row>
    <row r="252" spans="1:34" ht="15" customHeight="1">
      <c r="A252" s="15"/>
      <c r="B252" s="169">
        <v>6</v>
      </c>
      <c r="C252" s="105" t="s">
        <v>69</v>
      </c>
      <c r="D252" s="105" t="s">
        <v>69</v>
      </c>
      <c r="E252" s="212" t="s">
        <v>44</v>
      </c>
      <c r="F252" s="213" t="s">
        <v>7</v>
      </c>
      <c r="G252" s="214">
        <v>3780</v>
      </c>
      <c r="H252" s="214">
        <v>4300</v>
      </c>
      <c r="I252" s="167">
        <v>4753</v>
      </c>
      <c r="J252" s="445">
        <f t="shared" si="205"/>
        <v>0.10534883720930233</v>
      </c>
      <c r="K252" s="167">
        <f t="shared" si="206"/>
        <v>5253.723023255814</v>
      </c>
      <c r="L252" s="167">
        <f t="shared" ref="L252:O252" si="247">IF($J252&lt;0,(K252*(1-$J252)),(K252*(1+$J252)))</f>
        <v>5807.1966347755542</v>
      </c>
      <c r="M252" s="167">
        <f t="shared" si="247"/>
        <v>6418.9780476949327</v>
      </c>
      <c r="N252" s="167">
        <f t="shared" si="247"/>
        <v>7095.2099210916313</v>
      </c>
      <c r="O252" s="167">
        <f t="shared" si="247"/>
        <v>7842.68203603454</v>
      </c>
      <c r="P252" s="455"/>
      <c r="Q252" s="87">
        <f t="shared" si="208"/>
        <v>4753</v>
      </c>
      <c r="R252" s="550">
        <f t="shared" si="200"/>
        <v>1</v>
      </c>
      <c r="S252" s="550">
        <f t="shared" si="201"/>
        <v>0</v>
      </c>
      <c r="T252" s="550">
        <f>IF(R252=1,SUM($R$6:R252),0)</f>
        <v>133</v>
      </c>
      <c r="U252" s="550">
        <f>IF(S252=1,SUM($S$6:S252),0)</f>
        <v>0</v>
      </c>
      <c r="V252" s="550">
        <f t="shared" si="202"/>
        <v>133</v>
      </c>
      <c r="W252" s="550">
        <f t="shared" si="203"/>
        <v>0</v>
      </c>
      <c r="X252" s="550">
        <f>IF(W252=1,SUM($W$6:W252),0)</f>
        <v>0</v>
      </c>
      <c r="Y252" s="158"/>
      <c r="Z252" s="158"/>
      <c r="AA252" s="158"/>
      <c r="AB252" s="158"/>
      <c r="AE252" s="150"/>
      <c r="AF252" s="160"/>
      <c r="AG252" s="150"/>
      <c r="AH252" s="150"/>
    </row>
    <row r="253" spans="1:34" ht="15" customHeight="1">
      <c r="A253" s="15"/>
      <c r="B253" s="169">
        <v>7</v>
      </c>
      <c r="C253" s="105" t="s">
        <v>70</v>
      </c>
      <c r="D253" s="105" t="s">
        <v>70</v>
      </c>
      <c r="E253" s="212" t="s">
        <v>44</v>
      </c>
      <c r="F253" s="213" t="s">
        <v>7</v>
      </c>
      <c r="G253" s="214">
        <v>5890</v>
      </c>
      <c r="H253" s="214">
        <v>6600</v>
      </c>
      <c r="I253" s="167">
        <v>7271</v>
      </c>
      <c r="J253" s="445">
        <f t="shared" si="205"/>
        <v>0.10166666666666667</v>
      </c>
      <c r="K253" s="167">
        <f t="shared" si="206"/>
        <v>8010.2183333333323</v>
      </c>
      <c r="L253" s="167">
        <f t="shared" ref="L253:O253" si="248">IF($J253&lt;0,(K253*(1-$J253)),(K253*(1+$J253)))</f>
        <v>8824.5905305555534</v>
      </c>
      <c r="M253" s="167">
        <f t="shared" si="248"/>
        <v>9721.7572344953678</v>
      </c>
      <c r="N253" s="167">
        <f t="shared" si="248"/>
        <v>10710.135886669063</v>
      </c>
      <c r="O253" s="167">
        <f t="shared" si="248"/>
        <v>11798.999701813749</v>
      </c>
      <c r="P253" s="455"/>
      <c r="Q253" s="87">
        <f t="shared" si="208"/>
        <v>7271</v>
      </c>
      <c r="R253" s="550">
        <f t="shared" si="200"/>
        <v>1</v>
      </c>
      <c r="S253" s="550">
        <f t="shared" si="201"/>
        <v>0</v>
      </c>
      <c r="T253" s="550">
        <f>IF(R253=1,SUM($R$6:R253),0)</f>
        <v>134</v>
      </c>
      <c r="U253" s="550">
        <f>IF(S253=1,SUM($S$6:S253),0)</f>
        <v>0</v>
      </c>
      <c r="V253" s="550">
        <f t="shared" si="202"/>
        <v>134</v>
      </c>
      <c r="W253" s="550">
        <f t="shared" si="203"/>
        <v>0</v>
      </c>
      <c r="X253" s="550">
        <f>IF(W253=1,SUM($W$6:W253),0)</f>
        <v>0</v>
      </c>
      <c r="Y253" s="158"/>
      <c r="Z253" s="158"/>
      <c r="AA253" s="158"/>
      <c r="AB253" s="158"/>
      <c r="AE253" s="150"/>
      <c r="AF253" s="160"/>
      <c r="AG253" s="150"/>
      <c r="AH253" s="150"/>
    </row>
    <row r="254" spans="1:34" ht="15" customHeight="1">
      <c r="A254" s="15"/>
      <c r="B254" s="169">
        <v>8</v>
      </c>
      <c r="C254" s="105" t="s">
        <v>71</v>
      </c>
      <c r="D254" s="105"/>
      <c r="E254" s="212" t="s">
        <v>45</v>
      </c>
      <c r="F254" s="213" t="s">
        <v>7</v>
      </c>
      <c r="G254" s="214">
        <v>8900</v>
      </c>
      <c r="H254" s="214">
        <v>8900</v>
      </c>
      <c r="I254" s="443">
        <v>8900</v>
      </c>
      <c r="J254" s="446">
        <v>0.10166666666666667</v>
      </c>
      <c r="K254" s="443">
        <f t="shared" si="206"/>
        <v>9804.8333333333321</v>
      </c>
      <c r="L254" s="443">
        <f t="shared" ref="L254:O254" si="249">IF($J254&lt;0,(K254*(1-$J254)),(K254*(1+$J254)))</f>
        <v>10801.658055555554</v>
      </c>
      <c r="M254" s="443">
        <f t="shared" si="249"/>
        <v>11899.826624537034</v>
      </c>
      <c r="N254" s="443">
        <f t="shared" si="249"/>
        <v>13109.642331364965</v>
      </c>
      <c r="O254" s="443">
        <f t="shared" si="249"/>
        <v>14442.455968387068</v>
      </c>
      <c r="P254" s="455"/>
      <c r="Q254" s="87">
        <f t="shared" si="208"/>
        <v>8900</v>
      </c>
      <c r="R254" s="550">
        <f t="shared" si="200"/>
        <v>0</v>
      </c>
      <c r="S254" s="550">
        <f t="shared" si="201"/>
        <v>1</v>
      </c>
      <c r="T254" s="550">
        <f>IF(R254=1,SUM($R$6:R254),0)</f>
        <v>0</v>
      </c>
      <c r="U254" s="550">
        <f>IF(S254=1,SUM($S$6:S254),0)</f>
        <v>229</v>
      </c>
      <c r="V254" s="550">
        <f t="shared" si="202"/>
        <v>229</v>
      </c>
      <c r="W254" s="550">
        <f t="shared" si="203"/>
        <v>0</v>
      </c>
      <c r="X254" s="550">
        <f>IF(W254=1,SUM($W$6:W254),0)</f>
        <v>0</v>
      </c>
      <c r="Y254" s="158"/>
      <c r="Z254" s="158"/>
      <c r="AA254" s="158"/>
      <c r="AB254" s="158"/>
      <c r="AE254" s="150"/>
      <c r="AF254" s="160"/>
      <c r="AG254" s="150"/>
      <c r="AH254" s="150"/>
    </row>
    <row r="255" spans="1:34" ht="15" customHeight="1">
      <c r="A255" s="15"/>
      <c r="B255" s="169">
        <v>9</v>
      </c>
      <c r="C255" s="105" t="s">
        <v>72</v>
      </c>
      <c r="D255" s="105"/>
      <c r="E255" s="212" t="s">
        <v>45</v>
      </c>
      <c r="F255" s="213" t="s">
        <v>7</v>
      </c>
      <c r="G255" s="214">
        <v>10000</v>
      </c>
      <c r="H255" s="214">
        <v>10000</v>
      </c>
      <c r="I255" s="443">
        <v>10000</v>
      </c>
      <c r="J255" s="446">
        <v>5.6444444444444443E-2</v>
      </c>
      <c r="K255" s="443">
        <f t="shared" si="206"/>
        <v>10564.444444444445</v>
      </c>
      <c r="L255" s="443">
        <f t="shared" ref="L255:O255" si="250">IF($J255&lt;0,(K255*(1-$J255)),(K255*(1+$J255)))</f>
        <v>11160.74864197531</v>
      </c>
      <c r="M255" s="443">
        <f t="shared" si="250"/>
        <v>11790.710898655694</v>
      </c>
      <c r="N255" s="443">
        <f t="shared" si="250"/>
        <v>12456.231024935372</v>
      </c>
      <c r="O255" s="443">
        <f t="shared" si="250"/>
        <v>13159.316065009503</v>
      </c>
      <c r="P255" s="455"/>
      <c r="Q255" s="87">
        <f t="shared" si="208"/>
        <v>10000</v>
      </c>
      <c r="R255" s="550">
        <f t="shared" si="200"/>
        <v>0</v>
      </c>
      <c r="S255" s="550">
        <f t="shared" si="201"/>
        <v>1</v>
      </c>
      <c r="T255" s="550">
        <f>IF(R255=1,SUM($R$6:R255),0)</f>
        <v>0</v>
      </c>
      <c r="U255" s="550">
        <f>IF(S255=1,SUM($S$6:S255),0)</f>
        <v>230</v>
      </c>
      <c r="V255" s="550">
        <f t="shared" si="202"/>
        <v>230</v>
      </c>
      <c r="W255" s="550">
        <f t="shared" si="203"/>
        <v>0</v>
      </c>
      <c r="X255" s="550">
        <f>IF(W255=1,SUM($W$6:W255),0)</f>
        <v>0</v>
      </c>
      <c r="Y255" s="158"/>
      <c r="Z255" s="158"/>
      <c r="AA255" s="158"/>
      <c r="AB255" s="158"/>
      <c r="AE255" s="150"/>
      <c r="AF255" s="160"/>
      <c r="AG255" s="150"/>
      <c r="AH255" s="150"/>
    </row>
    <row r="256" spans="1:34" ht="15" customHeight="1">
      <c r="A256" s="15"/>
      <c r="B256" s="169">
        <v>10</v>
      </c>
      <c r="C256" s="105" t="s">
        <v>73</v>
      </c>
      <c r="D256" s="105" t="s">
        <v>73</v>
      </c>
      <c r="E256" s="212" t="s">
        <v>44</v>
      </c>
      <c r="F256" s="213" t="s">
        <v>7</v>
      </c>
      <c r="G256" s="214">
        <v>12120</v>
      </c>
      <c r="H256" s="214">
        <v>13500</v>
      </c>
      <c r="I256" s="167">
        <v>14262</v>
      </c>
      <c r="J256" s="445">
        <f t="shared" si="205"/>
        <v>5.6444444444444443E-2</v>
      </c>
      <c r="K256" s="167">
        <f t="shared" si="206"/>
        <v>15067.010666666667</v>
      </c>
      <c r="L256" s="167">
        <f t="shared" ref="L256:O256" si="251">IF($J256&lt;0,(K256*(1-$J256)),(K256*(1+$J256)))</f>
        <v>15917.459713185186</v>
      </c>
      <c r="M256" s="167">
        <f t="shared" si="251"/>
        <v>16815.911883662749</v>
      </c>
      <c r="N256" s="167">
        <f t="shared" si="251"/>
        <v>17765.076687762827</v>
      </c>
      <c r="O256" s="167">
        <f t="shared" si="251"/>
        <v>18767.816571916552</v>
      </c>
      <c r="P256" s="455"/>
      <c r="Q256" s="87">
        <f t="shared" si="208"/>
        <v>14262</v>
      </c>
      <c r="R256" s="550">
        <f t="shared" si="200"/>
        <v>1</v>
      </c>
      <c r="S256" s="550">
        <f t="shared" si="201"/>
        <v>0</v>
      </c>
      <c r="T256" s="550">
        <f>IF(R256=1,SUM($R$6:R256),0)</f>
        <v>135</v>
      </c>
      <c r="U256" s="550">
        <f>IF(S256=1,SUM($S$6:S256),0)</f>
        <v>0</v>
      </c>
      <c r="V256" s="550">
        <f t="shared" si="202"/>
        <v>135</v>
      </c>
      <c r="W256" s="550">
        <f t="shared" si="203"/>
        <v>0</v>
      </c>
      <c r="X256" s="550">
        <f>IF(W256=1,SUM($W$6:W256),0)</f>
        <v>0</v>
      </c>
      <c r="Y256" s="158"/>
      <c r="Z256" s="158"/>
      <c r="AA256" s="158"/>
      <c r="AB256" s="158"/>
      <c r="AE256" s="150"/>
      <c r="AF256" s="160"/>
      <c r="AG256" s="150"/>
      <c r="AH256" s="150"/>
    </row>
    <row r="257" spans="1:34" ht="15" customHeight="1">
      <c r="A257" s="15"/>
      <c r="B257" s="169">
        <v>11</v>
      </c>
      <c r="C257" s="105" t="s">
        <v>74</v>
      </c>
      <c r="D257" s="105"/>
      <c r="E257" s="212" t="s">
        <v>45</v>
      </c>
      <c r="F257" s="213" t="s">
        <v>7</v>
      </c>
      <c r="G257" s="214">
        <v>23600</v>
      </c>
      <c r="H257" s="214">
        <v>23600</v>
      </c>
      <c r="I257" s="443">
        <v>23600</v>
      </c>
      <c r="J257" s="446">
        <v>5.6444444444444443E-2</v>
      </c>
      <c r="K257" s="443">
        <f t="shared" si="206"/>
        <v>24932.088888888891</v>
      </c>
      <c r="L257" s="443">
        <f t="shared" ref="L257:O257" si="252">IF($J257&lt;0,(K257*(1-$J257)),(K257*(1+$J257)))</f>
        <v>26339.366795061731</v>
      </c>
      <c r="M257" s="443">
        <f t="shared" si="252"/>
        <v>27826.077720827441</v>
      </c>
      <c r="N257" s="443">
        <f t="shared" si="252"/>
        <v>29396.705218847481</v>
      </c>
      <c r="O257" s="443">
        <f t="shared" si="252"/>
        <v>31055.985913422428</v>
      </c>
      <c r="P257" s="455"/>
      <c r="Q257" s="87">
        <f t="shared" si="208"/>
        <v>23600</v>
      </c>
      <c r="R257" s="550">
        <f t="shared" si="200"/>
        <v>0</v>
      </c>
      <c r="S257" s="550">
        <f t="shared" si="201"/>
        <v>1</v>
      </c>
      <c r="T257" s="550">
        <f>IF(R257=1,SUM($R$6:R257),0)</f>
        <v>0</v>
      </c>
      <c r="U257" s="550">
        <f>IF(S257=1,SUM($S$6:S257),0)</f>
        <v>231</v>
      </c>
      <c r="V257" s="550">
        <f t="shared" si="202"/>
        <v>231</v>
      </c>
      <c r="W257" s="550">
        <f t="shared" si="203"/>
        <v>0</v>
      </c>
      <c r="X257" s="550">
        <f>IF(W257=1,SUM($W$6:W257),0)</f>
        <v>0</v>
      </c>
      <c r="Y257" s="158"/>
      <c r="Z257" s="158"/>
      <c r="AA257" s="158"/>
      <c r="AB257" s="158"/>
      <c r="AE257" s="150"/>
      <c r="AF257" s="160"/>
      <c r="AG257" s="150"/>
      <c r="AH257" s="150"/>
    </row>
    <row r="258" spans="1:34" ht="15" customHeight="1">
      <c r="A258" s="15"/>
      <c r="B258" s="169">
        <v>12</v>
      </c>
      <c r="C258" s="105" t="s">
        <v>75</v>
      </c>
      <c r="D258" s="105"/>
      <c r="E258" s="212" t="s">
        <v>44</v>
      </c>
      <c r="F258" s="213" t="s">
        <v>7</v>
      </c>
      <c r="G258" s="214">
        <v>290975</v>
      </c>
      <c r="H258" s="214">
        <v>290975</v>
      </c>
      <c r="I258" s="443">
        <v>290975</v>
      </c>
      <c r="J258" s="446">
        <v>5.6444444444444443E-2</v>
      </c>
      <c r="K258" s="443">
        <f t="shared" si="206"/>
        <v>307398.92222222226</v>
      </c>
      <c r="L258" s="443">
        <f t="shared" ref="L258:O258" si="253">IF($J258&lt;0,(K258*(1-$J258)),(K258*(1+$J258)))</f>
        <v>324749.88360987662</v>
      </c>
      <c r="M258" s="443">
        <f t="shared" si="253"/>
        <v>343080.21037363412</v>
      </c>
      <c r="N258" s="443">
        <f t="shared" si="253"/>
        <v>362445.18224805704</v>
      </c>
      <c r="O258" s="443">
        <f t="shared" si="253"/>
        <v>382903.19920161407</v>
      </c>
      <c r="P258" s="455"/>
      <c r="Q258" s="87">
        <f t="shared" si="208"/>
        <v>290975</v>
      </c>
      <c r="R258" s="550">
        <f t="shared" si="200"/>
        <v>1</v>
      </c>
      <c r="S258" s="550">
        <f t="shared" si="201"/>
        <v>0</v>
      </c>
      <c r="T258" s="550">
        <f>IF(R258=1,SUM($R$6:R258),0)</f>
        <v>136</v>
      </c>
      <c r="U258" s="550">
        <f>IF(S258=1,SUM($S$6:S258),0)</f>
        <v>0</v>
      </c>
      <c r="V258" s="550">
        <f t="shared" si="202"/>
        <v>136</v>
      </c>
      <c r="W258" s="550">
        <f t="shared" si="203"/>
        <v>0</v>
      </c>
      <c r="X258" s="550">
        <f>IF(W258=1,SUM($W$6:W258),0)</f>
        <v>0</v>
      </c>
      <c r="Y258" s="158"/>
      <c r="Z258" s="158"/>
      <c r="AA258" s="158"/>
      <c r="AB258" s="158"/>
      <c r="AE258" s="150"/>
      <c r="AF258" s="160"/>
      <c r="AG258" s="150"/>
      <c r="AH258" s="150"/>
    </row>
    <row r="259" spans="1:34" ht="15" customHeight="1">
      <c r="A259" s="15"/>
      <c r="B259" s="169">
        <v>13</v>
      </c>
      <c r="C259" s="105" t="s">
        <v>1084</v>
      </c>
      <c r="D259" s="105" t="s">
        <v>1084</v>
      </c>
      <c r="E259" s="212" t="s">
        <v>45</v>
      </c>
      <c r="F259" s="213" t="s">
        <v>7</v>
      </c>
      <c r="G259" s="214">
        <v>62800</v>
      </c>
      <c r="H259" s="214">
        <v>70000</v>
      </c>
      <c r="I259" s="167">
        <v>70369</v>
      </c>
      <c r="J259" s="445">
        <f t="shared" si="205"/>
        <v>5.271428571428571E-3</v>
      </c>
      <c r="K259" s="167">
        <f t="shared" si="206"/>
        <v>70739.945157142865</v>
      </c>
      <c r="L259" s="167">
        <f t="shared" ref="L259:O259" si="254">IF($J259&lt;0,(K259*(1-$J259)),(K259*(1+$J259)))</f>
        <v>71112.845725185514</v>
      </c>
      <c r="M259" s="167">
        <f t="shared" si="254"/>
        <v>71487.712011936848</v>
      </c>
      <c r="N259" s="167">
        <f t="shared" si="254"/>
        <v>71864.554379542635</v>
      </c>
      <c r="O259" s="167">
        <f t="shared" si="254"/>
        <v>72243.383244771932</v>
      </c>
      <c r="P259" s="455"/>
      <c r="Q259" s="87">
        <f t="shared" si="208"/>
        <v>70369</v>
      </c>
      <c r="R259" s="550">
        <f t="shared" si="200"/>
        <v>0</v>
      </c>
      <c r="S259" s="550">
        <f t="shared" si="201"/>
        <v>1</v>
      </c>
      <c r="T259" s="550">
        <f>IF(R259=1,SUM($R$6:R259),0)</f>
        <v>0</v>
      </c>
      <c r="U259" s="550">
        <f>IF(S259=1,SUM($S$6:S259),0)</f>
        <v>232</v>
      </c>
      <c r="V259" s="550">
        <f t="shared" si="202"/>
        <v>232</v>
      </c>
      <c r="W259" s="550">
        <f t="shared" si="203"/>
        <v>0</v>
      </c>
      <c r="X259" s="550">
        <f>IF(W259=1,SUM($W$6:W259),0)</f>
        <v>0</v>
      </c>
      <c r="Y259" s="158"/>
      <c r="Z259" s="158"/>
      <c r="AA259" s="158"/>
      <c r="AB259" s="158"/>
      <c r="AE259" s="150"/>
      <c r="AF259" s="160"/>
      <c r="AG259" s="150"/>
      <c r="AH259" s="150"/>
    </row>
    <row r="260" spans="1:34" ht="15" customHeight="1">
      <c r="A260" s="15"/>
      <c r="B260" s="169">
        <v>14</v>
      </c>
      <c r="C260" s="105" t="s">
        <v>1197</v>
      </c>
      <c r="D260" s="105" t="s">
        <v>1197</v>
      </c>
      <c r="E260" s="212" t="s">
        <v>45</v>
      </c>
      <c r="F260" s="213" t="s">
        <v>7</v>
      </c>
      <c r="G260" s="405"/>
      <c r="H260" s="405"/>
      <c r="I260" s="409">
        <v>120060</v>
      </c>
      <c r="J260" s="447">
        <v>6.1338912133891213E-3</v>
      </c>
      <c r="K260" s="409">
        <f t="shared" si="206"/>
        <v>120796.43497907948</v>
      </c>
      <c r="L260" s="409">
        <f t="shared" ref="L260:O260" si="255">IF($J260&lt;0,(K260*(1-$J260)),(K260*(1+$J260)))</f>
        <v>121537.38717020638</v>
      </c>
      <c r="M260" s="409">
        <f t="shared" si="255"/>
        <v>122282.88428146797</v>
      </c>
      <c r="N260" s="409">
        <f t="shared" si="255"/>
        <v>123032.95419090994</v>
      </c>
      <c r="O260" s="409">
        <f t="shared" si="255"/>
        <v>123787.62494757885</v>
      </c>
      <c r="P260" s="455"/>
      <c r="Q260" s="87">
        <f t="shared" si="208"/>
        <v>120060</v>
      </c>
      <c r="R260" s="550">
        <f t="shared" si="200"/>
        <v>0</v>
      </c>
      <c r="S260" s="550">
        <f t="shared" si="201"/>
        <v>1</v>
      </c>
      <c r="T260" s="550">
        <f>IF(R260=1,SUM($R$6:R260),0)</f>
        <v>0</v>
      </c>
      <c r="U260" s="550">
        <f>IF(S260=1,SUM($S$6:S260),0)</f>
        <v>233</v>
      </c>
      <c r="V260" s="550">
        <f t="shared" si="202"/>
        <v>233</v>
      </c>
      <c r="W260" s="550">
        <f t="shared" si="203"/>
        <v>0</v>
      </c>
      <c r="X260" s="550">
        <f>IF(W260=1,SUM($W$6:W260),0)</f>
        <v>0</v>
      </c>
      <c r="Y260" s="158"/>
      <c r="Z260" s="158"/>
      <c r="AA260" s="158"/>
      <c r="AB260" s="158"/>
      <c r="AE260" s="150"/>
      <c r="AF260" s="160"/>
      <c r="AG260" s="150"/>
      <c r="AH260" s="150"/>
    </row>
    <row r="261" spans="1:34" ht="15" customHeight="1">
      <c r="A261" s="15"/>
      <c r="B261" s="169">
        <v>15</v>
      </c>
      <c r="C261" s="105" t="s">
        <v>1198</v>
      </c>
      <c r="D261" s="105" t="s">
        <v>1198</v>
      </c>
      <c r="E261" s="212" t="s">
        <v>45</v>
      </c>
      <c r="F261" s="213" t="s">
        <v>7</v>
      </c>
      <c r="G261" s="405"/>
      <c r="H261" s="405"/>
      <c r="I261" s="409">
        <v>150075</v>
      </c>
      <c r="J261" s="447">
        <v>6.1338912133891213E-3</v>
      </c>
      <c r="K261" s="409">
        <f t="shared" si="206"/>
        <v>150995.54372384935</v>
      </c>
      <c r="L261" s="409">
        <f t="shared" ref="L261:O261" si="256">IF($J261&lt;0,(K261*(1-$J261)),(K261*(1+$J261)))</f>
        <v>151921.73396275798</v>
      </c>
      <c r="M261" s="409">
        <f t="shared" si="256"/>
        <v>152853.60535183497</v>
      </c>
      <c r="N261" s="409">
        <f t="shared" si="256"/>
        <v>153791.19273863742</v>
      </c>
      <c r="O261" s="409">
        <f t="shared" si="256"/>
        <v>154734.53118447357</v>
      </c>
      <c r="P261" s="455"/>
      <c r="Q261" s="87">
        <f t="shared" si="208"/>
        <v>150075</v>
      </c>
      <c r="R261" s="550">
        <f t="shared" si="200"/>
        <v>0</v>
      </c>
      <c r="S261" s="550">
        <f t="shared" si="201"/>
        <v>1</v>
      </c>
      <c r="T261" s="550">
        <f>IF(R261=1,SUM($R$6:R261),0)</f>
        <v>0</v>
      </c>
      <c r="U261" s="550">
        <f>IF(S261=1,SUM($S$6:S261),0)</f>
        <v>234</v>
      </c>
      <c r="V261" s="550">
        <f t="shared" si="202"/>
        <v>234</v>
      </c>
      <c r="W261" s="550">
        <f t="shared" si="203"/>
        <v>0</v>
      </c>
      <c r="X261" s="550">
        <f>IF(W261=1,SUM($W$6:W261),0)</f>
        <v>0</v>
      </c>
      <c r="Y261" s="158"/>
      <c r="Z261" s="158"/>
      <c r="AA261" s="158"/>
      <c r="AB261" s="158"/>
      <c r="AE261" s="150"/>
      <c r="AF261" s="160"/>
      <c r="AG261" s="150"/>
      <c r="AH261" s="150"/>
    </row>
    <row r="262" spans="1:34" ht="15" customHeight="1">
      <c r="A262" s="15"/>
      <c r="B262" s="169">
        <v>16</v>
      </c>
      <c r="C262" s="105" t="s">
        <v>1199</v>
      </c>
      <c r="D262" s="105" t="s">
        <v>1199</v>
      </c>
      <c r="E262" s="212" t="s">
        <v>45</v>
      </c>
      <c r="F262" s="213" t="s">
        <v>7</v>
      </c>
      <c r="G262" s="405"/>
      <c r="H262" s="405"/>
      <c r="I262" s="409">
        <v>217350</v>
      </c>
      <c r="J262" s="447">
        <v>6.1338912133891213E-3</v>
      </c>
      <c r="K262" s="409">
        <f t="shared" si="206"/>
        <v>218683.20125523012</v>
      </c>
      <c r="L262" s="409">
        <f t="shared" ref="L262:O262" si="257">IF($J262&lt;0,(K262*(1-$J262)),(K262*(1+$J262)))</f>
        <v>220024.58022192537</v>
      </c>
      <c r="M262" s="409">
        <f t="shared" si="257"/>
        <v>221374.18706127824</v>
      </c>
      <c r="N262" s="409">
        <f t="shared" si="257"/>
        <v>222732.07224216455</v>
      </c>
      <c r="O262" s="409">
        <f t="shared" si="257"/>
        <v>224098.2865430307</v>
      </c>
      <c r="P262" s="455"/>
      <c r="Q262" s="87">
        <f t="shared" si="208"/>
        <v>217350</v>
      </c>
      <c r="R262" s="550">
        <f t="shared" si="200"/>
        <v>0</v>
      </c>
      <c r="S262" s="550">
        <f t="shared" si="201"/>
        <v>1</v>
      </c>
      <c r="T262" s="550">
        <f>IF(R262=1,SUM($R$6:R262),0)</f>
        <v>0</v>
      </c>
      <c r="U262" s="550">
        <f>IF(S262=1,SUM($S$6:S262),0)</f>
        <v>235</v>
      </c>
      <c r="V262" s="550">
        <f t="shared" si="202"/>
        <v>235</v>
      </c>
      <c r="W262" s="550">
        <f t="shared" si="203"/>
        <v>0</v>
      </c>
      <c r="X262" s="550">
        <f>IF(W262=1,SUM($W$6:W262),0)</f>
        <v>0</v>
      </c>
      <c r="Y262" s="158"/>
      <c r="Z262" s="158"/>
      <c r="AA262" s="158"/>
      <c r="AB262" s="158"/>
      <c r="AE262" s="150"/>
      <c r="AF262" s="160"/>
      <c r="AG262" s="150"/>
      <c r="AH262" s="150"/>
    </row>
    <row r="263" spans="1:34" ht="15" customHeight="1">
      <c r="A263" s="15"/>
      <c r="B263" s="169">
        <v>17</v>
      </c>
      <c r="C263" s="105" t="s">
        <v>1200</v>
      </c>
      <c r="D263" s="105" t="s">
        <v>1200</v>
      </c>
      <c r="E263" s="212" t="s">
        <v>45</v>
      </c>
      <c r="F263" s="213" t="s">
        <v>7</v>
      </c>
      <c r="G263" s="405"/>
      <c r="H263" s="405"/>
      <c r="I263" s="409">
        <v>296010</v>
      </c>
      <c r="J263" s="447">
        <v>6.1338912133891213E-3</v>
      </c>
      <c r="K263" s="409">
        <f t="shared" si="206"/>
        <v>297825.69313807529</v>
      </c>
      <c r="L263" s="409">
        <f t="shared" ref="L263:O263" si="258">IF($J263&lt;0,(K263*(1-$J263)),(K263*(1+$J263)))</f>
        <v>299652.52354033641</v>
      </c>
      <c r="M263" s="409">
        <f t="shared" si="258"/>
        <v>301490.55952155031</v>
      </c>
      <c r="N263" s="409">
        <f t="shared" si="258"/>
        <v>303339.86981551931</v>
      </c>
      <c r="O263" s="409">
        <f t="shared" si="258"/>
        <v>305200.5235776513</v>
      </c>
      <c r="P263" s="455"/>
      <c r="Q263" s="87">
        <f t="shared" si="208"/>
        <v>296010</v>
      </c>
      <c r="R263" s="550">
        <f t="shared" ref="R263:R326" si="259">IF(E263="MDU-KD",1,0)</f>
        <v>0</v>
      </c>
      <c r="S263" s="550">
        <f t="shared" ref="S263:S326" si="260">IF(E263="HDW",1,0)</f>
        <v>1</v>
      </c>
      <c r="T263" s="550">
        <f>IF(R263=1,SUM($R$6:R263),0)</f>
        <v>0</v>
      </c>
      <c r="U263" s="550">
        <f>IF(S263=1,SUM($S$6:S263),0)</f>
        <v>236</v>
      </c>
      <c r="V263" s="550">
        <f t="shared" ref="V263:V326" si="261">IF(T263=0,U263,T263)</f>
        <v>236</v>
      </c>
      <c r="W263" s="550">
        <f t="shared" ref="W263:W326" si="262">IF(F263=0,0,IF(LEFT(C263,11)="Tiang Beton",1,0))</f>
        <v>0</v>
      </c>
      <c r="X263" s="550">
        <f>IF(W263=1,SUM($W$6:W263),0)</f>
        <v>0</v>
      </c>
      <c r="Y263" s="158"/>
      <c r="Z263" s="158"/>
      <c r="AA263" s="158"/>
      <c r="AB263" s="158"/>
      <c r="AE263" s="150"/>
      <c r="AF263" s="160"/>
      <c r="AG263" s="150"/>
      <c r="AH263" s="150"/>
    </row>
    <row r="264" spans="1:34" ht="15" customHeight="1">
      <c r="A264" s="15"/>
      <c r="B264" s="169">
        <v>18</v>
      </c>
      <c r="C264" s="105" t="s">
        <v>1201</v>
      </c>
      <c r="D264" s="105" t="s">
        <v>1201</v>
      </c>
      <c r="E264" s="212" t="s">
        <v>45</v>
      </c>
      <c r="F264" s="213" t="s">
        <v>7</v>
      </c>
      <c r="G264" s="405"/>
      <c r="H264" s="405"/>
      <c r="I264" s="409">
        <v>396405</v>
      </c>
      <c r="J264" s="447">
        <v>6.1338912133891213E-3</v>
      </c>
      <c r="K264" s="409">
        <f t="shared" si="206"/>
        <v>398836.50514644349</v>
      </c>
      <c r="L264" s="409">
        <f t="shared" ref="L264:O264" si="263">IF($J264&lt;0,(K264*(1-$J264)),(K264*(1+$J264)))</f>
        <v>401282.92488094006</v>
      </c>
      <c r="M264" s="409">
        <f t="shared" si="263"/>
        <v>403744.35068795033</v>
      </c>
      <c r="N264" s="409">
        <f t="shared" si="263"/>
        <v>406220.87461309059</v>
      </c>
      <c r="O264" s="409">
        <f t="shared" si="263"/>
        <v>408712.58926657506</v>
      </c>
      <c r="P264" s="455"/>
      <c r="Q264" s="87">
        <f t="shared" si="208"/>
        <v>396405</v>
      </c>
      <c r="R264" s="550">
        <f t="shared" si="259"/>
        <v>0</v>
      </c>
      <c r="S264" s="550">
        <f t="shared" si="260"/>
        <v>1</v>
      </c>
      <c r="T264" s="550">
        <f>IF(R264=1,SUM($R$6:R264),0)</f>
        <v>0</v>
      </c>
      <c r="U264" s="550">
        <f>IF(S264=1,SUM($S$6:S264),0)</f>
        <v>237</v>
      </c>
      <c r="V264" s="550">
        <f t="shared" si="261"/>
        <v>237</v>
      </c>
      <c r="W264" s="550">
        <f t="shared" si="262"/>
        <v>0</v>
      </c>
      <c r="X264" s="550">
        <f>IF(W264=1,SUM($W$6:W264),0)</f>
        <v>0</v>
      </c>
      <c r="Y264" s="158"/>
      <c r="Z264" s="158"/>
      <c r="AA264" s="158"/>
      <c r="AB264" s="158"/>
      <c r="AE264" s="150"/>
      <c r="AF264" s="160"/>
      <c r="AG264" s="150"/>
      <c r="AH264" s="150"/>
    </row>
    <row r="265" spans="1:34" ht="15" customHeight="1">
      <c r="A265" s="15"/>
      <c r="B265" s="169">
        <v>19</v>
      </c>
      <c r="C265" s="105" t="s">
        <v>520</v>
      </c>
      <c r="D265" s="105" t="s">
        <v>520</v>
      </c>
      <c r="E265" s="212" t="s">
        <v>45</v>
      </c>
      <c r="F265" s="213" t="s">
        <v>7</v>
      </c>
      <c r="G265" s="214">
        <v>107300</v>
      </c>
      <c r="H265" s="214">
        <v>119500</v>
      </c>
      <c r="I265" s="167">
        <v>120233</v>
      </c>
      <c r="J265" s="445">
        <f t="shared" si="205"/>
        <v>6.1338912133891213E-3</v>
      </c>
      <c r="K265" s="167">
        <f t="shared" si="206"/>
        <v>120970.49614225941</v>
      </c>
      <c r="L265" s="167">
        <f t="shared" ref="L265:O265" si="264">IF($J265&lt;0,(K265*(1-$J265)),(K265*(1+$J265)))</f>
        <v>121712.51600562572</v>
      </c>
      <c r="M265" s="167">
        <f t="shared" si="264"/>
        <v>122459.08733811209</v>
      </c>
      <c r="N265" s="167">
        <f t="shared" si="264"/>
        <v>123210.23805793497</v>
      </c>
      <c r="O265" s="167">
        <f t="shared" si="264"/>
        <v>123965.99625455811</v>
      </c>
      <c r="P265" s="455"/>
      <c r="Q265" s="87">
        <f t="shared" si="208"/>
        <v>120233</v>
      </c>
      <c r="R265" s="550">
        <f t="shared" si="259"/>
        <v>0</v>
      </c>
      <c r="S265" s="550">
        <f t="shared" si="260"/>
        <v>1</v>
      </c>
      <c r="T265" s="550">
        <f>IF(R265=1,SUM($R$6:R265),0)</f>
        <v>0</v>
      </c>
      <c r="U265" s="550">
        <f>IF(S265=1,SUM($S$6:S265),0)</f>
        <v>238</v>
      </c>
      <c r="V265" s="550">
        <f t="shared" si="261"/>
        <v>238</v>
      </c>
      <c r="W265" s="550">
        <f t="shared" si="262"/>
        <v>0</v>
      </c>
      <c r="X265" s="550">
        <f>IF(W265=1,SUM($W$6:W265),0)</f>
        <v>0</v>
      </c>
      <c r="Y265" s="158"/>
      <c r="Z265" s="158"/>
      <c r="AA265" s="158"/>
      <c r="AB265" s="158"/>
      <c r="AE265" s="150"/>
      <c r="AF265" s="160"/>
      <c r="AG265" s="150"/>
      <c r="AH265" s="150"/>
    </row>
    <row r="266" spans="1:34" ht="15" customHeight="1">
      <c r="A266" s="15"/>
      <c r="B266" s="169">
        <v>20</v>
      </c>
      <c r="C266" s="105" t="s">
        <v>1202</v>
      </c>
      <c r="D266" s="105" t="s">
        <v>1202</v>
      </c>
      <c r="E266" s="212" t="s">
        <v>45</v>
      </c>
      <c r="F266" s="213" t="s">
        <v>7</v>
      </c>
      <c r="G266" s="405"/>
      <c r="H266" s="405"/>
      <c r="I266" s="409">
        <v>214763</v>
      </c>
      <c r="J266" s="447">
        <v>6.1338912133891213E-3</v>
      </c>
      <c r="K266" s="409">
        <f t="shared" si="206"/>
        <v>216080.33287866108</v>
      </c>
      <c r="L266" s="409">
        <f t="shared" ref="L266:O266" si="265">IF($J266&lt;0,(K266*(1-$J266)),(K266*(1+$J266)))</f>
        <v>217405.74613389166</v>
      </c>
      <c r="M266" s="409">
        <f t="shared" si="265"/>
        <v>218739.28932984264</v>
      </c>
      <c r="N266" s="409">
        <f t="shared" si="265"/>
        <v>220081.01233468592</v>
      </c>
      <c r="O266" s="409">
        <f t="shared" si="265"/>
        <v>221430.9653224794</v>
      </c>
      <c r="P266" s="455"/>
      <c r="Q266" s="87">
        <f t="shared" si="208"/>
        <v>214763</v>
      </c>
      <c r="R266" s="550">
        <f t="shared" si="259"/>
        <v>0</v>
      </c>
      <c r="S266" s="550">
        <f t="shared" si="260"/>
        <v>1</v>
      </c>
      <c r="T266" s="550">
        <f>IF(R266=1,SUM($R$6:R266),0)</f>
        <v>0</v>
      </c>
      <c r="U266" s="550">
        <f>IF(S266=1,SUM($S$6:S266),0)</f>
        <v>239</v>
      </c>
      <c r="V266" s="550">
        <f t="shared" si="261"/>
        <v>239</v>
      </c>
      <c r="W266" s="550">
        <f t="shared" si="262"/>
        <v>0</v>
      </c>
      <c r="X266" s="550">
        <f>IF(W266=1,SUM($W$6:W266),0)</f>
        <v>0</v>
      </c>
      <c r="Y266" s="158"/>
      <c r="Z266" s="158"/>
      <c r="AA266" s="158"/>
      <c r="AB266" s="158"/>
      <c r="AE266" s="150"/>
      <c r="AF266" s="160"/>
      <c r="AG266" s="150"/>
      <c r="AH266" s="150"/>
    </row>
    <row r="267" spans="1:34" ht="15" customHeight="1">
      <c r="A267" s="15"/>
      <c r="B267" s="169">
        <v>21</v>
      </c>
      <c r="C267" s="105" t="s">
        <v>1203</v>
      </c>
      <c r="D267" s="105" t="s">
        <v>1203</v>
      </c>
      <c r="E267" s="212" t="s">
        <v>45</v>
      </c>
      <c r="F267" s="213" t="s">
        <v>7</v>
      </c>
      <c r="G267" s="405"/>
      <c r="H267" s="405"/>
      <c r="I267" s="409">
        <v>285660</v>
      </c>
      <c r="J267" s="447">
        <v>6.1338912133891213E-3</v>
      </c>
      <c r="K267" s="409">
        <f t="shared" ref="K267:K330" si="266">IF($J267&lt;0,(I267*(1-$J267)),(I267*(1+$J267)))</f>
        <v>287412.20736401674</v>
      </c>
      <c r="L267" s="409">
        <f t="shared" ref="L267:O267" si="267">IF($J267&lt;0,(K267*(1-$J267)),(K267*(1+$J267)))</f>
        <v>289175.16257738764</v>
      </c>
      <c r="M267" s="409">
        <f t="shared" si="267"/>
        <v>290948.93156625144</v>
      </c>
      <c r="N267" s="409">
        <f t="shared" si="267"/>
        <v>292733.5806611306</v>
      </c>
      <c r="O267" s="409">
        <f t="shared" si="267"/>
        <v>294529.17659941182</v>
      </c>
      <c r="P267" s="455"/>
      <c r="Q267" s="87">
        <f t="shared" ref="Q267:Q330" si="268">IF($Q$5=$H$4,H267,(IF($Q$5=$G$4,G267,(IF($Q$5=$I$4,I267,(IF($Q$5=$K$4,K267,(IF($Q$5=$L$4,L267,(IF($Q$5=$M$4,M267,(IF($Q$5=$N$4,N267,(IF($Q$5=$O$4,O267,0)))))))))))))))</f>
        <v>285660</v>
      </c>
      <c r="R267" s="550">
        <f t="shared" si="259"/>
        <v>0</v>
      </c>
      <c r="S267" s="550">
        <f t="shared" si="260"/>
        <v>1</v>
      </c>
      <c r="T267" s="550">
        <f>IF(R267=1,SUM($R$6:R267),0)</f>
        <v>0</v>
      </c>
      <c r="U267" s="550">
        <f>IF(S267=1,SUM($S$6:S267),0)</f>
        <v>240</v>
      </c>
      <c r="V267" s="550">
        <f t="shared" si="261"/>
        <v>240</v>
      </c>
      <c r="W267" s="550">
        <f t="shared" si="262"/>
        <v>0</v>
      </c>
      <c r="X267" s="550">
        <f>IF(W267=1,SUM($W$6:W267),0)</f>
        <v>0</v>
      </c>
      <c r="Y267" s="158"/>
      <c r="Z267" s="158"/>
      <c r="AA267" s="158"/>
      <c r="AB267" s="158"/>
      <c r="AE267" s="150"/>
      <c r="AF267" s="160"/>
      <c r="AG267" s="150"/>
      <c r="AH267" s="150"/>
    </row>
    <row r="268" spans="1:34" ht="15" customHeight="1">
      <c r="A268" s="15"/>
      <c r="B268" s="169">
        <v>22</v>
      </c>
      <c r="C268" s="105" t="s">
        <v>1204</v>
      </c>
      <c r="D268" s="105" t="s">
        <v>1204</v>
      </c>
      <c r="E268" s="212" t="s">
        <v>45</v>
      </c>
      <c r="F268" s="213" t="s">
        <v>7</v>
      </c>
      <c r="G268" s="405"/>
      <c r="H268" s="405"/>
      <c r="I268" s="409">
        <v>401580</v>
      </c>
      <c r="J268" s="447">
        <v>6.1338912133891213E-3</v>
      </c>
      <c r="K268" s="409">
        <f t="shared" si="266"/>
        <v>404043.24803347274</v>
      </c>
      <c r="L268" s="409">
        <f t="shared" ref="L268:O268" si="269">IF($J268&lt;0,(K268*(1-$J268)),(K268*(1+$J268)))</f>
        <v>406521.60536241444</v>
      </c>
      <c r="M268" s="409">
        <f t="shared" si="269"/>
        <v>409015.16466559976</v>
      </c>
      <c r="N268" s="409">
        <f t="shared" si="269"/>
        <v>411524.01919028495</v>
      </c>
      <c r="O268" s="409">
        <f t="shared" si="269"/>
        <v>414048.2627556948</v>
      </c>
      <c r="P268" s="455"/>
      <c r="Q268" s="87">
        <f t="shared" si="268"/>
        <v>401580</v>
      </c>
      <c r="R268" s="550">
        <f t="shared" si="259"/>
        <v>0</v>
      </c>
      <c r="S268" s="550">
        <f t="shared" si="260"/>
        <v>1</v>
      </c>
      <c r="T268" s="550">
        <f>IF(R268=1,SUM($R$6:R268),0)</f>
        <v>0</v>
      </c>
      <c r="U268" s="550">
        <f>IF(S268=1,SUM($S$6:S268),0)</f>
        <v>241</v>
      </c>
      <c r="V268" s="550">
        <f t="shared" si="261"/>
        <v>241</v>
      </c>
      <c r="W268" s="550">
        <f t="shared" si="262"/>
        <v>0</v>
      </c>
      <c r="X268" s="550">
        <f>IF(W268=1,SUM($W$6:W268),0)</f>
        <v>0</v>
      </c>
      <c r="Y268" s="158"/>
      <c r="Z268" s="158"/>
      <c r="AA268" s="158"/>
      <c r="AB268" s="158"/>
      <c r="AE268" s="150"/>
      <c r="AF268" s="160"/>
      <c r="AG268" s="150"/>
      <c r="AH268" s="150"/>
    </row>
    <row r="269" spans="1:34" ht="15" customHeight="1">
      <c r="A269" s="15"/>
      <c r="B269" s="169">
        <v>23</v>
      </c>
      <c r="C269" s="105" t="s">
        <v>521</v>
      </c>
      <c r="D269" s="105" t="s">
        <v>521</v>
      </c>
      <c r="E269" s="212" t="s">
        <v>45</v>
      </c>
      <c r="F269" s="213" t="s">
        <v>7</v>
      </c>
      <c r="G269" s="214">
        <v>468300</v>
      </c>
      <c r="H269" s="214">
        <v>521600</v>
      </c>
      <c r="I269" s="167">
        <v>538200</v>
      </c>
      <c r="J269" s="445">
        <f t="shared" ref="J269:J330" si="270">((I269-H269)/H269)*100%</f>
        <v>3.1825153374233126E-2</v>
      </c>
      <c r="K269" s="167">
        <f t="shared" si="266"/>
        <v>555328.29754601221</v>
      </c>
      <c r="L269" s="167">
        <f t="shared" ref="L269:O269" si="271">IF($J269&lt;0,(K269*(1-$J269)),(K269*(1+$J269)))</f>
        <v>573001.7057884658</v>
      </c>
      <c r="M269" s="167">
        <f t="shared" si="271"/>
        <v>591237.57295888092</v>
      </c>
      <c r="N269" s="167">
        <f t="shared" si="271"/>
        <v>610053.79939890665</v>
      </c>
      <c r="O269" s="167">
        <f t="shared" si="271"/>
        <v>629468.85513131053</v>
      </c>
      <c r="P269" s="455"/>
      <c r="Q269" s="87">
        <f t="shared" si="268"/>
        <v>538200</v>
      </c>
      <c r="R269" s="550">
        <f t="shared" si="259"/>
        <v>0</v>
      </c>
      <c r="S269" s="550">
        <f t="shared" si="260"/>
        <v>1</v>
      </c>
      <c r="T269" s="550">
        <f>IF(R269=1,SUM($R$6:R269),0)</f>
        <v>0</v>
      </c>
      <c r="U269" s="550">
        <f>IF(S269=1,SUM($S$6:S269),0)</f>
        <v>242</v>
      </c>
      <c r="V269" s="550">
        <f t="shared" si="261"/>
        <v>242</v>
      </c>
      <c r="W269" s="550">
        <f t="shared" si="262"/>
        <v>0</v>
      </c>
      <c r="X269" s="550">
        <f>IF(W269=1,SUM($W$6:W269),0)</f>
        <v>0</v>
      </c>
      <c r="Y269" s="158"/>
      <c r="Z269" s="158"/>
      <c r="AA269" s="158"/>
      <c r="AB269" s="158"/>
      <c r="AE269" s="150"/>
      <c r="AF269" s="160"/>
      <c r="AG269" s="150"/>
      <c r="AH269" s="150"/>
    </row>
    <row r="270" spans="1:34" ht="15" customHeight="1">
      <c r="A270" s="15"/>
      <c r="B270" s="169">
        <v>24</v>
      </c>
      <c r="C270" s="105" t="s">
        <v>522</v>
      </c>
      <c r="D270" s="105" t="s">
        <v>522</v>
      </c>
      <c r="E270" s="212" t="s">
        <v>45</v>
      </c>
      <c r="F270" s="213" t="s">
        <v>7</v>
      </c>
      <c r="G270" s="214">
        <v>633500</v>
      </c>
      <c r="H270" s="214">
        <v>705700</v>
      </c>
      <c r="I270" s="167">
        <v>709856</v>
      </c>
      <c r="J270" s="445">
        <f t="shared" si="270"/>
        <v>5.8891880402437294E-3</v>
      </c>
      <c r="K270" s="167">
        <f t="shared" si="266"/>
        <v>714036.47546549514</v>
      </c>
      <c r="L270" s="167">
        <f t="shared" ref="L270:O270" si="272">IF($J270&lt;0,(K270*(1-$J270)),(K270*(1+$J270)))</f>
        <v>718241.57053710427</v>
      </c>
      <c r="M270" s="167">
        <f t="shared" si="272"/>
        <v>722471.43020431721</v>
      </c>
      <c r="N270" s="167">
        <f t="shared" si="272"/>
        <v>726726.20031049417</v>
      </c>
      <c r="O270" s="167">
        <f t="shared" si="272"/>
        <v>731006.02755789447</v>
      </c>
      <c r="P270" s="455"/>
      <c r="Q270" s="87">
        <f t="shared" si="268"/>
        <v>709856</v>
      </c>
      <c r="R270" s="550">
        <f t="shared" si="259"/>
        <v>0</v>
      </c>
      <c r="S270" s="550">
        <f t="shared" si="260"/>
        <v>1</v>
      </c>
      <c r="T270" s="550">
        <f>IF(R270=1,SUM($R$6:R270),0)</f>
        <v>0</v>
      </c>
      <c r="U270" s="550">
        <f>IF(S270=1,SUM($S$6:S270),0)</f>
        <v>243</v>
      </c>
      <c r="V270" s="550">
        <f t="shared" si="261"/>
        <v>243</v>
      </c>
      <c r="W270" s="550">
        <f t="shared" si="262"/>
        <v>0</v>
      </c>
      <c r="X270" s="550">
        <f>IF(W270=1,SUM($W$6:W270),0)</f>
        <v>0</v>
      </c>
      <c r="Y270" s="158"/>
      <c r="Z270" s="158"/>
      <c r="AA270" s="158"/>
      <c r="AB270" s="158"/>
      <c r="AE270" s="150"/>
      <c r="AF270" s="160"/>
      <c r="AG270" s="150"/>
      <c r="AH270" s="150"/>
    </row>
    <row r="271" spans="1:34" ht="15" customHeight="1">
      <c r="A271" s="15"/>
      <c r="B271" s="169">
        <v>25</v>
      </c>
      <c r="C271" s="105" t="s">
        <v>523</v>
      </c>
      <c r="D271" s="105" t="s">
        <v>523</v>
      </c>
      <c r="E271" s="212" t="s">
        <v>45</v>
      </c>
      <c r="F271" s="213" t="s">
        <v>7</v>
      </c>
      <c r="G271" s="214">
        <v>983500</v>
      </c>
      <c r="H271" s="214">
        <v>1095500</v>
      </c>
      <c r="I271" s="167">
        <v>1102042</v>
      </c>
      <c r="J271" s="445">
        <f t="shared" si="270"/>
        <v>5.9717024189867643E-3</v>
      </c>
      <c r="K271" s="167">
        <f t="shared" si="266"/>
        <v>1108623.0668772249</v>
      </c>
      <c r="L271" s="167">
        <f t="shared" ref="L271:O271" si="273">IF($J271&lt;0,(K271*(1-$J271)),(K271*(1+$J271)))</f>
        <v>1115243.4339274401</v>
      </c>
      <c r="M271" s="167">
        <f t="shared" si="273"/>
        <v>1121903.3358395835</v>
      </c>
      <c r="N271" s="167">
        <f t="shared" si="273"/>
        <v>1128603.0087040861</v>
      </c>
      <c r="O271" s="167">
        <f t="shared" si="273"/>
        <v>1135342.6900212399</v>
      </c>
      <c r="P271" s="455"/>
      <c r="Q271" s="87">
        <f t="shared" si="268"/>
        <v>1102042</v>
      </c>
      <c r="R271" s="550">
        <f t="shared" si="259"/>
        <v>0</v>
      </c>
      <c r="S271" s="550">
        <f t="shared" si="260"/>
        <v>1</v>
      </c>
      <c r="T271" s="550">
        <f>IF(R271=1,SUM($R$6:R271),0)</f>
        <v>0</v>
      </c>
      <c r="U271" s="550">
        <f>IF(S271=1,SUM($S$6:S271),0)</f>
        <v>244</v>
      </c>
      <c r="V271" s="550">
        <f t="shared" si="261"/>
        <v>244</v>
      </c>
      <c r="W271" s="550">
        <f t="shared" si="262"/>
        <v>0</v>
      </c>
      <c r="X271" s="550">
        <f>IF(W271=1,SUM($W$6:W271),0)</f>
        <v>0</v>
      </c>
      <c r="Y271" s="158"/>
      <c r="Z271" s="158"/>
      <c r="AA271" s="158"/>
      <c r="AB271" s="158"/>
      <c r="AE271" s="150"/>
      <c r="AF271" s="160"/>
      <c r="AG271" s="150"/>
      <c r="AH271" s="150"/>
    </row>
    <row r="272" spans="1:34" ht="15" customHeight="1">
      <c r="A272" s="15"/>
      <c r="B272" s="169">
        <v>26</v>
      </c>
      <c r="C272" s="105" t="s">
        <v>76</v>
      </c>
      <c r="D272" s="105" t="s">
        <v>76</v>
      </c>
      <c r="E272" s="212" t="s">
        <v>44</v>
      </c>
      <c r="F272" s="213" t="s">
        <v>7</v>
      </c>
      <c r="G272" s="214">
        <v>84991</v>
      </c>
      <c r="H272" s="214">
        <v>94700</v>
      </c>
      <c r="I272" s="167">
        <v>121773</v>
      </c>
      <c r="J272" s="445">
        <f t="shared" si="270"/>
        <v>0.28588173178458287</v>
      </c>
      <c r="K272" s="167">
        <f t="shared" si="266"/>
        <v>156585.67612460401</v>
      </c>
      <c r="L272" s="167">
        <f t="shared" ref="L272:O272" si="274">IF($J272&lt;0,(K272*(1-$J272)),(K272*(1+$J272)))</f>
        <v>201350.66038776565</v>
      </c>
      <c r="M272" s="167">
        <f t="shared" si="274"/>
        <v>258913.13587538953</v>
      </c>
      <c r="N272" s="167">
        <f t="shared" si="274"/>
        <v>332931.67154122295</v>
      </c>
      <c r="O272" s="167">
        <f t="shared" si="274"/>
        <v>428110.75436736376</v>
      </c>
      <c r="P272" s="455"/>
      <c r="Q272" s="87">
        <f t="shared" si="268"/>
        <v>121773</v>
      </c>
      <c r="R272" s="550">
        <f t="shared" si="259"/>
        <v>1</v>
      </c>
      <c r="S272" s="550">
        <f t="shared" si="260"/>
        <v>0</v>
      </c>
      <c r="T272" s="550">
        <f>IF(R272=1,SUM($R$6:R272),0)</f>
        <v>137</v>
      </c>
      <c r="U272" s="550">
        <f>IF(S272=1,SUM($S$6:S272),0)</f>
        <v>0</v>
      </c>
      <c r="V272" s="550">
        <f t="shared" si="261"/>
        <v>137</v>
      </c>
      <c r="W272" s="550">
        <f t="shared" si="262"/>
        <v>0</v>
      </c>
      <c r="X272" s="550">
        <f>IF(W272=1,SUM($W$6:W272),0)</f>
        <v>0</v>
      </c>
      <c r="Y272" s="158"/>
      <c r="Z272" s="158"/>
      <c r="AA272" s="158"/>
      <c r="AB272" s="158"/>
      <c r="AE272" s="150"/>
      <c r="AF272" s="160"/>
      <c r="AG272" s="150"/>
      <c r="AH272" s="150"/>
    </row>
    <row r="273" spans="1:34" ht="15" customHeight="1">
      <c r="A273" s="15"/>
      <c r="B273" s="169">
        <v>27</v>
      </c>
      <c r="C273" s="105" t="s">
        <v>77</v>
      </c>
      <c r="D273" s="105" t="s">
        <v>77</v>
      </c>
      <c r="E273" s="212" t="s">
        <v>44</v>
      </c>
      <c r="F273" s="213" t="s">
        <v>7</v>
      </c>
      <c r="G273" s="214">
        <v>125850</v>
      </c>
      <c r="H273" s="214">
        <v>140200</v>
      </c>
      <c r="I273" s="167">
        <v>177309</v>
      </c>
      <c r="J273" s="445">
        <f t="shared" si="270"/>
        <v>0.2646861626248217</v>
      </c>
      <c r="K273" s="167">
        <f t="shared" si="266"/>
        <v>224240.23880884453</v>
      </c>
      <c r="L273" s="167">
        <f t="shared" ref="L273:O273" si="275">IF($J273&lt;0,(K273*(1-$J273)),(K273*(1+$J273)))</f>
        <v>283593.52712523122</v>
      </c>
      <c r="M273" s="167">
        <f t="shared" si="275"/>
        <v>358656.80956524698</v>
      </c>
      <c r="N273" s="167">
        <f t="shared" si="275"/>
        <v>453588.30418833368</v>
      </c>
      <c r="O273" s="167">
        <f t="shared" si="275"/>
        <v>573646.8518354441</v>
      </c>
      <c r="P273" s="455"/>
      <c r="Q273" s="87">
        <f t="shared" si="268"/>
        <v>177309</v>
      </c>
      <c r="R273" s="550">
        <f t="shared" si="259"/>
        <v>1</v>
      </c>
      <c r="S273" s="550">
        <f t="shared" si="260"/>
        <v>0</v>
      </c>
      <c r="T273" s="550">
        <f>IF(R273=1,SUM($R$6:R273),0)</f>
        <v>138</v>
      </c>
      <c r="U273" s="550">
        <f>IF(S273=1,SUM($S$6:S273),0)</f>
        <v>0</v>
      </c>
      <c r="V273" s="550">
        <f t="shared" si="261"/>
        <v>138</v>
      </c>
      <c r="W273" s="550">
        <f t="shared" si="262"/>
        <v>0</v>
      </c>
      <c r="X273" s="550">
        <f>IF(W273=1,SUM($W$6:W273),0)</f>
        <v>0</v>
      </c>
      <c r="Y273" s="158"/>
      <c r="Z273" s="158"/>
      <c r="AA273" s="158"/>
      <c r="AB273" s="158"/>
      <c r="AE273" s="150"/>
      <c r="AF273" s="160"/>
      <c r="AG273" s="150"/>
      <c r="AH273" s="150"/>
    </row>
    <row r="274" spans="1:34" ht="15" customHeight="1">
      <c r="A274" s="15"/>
      <c r="B274" s="169">
        <v>28</v>
      </c>
      <c r="C274" s="105" t="s">
        <v>78</v>
      </c>
      <c r="D274" s="105" t="s">
        <v>78</v>
      </c>
      <c r="E274" s="212" t="s">
        <v>44</v>
      </c>
      <c r="F274" s="213" t="s">
        <v>7</v>
      </c>
      <c r="G274" s="214">
        <v>196270</v>
      </c>
      <c r="H274" s="214">
        <v>218600</v>
      </c>
      <c r="I274" s="167">
        <v>271147</v>
      </c>
      <c r="J274" s="445">
        <f t="shared" si="270"/>
        <v>0.24037968892955169</v>
      </c>
      <c r="K274" s="167">
        <f t="shared" si="266"/>
        <v>336325.23151418119</v>
      </c>
      <c r="L274" s="167">
        <f t="shared" ref="L274:O274" si="276">IF($J274&lt;0,(K274*(1-$J274)),(K274*(1+$J274)))</f>
        <v>417170.98604471952</v>
      </c>
      <c r="M274" s="167">
        <f t="shared" si="276"/>
        <v>517450.41790058359</v>
      </c>
      <c r="N274" s="167">
        <f t="shared" si="276"/>
        <v>641834.9883919924</v>
      </c>
      <c r="O274" s="167">
        <f t="shared" si="276"/>
        <v>796119.08324576204</v>
      </c>
      <c r="P274" s="455"/>
      <c r="Q274" s="87">
        <f t="shared" si="268"/>
        <v>271147</v>
      </c>
      <c r="R274" s="550">
        <f t="shared" si="259"/>
        <v>1</v>
      </c>
      <c r="S274" s="550">
        <f t="shared" si="260"/>
        <v>0</v>
      </c>
      <c r="T274" s="550">
        <f>IF(R274=1,SUM($R$6:R274),0)</f>
        <v>139</v>
      </c>
      <c r="U274" s="550">
        <f>IF(S274=1,SUM($S$6:S274),0)</f>
        <v>0</v>
      </c>
      <c r="V274" s="550">
        <f t="shared" si="261"/>
        <v>139</v>
      </c>
      <c r="W274" s="550">
        <f t="shared" si="262"/>
        <v>0</v>
      </c>
      <c r="X274" s="550">
        <f>IF(W274=1,SUM($W$6:W274),0)</f>
        <v>0</v>
      </c>
      <c r="Y274" s="158"/>
      <c r="Z274" s="158"/>
      <c r="AA274" s="158"/>
      <c r="AB274" s="158"/>
      <c r="AE274" s="150"/>
      <c r="AF274" s="160"/>
      <c r="AG274" s="150"/>
      <c r="AH274" s="150"/>
    </row>
    <row r="275" spans="1:34" ht="15" customHeight="1">
      <c r="A275" s="15"/>
      <c r="B275" s="169">
        <v>29</v>
      </c>
      <c r="C275" s="105" t="s">
        <v>79</v>
      </c>
      <c r="D275" s="105" t="s">
        <v>79</v>
      </c>
      <c r="E275" s="212" t="s">
        <v>44</v>
      </c>
      <c r="F275" s="213" t="s">
        <v>7</v>
      </c>
      <c r="G275" s="214">
        <v>318390</v>
      </c>
      <c r="H275" s="214">
        <v>354700</v>
      </c>
      <c r="I275" s="167">
        <v>436690</v>
      </c>
      <c r="J275" s="445">
        <f t="shared" si="270"/>
        <v>0.23115308711587257</v>
      </c>
      <c r="K275" s="167">
        <f t="shared" si="266"/>
        <v>537632.24161263043</v>
      </c>
      <c r="L275" s="167">
        <f t="shared" ref="L275:O275" si="277">IF($J275&lt;0,(K275*(1-$J275)),(K275*(1+$J275)))</f>
        <v>661907.59399441665</v>
      </c>
      <c r="M275" s="167">
        <f t="shared" si="277"/>
        <v>814909.57773166569</v>
      </c>
      <c r="N275" s="167">
        <f t="shared" si="277"/>
        <v>1003278.4423446325</v>
      </c>
      <c r="O275" s="167">
        <f t="shared" si="277"/>
        <v>1235189.3515293982</v>
      </c>
      <c r="P275" s="455"/>
      <c r="Q275" s="87">
        <f t="shared" si="268"/>
        <v>436690</v>
      </c>
      <c r="R275" s="550">
        <f t="shared" si="259"/>
        <v>1</v>
      </c>
      <c r="S275" s="550">
        <f t="shared" si="260"/>
        <v>0</v>
      </c>
      <c r="T275" s="550">
        <f>IF(R275=1,SUM($R$6:R275),0)</f>
        <v>140</v>
      </c>
      <c r="U275" s="550">
        <f>IF(S275=1,SUM($S$6:S275),0)</f>
        <v>0</v>
      </c>
      <c r="V275" s="550">
        <f t="shared" si="261"/>
        <v>140</v>
      </c>
      <c r="W275" s="550">
        <f t="shared" si="262"/>
        <v>0</v>
      </c>
      <c r="X275" s="550">
        <f>IF(W275=1,SUM($W$6:W275),0)</f>
        <v>0</v>
      </c>
      <c r="Y275" s="158"/>
      <c r="Z275" s="158"/>
      <c r="AA275" s="158"/>
      <c r="AB275" s="158"/>
      <c r="AE275" s="150"/>
      <c r="AF275" s="160"/>
      <c r="AG275" s="150"/>
      <c r="AH275" s="150"/>
    </row>
    <row r="276" spans="1:34" ht="15" customHeight="1">
      <c r="A276" s="15"/>
      <c r="B276" s="169">
        <v>30</v>
      </c>
      <c r="C276" s="105" t="s">
        <v>524</v>
      </c>
      <c r="D276" s="105"/>
      <c r="E276" s="212" t="s">
        <v>45</v>
      </c>
      <c r="F276" s="213" t="s">
        <v>7</v>
      </c>
      <c r="G276" s="214">
        <v>121560.8</v>
      </c>
      <c r="H276" s="214">
        <v>121560.8</v>
      </c>
      <c r="I276" s="443">
        <v>121560.8</v>
      </c>
      <c r="J276" s="446">
        <v>0.12253203607024205</v>
      </c>
      <c r="K276" s="443">
        <f t="shared" si="266"/>
        <v>136455.89233032748</v>
      </c>
      <c r="L276" s="443">
        <f t="shared" ref="L276:O276" si="278">IF($J276&lt;0,(K276*(1-$J276)),(K276*(1+$J276)))</f>
        <v>153176.11065134424</v>
      </c>
      <c r="M276" s="443">
        <f t="shared" si="278"/>
        <v>171945.09136677411</v>
      </c>
      <c r="N276" s="443">
        <f t="shared" si="278"/>
        <v>193013.87350422874</v>
      </c>
      <c r="O276" s="443">
        <f t="shared" si="278"/>
        <v>216664.25641450603</v>
      </c>
      <c r="P276" s="455"/>
      <c r="Q276" s="87">
        <f t="shared" si="268"/>
        <v>121560.8</v>
      </c>
      <c r="R276" s="550">
        <f t="shared" si="259"/>
        <v>0</v>
      </c>
      <c r="S276" s="550">
        <f t="shared" si="260"/>
        <v>1</v>
      </c>
      <c r="T276" s="550">
        <f>IF(R276=1,SUM($R$6:R276),0)</f>
        <v>0</v>
      </c>
      <c r="U276" s="550">
        <f>IF(S276=1,SUM($S$6:S276),0)</f>
        <v>245</v>
      </c>
      <c r="V276" s="550">
        <f t="shared" si="261"/>
        <v>245</v>
      </c>
      <c r="W276" s="550">
        <f t="shared" si="262"/>
        <v>0</v>
      </c>
      <c r="X276" s="550">
        <f>IF(W276=1,SUM($W$6:W276),0)</f>
        <v>0</v>
      </c>
      <c r="Y276" s="158"/>
      <c r="Z276" s="158"/>
      <c r="AA276" s="158"/>
      <c r="AB276" s="158"/>
      <c r="AE276" s="150"/>
      <c r="AF276" s="160"/>
      <c r="AG276" s="150"/>
      <c r="AH276" s="150"/>
    </row>
    <row r="277" spans="1:34" ht="15" customHeight="1">
      <c r="A277" s="15"/>
      <c r="B277" s="169">
        <v>31</v>
      </c>
      <c r="C277" s="105" t="s">
        <v>525</v>
      </c>
      <c r="D277" s="105"/>
      <c r="E277" s="212" t="s">
        <v>45</v>
      </c>
      <c r="F277" s="213" t="s">
        <v>7</v>
      </c>
      <c r="G277" s="214">
        <v>164883</v>
      </c>
      <c r="H277" s="214">
        <v>164883</v>
      </c>
      <c r="I277" s="443">
        <v>164883</v>
      </c>
      <c r="J277" s="446">
        <v>0.12253203607024205</v>
      </c>
      <c r="K277" s="443">
        <f t="shared" si="266"/>
        <v>185086.4497033697</v>
      </c>
      <c r="L277" s="443">
        <f t="shared" ref="L277:O277" si="279">IF($J277&lt;0,(K277*(1-$J277)),(K277*(1+$J277)))</f>
        <v>207765.46923453602</v>
      </c>
      <c r="M277" s="443">
        <f t="shared" si="279"/>
        <v>233223.39520493295</v>
      </c>
      <c r="N277" s="443">
        <f t="shared" si="279"/>
        <v>261800.7326786081</v>
      </c>
      <c r="O277" s="443">
        <f t="shared" si="279"/>
        <v>293879.70949839911</v>
      </c>
      <c r="P277" s="455"/>
      <c r="Q277" s="87">
        <f t="shared" si="268"/>
        <v>164883</v>
      </c>
      <c r="R277" s="550">
        <f t="shared" si="259"/>
        <v>0</v>
      </c>
      <c r="S277" s="550">
        <f t="shared" si="260"/>
        <v>1</v>
      </c>
      <c r="T277" s="550">
        <f>IF(R277=1,SUM($R$6:R277),0)</f>
        <v>0</v>
      </c>
      <c r="U277" s="550">
        <f>IF(S277=1,SUM($S$6:S277),0)</f>
        <v>246</v>
      </c>
      <c r="V277" s="550">
        <f t="shared" si="261"/>
        <v>246</v>
      </c>
      <c r="W277" s="550">
        <f t="shared" si="262"/>
        <v>0</v>
      </c>
      <c r="X277" s="550">
        <f>IF(W277=1,SUM($W$6:W277),0)</f>
        <v>0</v>
      </c>
      <c r="Y277" s="158"/>
      <c r="Z277" s="158"/>
      <c r="AA277" s="158"/>
      <c r="AB277" s="158"/>
      <c r="AE277" s="150"/>
      <c r="AF277" s="160"/>
      <c r="AG277" s="150"/>
      <c r="AH277" s="150"/>
    </row>
    <row r="278" spans="1:34" ht="15" customHeight="1">
      <c r="A278" s="15"/>
      <c r="B278" s="169">
        <v>32</v>
      </c>
      <c r="C278" s="105" t="s">
        <v>526</v>
      </c>
      <c r="D278" s="105" t="s">
        <v>526</v>
      </c>
      <c r="E278" s="212" t="s">
        <v>44</v>
      </c>
      <c r="F278" s="213" t="s">
        <v>7</v>
      </c>
      <c r="G278" s="214">
        <v>378330</v>
      </c>
      <c r="H278" s="214">
        <v>421400</v>
      </c>
      <c r="I278" s="167">
        <v>473035</v>
      </c>
      <c r="J278" s="445">
        <f t="shared" si="270"/>
        <v>0.12253203607024205</v>
      </c>
      <c r="K278" s="167">
        <f t="shared" si="266"/>
        <v>530996.94168248691</v>
      </c>
      <c r="L278" s="167">
        <f t="shared" ref="L278:O278" si="280">IF($J278&lt;0,(K278*(1-$J278)),(K278*(1+$J278)))</f>
        <v>596061.07809391362</v>
      </c>
      <c r="M278" s="167">
        <f t="shared" si="280"/>
        <v>669097.65561498434</v>
      </c>
      <c r="N278" s="167">
        <f t="shared" si="280"/>
        <v>751083.55368731392</v>
      </c>
      <c r="O278" s="167">
        <f t="shared" si="280"/>
        <v>843115.35077949346</v>
      </c>
      <c r="P278" s="455"/>
      <c r="Q278" s="87">
        <f t="shared" si="268"/>
        <v>473035</v>
      </c>
      <c r="R278" s="550">
        <f t="shared" si="259"/>
        <v>1</v>
      </c>
      <c r="S278" s="550">
        <f t="shared" si="260"/>
        <v>0</v>
      </c>
      <c r="T278" s="550">
        <f>IF(R278=1,SUM($R$6:R278),0)</f>
        <v>141</v>
      </c>
      <c r="U278" s="550">
        <f>IF(S278=1,SUM($S$6:S278),0)</f>
        <v>0</v>
      </c>
      <c r="V278" s="550">
        <f t="shared" si="261"/>
        <v>141</v>
      </c>
      <c r="W278" s="550">
        <f t="shared" si="262"/>
        <v>0</v>
      </c>
      <c r="X278" s="550">
        <f>IF(W278=1,SUM($W$6:W278),0)</f>
        <v>0</v>
      </c>
      <c r="Y278" s="158"/>
      <c r="Z278" s="158"/>
      <c r="AA278" s="158"/>
      <c r="AB278" s="158"/>
      <c r="AE278" s="150"/>
      <c r="AF278" s="160"/>
      <c r="AG278" s="150"/>
      <c r="AH278" s="150"/>
    </row>
    <row r="279" spans="1:34" ht="15" customHeight="1">
      <c r="A279" s="15"/>
      <c r="B279" s="169">
        <v>33</v>
      </c>
      <c r="C279" s="105" t="s">
        <v>527</v>
      </c>
      <c r="D279" s="105" t="s">
        <v>527</v>
      </c>
      <c r="E279" s="212" t="s">
        <v>45</v>
      </c>
      <c r="F279" s="213" t="s">
        <v>7</v>
      </c>
      <c r="G279" s="214">
        <v>417044.06800000003</v>
      </c>
      <c r="H279" s="214">
        <v>417044.06800000003</v>
      </c>
      <c r="I279" s="167">
        <v>627200</v>
      </c>
      <c r="J279" s="445">
        <f t="shared" si="270"/>
        <v>0.50391780659496144</v>
      </c>
      <c r="K279" s="167">
        <f t="shared" si="266"/>
        <v>943257.24829635979</v>
      </c>
      <c r="L279" s="167">
        <f t="shared" ref="L279:O279" si="281">IF($J279&lt;0,(K279*(1-$J279)),(K279*(1+$J279)))</f>
        <v>1418581.3719126603</v>
      </c>
      <c r="M279" s="167">
        <f t="shared" si="281"/>
        <v>2133429.7853233595</v>
      </c>
      <c r="N279" s="167">
        <f t="shared" si="281"/>
        <v>3208503.0432678661</v>
      </c>
      <c r="O279" s="167">
        <f t="shared" si="281"/>
        <v>4825324.8592846682</v>
      </c>
      <c r="P279" s="455"/>
      <c r="Q279" s="87">
        <f t="shared" si="268"/>
        <v>627200</v>
      </c>
      <c r="R279" s="550">
        <f t="shared" si="259"/>
        <v>0</v>
      </c>
      <c r="S279" s="550">
        <f t="shared" si="260"/>
        <v>1</v>
      </c>
      <c r="T279" s="550">
        <f>IF(R279=1,SUM($R$6:R279),0)</f>
        <v>0</v>
      </c>
      <c r="U279" s="550">
        <f>IF(S279=1,SUM($S$6:S279),0)</f>
        <v>247</v>
      </c>
      <c r="V279" s="550">
        <f t="shared" si="261"/>
        <v>247</v>
      </c>
      <c r="W279" s="550">
        <f t="shared" si="262"/>
        <v>0</v>
      </c>
      <c r="X279" s="550">
        <f>IF(W279=1,SUM($W$6:W279),0)</f>
        <v>0</v>
      </c>
      <c r="Y279" s="158"/>
      <c r="Z279" s="158"/>
      <c r="AA279" s="158"/>
      <c r="AB279" s="158"/>
      <c r="AE279" s="150"/>
      <c r="AF279" s="160"/>
      <c r="AG279" s="150"/>
      <c r="AH279" s="150"/>
    </row>
    <row r="280" spans="1:34" ht="15" customHeight="1">
      <c r="A280" s="15"/>
      <c r="B280" s="169">
        <v>34</v>
      </c>
      <c r="C280" s="105" t="s">
        <v>80</v>
      </c>
      <c r="D280" s="105"/>
      <c r="E280" s="212" t="s">
        <v>45</v>
      </c>
      <c r="F280" s="213" t="s">
        <v>7</v>
      </c>
      <c r="G280" s="214">
        <v>82600</v>
      </c>
      <c r="H280" s="214">
        <v>82600</v>
      </c>
      <c r="I280" s="443">
        <v>82600</v>
      </c>
      <c r="J280" s="446">
        <v>0.10321269211700546</v>
      </c>
      <c r="K280" s="443">
        <f t="shared" si="266"/>
        <v>91125.368368864656</v>
      </c>
      <c r="L280" s="443">
        <f t="shared" ref="L280:O280" si="282">IF($J280&lt;0,(K280*(1-$J280)),(K280*(1+$J280)))</f>
        <v>100530.66295836901</v>
      </c>
      <c r="M280" s="443">
        <f t="shared" si="282"/>
        <v>110906.70332260961</v>
      </c>
      <c r="N280" s="443">
        <f t="shared" si="282"/>
        <v>122353.6827463582</v>
      </c>
      <c r="O280" s="443">
        <f t="shared" si="282"/>
        <v>134982.13573303985</v>
      </c>
      <c r="P280" s="455"/>
      <c r="Q280" s="87">
        <f t="shared" si="268"/>
        <v>82600</v>
      </c>
      <c r="R280" s="550">
        <f t="shared" si="259"/>
        <v>0</v>
      </c>
      <c r="S280" s="550">
        <f t="shared" si="260"/>
        <v>1</v>
      </c>
      <c r="T280" s="550">
        <f>IF(R280=1,SUM($R$6:R280),0)</f>
        <v>0</v>
      </c>
      <c r="U280" s="550">
        <f>IF(S280=1,SUM($S$6:S280),0)</f>
        <v>248</v>
      </c>
      <c r="V280" s="550">
        <f t="shared" si="261"/>
        <v>248</v>
      </c>
      <c r="W280" s="550">
        <f t="shared" si="262"/>
        <v>0</v>
      </c>
      <c r="X280" s="550">
        <f>IF(W280=1,SUM($W$6:W280),0)</f>
        <v>0</v>
      </c>
      <c r="Y280" s="158"/>
      <c r="Z280" s="158"/>
      <c r="AA280" s="158"/>
      <c r="AB280" s="158"/>
      <c r="AE280" s="150"/>
      <c r="AF280" s="160"/>
      <c r="AG280" s="150"/>
      <c r="AH280" s="150"/>
    </row>
    <row r="281" spans="1:34" ht="15" customHeight="1">
      <c r="A281" s="15"/>
      <c r="B281" s="169">
        <v>35</v>
      </c>
      <c r="C281" s="105" t="s">
        <v>81</v>
      </c>
      <c r="D281" s="105"/>
      <c r="E281" s="212" t="s">
        <v>45</v>
      </c>
      <c r="F281" s="213" t="s">
        <v>7</v>
      </c>
      <c r="G281" s="214">
        <v>116300</v>
      </c>
      <c r="H281" s="214">
        <v>116300</v>
      </c>
      <c r="I281" s="443">
        <v>116300</v>
      </c>
      <c r="J281" s="446">
        <v>0.10321269211700546</v>
      </c>
      <c r="K281" s="443">
        <f t="shared" si="266"/>
        <v>128303.63609320775</v>
      </c>
      <c r="L281" s="443">
        <f t="shared" ref="L281:O281" si="283">IF($J281&lt;0,(K281*(1-$J281)),(K281*(1+$J281)))</f>
        <v>141546.19978278832</v>
      </c>
      <c r="M281" s="443">
        <f t="shared" si="283"/>
        <v>156155.5641213014</v>
      </c>
      <c r="N281" s="443">
        <f t="shared" si="283"/>
        <v>172272.80028331061</v>
      </c>
      <c r="O281" s="443">
        <f t="shared" si="283"/>
        <v>190053.53977908634</v>
      </c>
      <c r="P281" s="455"/>
      <c r="Q281" s="87">
        <f t="shared" si="268"/>
        <v>116300</v>
      </c>
      <c r="R281" s="550">
        <f t="shared" si="259"/>
        <v>0</v>
      </c>
      <c r="S281" s="550">
        <f t="shared" si="260"/>
        <v>1</v>
      </c>
      <c r="T281" s="550">
        <f>IF(R281=1,SUM($R$6:R281),0)</f>
        <v>0</v>
      </c>
      <c r="U281" s="550">
        <f>IF(S281=1,SUM($S$6:S281),0)</f>
        <v>249</v>
      </c>
      <c r="V281" s="550">
        <f t="shared" si="261"/>
        <v>249</v>
      </c>
      <c r="W281" s="550">
        <f t="shared" si="262"/>
        <v>0</v>
      </c>
      <c r="X281" s="550">
        <f>IF(W281=1,SUM($W$6:W281),0)</f>
        <v>0</v>
      </c>
      <c r="Y281" s="158"/>
      <c r="Z281" s="158"/>
      <c r="AA281" s="158"/>
      <c r="AB281" s="158"/>
      <c r="AE281" s="150"/>
      <c r="AF281" s="160"/>
      <c r="AG281" s="150"/>
      <c r="AH281" s="150"/>
    </row>
    <row r="282" spans="1:34" ht="15" customHeight="1">
      <c r="A282" s="15"/>
      <c r="B282" s="169">
        <v>36</v>
      </c>
      <c r="C282" s="105" t="s">
        <v>82</v>
      </c>
      <c r="D282" s="105"/>
      <c r="E282" s="212" t="s">
        <v>45</v>
      </c>
      <c r="F282" s="213" t="s">
        <v>7</v>
      </c>
      <c r="G282" s="214">
        <v>139900</v>
      </c>
      <c r="H282" s="214">
        <v>139900</v>
      </c>
      <c r="I282" s="443">
        <v>139900</v>
      </c>
      <c r="J282" s="446">
        <v>0.10321269211700546</v>
      </c>
      <c r="K282" s="443">
        <f t="shared" si="266"/>
        <v>154339.45562716908</v>
      </c>
      <c r="L282" s="443">
        <f t="shared" ref="L282:O282" si="284">IF($J282&lt;0,(K282*(1-$J282)),(K282*(1+$J282)))</f>
        <v>170269.24634232232</v>
      </c>
      <c r="M282" s="443">
        <f t="shared" si="284"/>
        <v>187843.193642047</v>
      </c>
      <c r="N282" s="443">
        <f t="shared" si="284"/>
        <v>207230.99535369864</v>
      </c>
      <c r="O282" s="443">
        <f t="shared" si="284"/>
        <v>228619.86427424056</v>
      </c>
      <c r="P282" s="455"/>
      <c r="Q282" s="87">
        <f t="shared" si="268"/>
        <v>139900</v>
      </c>
      <c r="R282" s="550">
        <f t="shared" si="259"/>
        <v>0</v>
      </c>
      <c r="S282" s="550">
        <f t="shared" si="260"/>
        <v>1</v>
      </c>
      <c r="T282" s="550">
        <f>IF(R282=1,SUM($R$6:R282),0)</f>
        <v>0</v>
      </c>
      <c r="U282" s="550">
        <f>IF(S282=1,SUM($S$6:S282),0)</f>
        <v>250</v>
      </c>
      <c r="V282" s="550">
        <f t="shared" si="261"/>
        <v>250</v>
      </c>
      <c r="W282" s="550">
        <f t="shared" si="262"/>
        <v>0</v>
      </c>
      <c r="X282" s="550">
        <f>IF(W282=1,SUM($W$6:W282),0)</f>
        <v>0</v>
      </c>
      <c r="Y282" s="158"/>
      <c r="Z282" s="158"/>
      <c r="AA282" s="158"/>
      <c r="AB282" s="158"/>
      <c r="AE282" s="150"/>
      <c r="AF282" s="160"/>
      <c r="AG282" s="150"/>
      <c r="AH282" s="150"/>
    </row>
    <row r="283" spans="1:34" ht="15" customHeight="1">
      <c r="A283" s="15"/>
      <c r="B283" s="169">
        <v>37</v>
      </c>
      <c r="C283" s="105" t="s">
        <v>83</v>
      </c>
      <c r="D283" s="105"/>
      <c r="E283" s="212" t="s">
        <v>45</v>
      </c>
      <c r="F283" s="213" t="s">
        <v>7</v>
      </c>
      <c r="G283" s="214">
        <v>154600</v>
      </c>
      <c r="H283" s="214">
        <v>154600</v>
      </c>
      <c r="I283" s="443">
        <v>154600</v>
      </c>
      <c r="J283" s="446">
        <v>0.10321269211700546</v>
      </c>
      <c r="K283" s="443">
        <f t="shared" si="266"/>
        <v>170556.68220128905</v>
      </c>
      <c r="L283" s="443">
        <f t="shared" ref="L283:O283" si="285">IF($J283&lt;0,(K283*(1-$J283)),(K283*(1+$J283)))</f>
        <v>188160.29652982866</v>
      </c>
      <c r="M283" s="443">
        <f t="shared" si="285"/>
        <v>207580.82728420635</v>
      </c>
      <c r="N283" s="443">
        <f t="shared" si="285"/>
        <v>229005.80330008443</v>
      </c>
      <c r="O283" s="443">
        <f t="shared" si="285"/>
        <v>252642.10876910359</v>
      </c>
      <c r="P283" s="455"/>
      <c r="Q283" s="87">
        <f t="shared" si="268"/>
        <v>154600</v>
      </c>
      <c r="R283" s="550">
        <f t="shared" si="259"/>
        <v>0</v>
      </c>
      <c r="S283" s="550">
        <f t="shared" si="260"/>
        <v>1</v>
      </c>
      <c r="T283" s="550">
        <f>IF(R283=1,SUM($R$6:R283),0)</f>
        <v>0</v>
      </c>
      <c r="U283" s="550">
        <f>IF(S283=1,SUM($S$6:S283),0)</f>
        <v>251</v>
      </c>
      <c r="V283" s="550">
        <f t="shared" si="261"/>
        <v>251</v>
      </c>
      <c r="W283" s="550">
        <f t="shared" si="262"/>
        <v>0</v>
      </c>
      <c r="X283" s="550">
        <f>IF(W283=1,SUM($W$6:W283),0)</f>
        <v>0</v>
      </c>
      <c r="Y283" s="158"/>
      <c r="Z283" s="158"/>
      <c r="AA283" s="158"/>
      <c r="AB283" s="158"/>
      <c r="AE283" s="150"/>
      <c r="AF283" s="160"/>
      <c r="AG283" s="150"/>
      <c r="AH283" s="150"/>
    </row>
    <row r="284" spans="1:34" ht="15" customHeight="1">
      <c r="A284" s="15"/>
      <c r="B284" s="169">
        <v>38</v>
      </c>
      <c r="C284" s="105" t="s">
        <v>528</v>
      </c>
      <c r="D284" s="105"/>
      <c r="E284" s="212" t="s">
        <v>45</v>
      </c>
      <c r="F284" s="213" t="s">
        <v>7</v>
      </c>
      <c r="G284" s="214">
        <v>103500</v>
      </c>
      <c r="H284" s="214">
        <v>103500</v>
      </c>
      <c r="I284" s="443">
        <v>103500</v>
      </c>
      <c r="J284" s="446">
        <v>0.10321269211700546</v>
      </c>
      <c r="K284" s="443">
        <f t="shared" si="266"/>
        <v>114182.51363411007</v>
      </c>
      <c r="L284" s="443">
        <f t="shared" ref="L284:O284" si="286">IF($J284&lt;0,(K284*(1-$J284)),(K284*(1+$J284)))</f>
        <v>125967.59825897327</v>
      </c>
      <c r="M284" s="443">
        <f t="shared" si="286"/>
        <v>138969.05319479533</v>
      </c>
      <c r="N284" s="443">
        <f t="shared" si="286"/>
        <v>153312.42329598151</v>
      </c>
      <c r="O284" s="443">
        <f t="shared" si="286"/>
        <v>169136.21123934168</v>
      </c>
      <c r="P284" s="455"/>
      <c r="Q284" s="87">
        <f t="shared" si="268"/>
        <v>103500</v>
      </c>
      <c r="R284" s="550">
        <f t="shared" si="259"/>
        <v>0</v>
      </c>
      <c r="S284" s="550">
        <f t="shared" si="260"/>
        <v>1</v>
      </c>
      <c r="T284" s="550">
        <f>IF(R284=1,SUM($R$6:R284),0)</f>
        <v>0</v>
      </c>
      <c r="U284" s="550">
        <f>IF(S284=1,SUM($S$6:S284),0)</f>
        <v>252</v>
      </c>
      <c r="V284" s="550">
        <f t="shared" si="261"/>
        <v>252</v>
      </c>
      <c r="W284" s="550">
        <f t="shared" si="262"/>
        <v>0</v>
      </c>
      <c r="X284" s="550">
        <f>IF(W284=1,SUM($W$6:W284),0)</f>
        <v>0</v>
      </c>
      <c r="Y284" s="158"/>
      <c r="Z284" s="158"/>
      <c r="AA284" s="158"/>
      <c r="AB284" s="158"/>
      <c r="AE284" s="150"/>
      <c r="AF284" s="160"/>
      <c r="AG284" s="150"/>
      <c r="AH284" s="150"/>
    </row>
    <row r="285" spans="1:34" ht="15" customHeight="1">
      <c r="A285" s="15"/>
      <c r="B285" s="169">
        <v>39</v>
      </c>
      <c r="C285" s="105" t="s">
        <v>529</v>
      </c>
      <c r="D285" s="105"/>
      <c r="E285" s="212" t="s">
        <v>45</v>
      </c>
      <c r="F285" s="213" t="s">
        <v>7</v>
      </c>
      <c r="G285" s="214">
        <v>106000</v>
      </c>
      <c r="H285" s="214">
        <v>106000</v>
      </c>
      <c r="I285" s="443">
        <v>106000</v>
      </c>
      <c r="J285" s="446">
        <v>0.10321269211700546</v>
      </c>
      <c r="K285" s="443">
        <f t="shared" si="266"/>
        <v>116940.54536440258</v>
      </c>
      <c r="L285" s="443">
        <f t="shared" ref="L285:O285" si="287">IF($J285&lt;0,(K285*(1-$J285)),(K285*(1+$J285)))</f>
        <v>129010.2938690934</v>
      </c>
      <c r="M285" s="443">
        <f t="shared" si="287"/>
        <v>142325.79361012854</v>
      </c>
      <c r="N285" s="443">
        <f t="shared" si="287"/>
        <v>157015.62192631923</v>
      </c>
      <c r="O285" s="443">
        <f t="shared" si="287"/>
        <v>173221.62696976057</v>
      </c>
      <c r="P285" s="455"/>
      <c r="Q285" s="87">
        <f t="shared" si="268"/>
        <v>106000</v>
      </c>
      <c r="R285" s="550">
        <f t="shared" si="259"/>
        <v>0</v>
      </c>
      <c r="S285" s="550">
        <f t="shared" si="260"/>
        <v>1</v>
      </c>
      <c r="T285" s="550">
        <f>IF(R285=1,SUM($R$6:R285),0)</f>
        <v>0</v>
      </c>
      <c r="U285" s="550">
        <f>IF(S285=1,SUM($S$6:S285),0)</f>
        <v>253</v>
      </c>
      <c r="V285" s="550">
        <f t="shared" si="261"/>
        <v>253</v>
      </c>
      <c r="W285" s="550">
        <f t="shared" si="262"/>
        <v>0</v>
      </c>
      <c r="X285" s="550">
        <f>IF(W285=1,SUM($W$6:W285),0)</f>
        <v>0</v>
      </c>
      <c r="Y285" s="158"/>
      <c r="Z285" s="158"/>
      <c r="AA285" s="158"/>
      <c r="AB285" s="158"/>
      <c r="AE285" s="150"/>
      <c r="AF285" s="160"/>
      <c r="AG285" s="150"/>
      <c r="AH285" s="150"/>
    </row>
    <row r="286" spans="1:34" ht="15" customHeight="1">
      <c r="A286" s="15"/>
      <c r="B286" s="169">
        <v>40</v>
      </c>
      <c r="C286" s="105" t="s">
        <v>86</v>
      </c>
      <c r="D286" s="105"/>
      <c r="E286" s="212" t="s">
        <v>45</v>
      </c>
      <c r="F286" s="213" t="s">
        <v>7</v>
      </c>
      <c r="G286" s="214">
        <v>135900</v>
      </c>
      <c r="H286" s="214">
        <v>135900</v>
      </c>
      <c r="I286" s="443">
        <v>135900</v>
      </c>
      <c r="J286" s="446">
        <v>0.10321269211700546</v>
      </c>
      <c r="K286" s="443">
        <f t="shared" si="266"/>
        <v>149926.60485870106</v>
      </c>
      <c r="L286" s="443">
        <f t="shared" ref="L286:O286" si="288">IF($J286&lt;0,(K286*(1-$J286)),(K286*(1+$J286)))</f>
        <v>165400.93336613014</v>
      </c>
      <c r="M286" s="443">
        <f t="shared" si="288"/>
        <v>182472.40897751387</v>
      </c>
      <c r="N286" s="443">
        <f t="shared" si="288"/>
        <v>201305.87754515832</v>
      </c>
      <c r="O286" s="443">
        <f t="shared" si="288"/>
        <v>222083.19910557038</v>
      </c>
      <c r="P286" s="455"/>
      <c r="Q286" s="87">
        <f t="shared" si="268"/>
        <v>135900</v>
      </c>
      <c r="R286" s="550">
        <f t="shared" si="259"/>
        <v>0</v>
      </c>
      <c r="S286" s="550">
        <f t="shared" si="260"/>
        <v>1</v>
      </c>
      <c r="T286" s="550">
        <f>IF(R286=1,SUM($R$6:R286),0)</f>
        <v>0</v>
      </c>
      <c r="U286" s="550">
        <f>IF(S286=1,SUM($S$6:S286),0)</f>
        <v>254</v>
      </c>
      <c r="V286" s="550">
        <f t="shared" si="261"/>
        <v>254</v>
      </c>
      <c r="W286" s="550">
        <f t="shared" si="262"/>
        <v>0</v>
      </c>
      <c r="X286" s="550">
        <f>IF(W286=1,SUM($W$6:W286),0)</f>
        <v>0</v>
      </c>
      <c r="Y286" s="158"/>
      <c r="Z286" s="158"/>
      <c r="AA286" s="158"/>
      <c r="AB286" s="158"/>
      <c r="AE286" s="150"/>
      <c r="AF286" s="160"/>
      <c r="AG286" s="150"/>
      <c r="AH286" s="150"/>
    </row>
    <row r="287" spans="1:34" ht="15" customHeight="1">
      <c r="A287" s="15"/>
      <c r="B287" s="169">
        <v>41</v>
      </c>
      <c r="C287" s="105" t="s">
        <v>87</v>
      </c>
      <c r="D287" s="105"/>
      <c r="E287" s="212" t="s">
        <v>45</v>
      </c>
      <c r="F287" s="213" t="s">
        <v>7</v>
      </c>
      <c r="G287" s="214">
        <v>160100</v>
      </c>
      <c r="H287" s="214">
        <v>160100</v>
      </c>
      <c r="I287" s="443">
        <v>160100</v>
      </c>
      <c r="J287" s="446">
        <v>0.10321269211700546</v>
      </c>
      <c r="K287" s="443">
        <f t="shared" si="266"/>
        <v>176624.35200793258</v>
      </c>
      <c r="L287" s="443">
        <f t="shared" ref="L287:O287" si="289">IF($J287&lt;0,(K287*(1-$J287)),(K287*(1+$J287)))</f>
        <v>194854.22687209293</v>
      </c>
      <c r="M287" s="443">
        <f t="shared" si="289"/>
        <v>214965.65619793942</v>
      </c>
      <c r="N287" s="443">
        <f t="shared" si="289"/>
        <v>237152.84028682741</v>
      </c>
      <c r="O287" s="443">
        <f t="shared" si="289"/>
        <v>261630.02337602511</v>
      </c>
      <c r="P287" s="455"/>
      <c r="Q287" s="87">
        <f t="shared" si="268"/>
        <v>160100</v>
      </c>
      <c r="R287" s="550">
        <f t="shared" si="259"/>
        <v>0</v>
      </c>
      <c r="S287" s="550">
        <f t="shared" si="260"/>
        <v>1</v>
      </c>
      <c r="T287" s="550">
        <f>IF(R287=1,SUM($R$6:R287),0)</f>
        <v>0</v>
      </c>
      <c r="U287" s="550">
        <f>IF(S287=1,SUM($S$6:S287),0)</f>
        <v>255</v>
      </c>
      <c r="V287" s="550">
        <f t="shared" si="261"/>
        <v>255</v>
      </c>
      <c r="W287" s="550">
        <f t="shared" si="262"/>
        <v>0</v>
      </c>
      <c r="X287" s="550">
        <f>IF(W287=1,SUM($W$6:W287),0)</f>
        <v>0</v>
      </c>
      <c r="Y287" s="158"/>
      <c r="Z287" s="158"/>
      <c r="AA287" s="158"/>
      <c r="AB287" s="158"/>
      <c r="AE287" s="150"/>
      <c r="AF287" s="160"/>
      <c r="AG287" s="150"/>
      <c r="AH287" s="150"/>
    </row>
    <row r="288" spans="1:34" ht="15" customHeight="1">
      <c r="A288" s="15"/>
      <c r="B288" s="169">
        <v>42</v>
      </c>
      <c r="C288" s="105" t="s">
        <v>530</v>
      </c>
      <c r="D288" s="105" t="s">
        <v>530</v>
      </c>
      <c r="E288" s="212" t="s">
        <v>44</v>
      </c>
      <c r="F288" s="213" t="s">
        <v>7</v>
      </c>
      <c r="G288" s="214">
        <v>362130</v>
      </c>
      <c r="H288" s="214">
        <v>403400</v>
      </c>
      <c r="I288" s="167">
        <v>445036</v>
      </c>
      <c r="J288" s="445">
        <f t="shared" si="270"/>
        <v>0.10321269211700546</v>
      </c>
      <c r="K288" s="167">
        <f t="shared" si="266"/>
        <v>490969.36364898371</v>
      </c>
      <c r="L288" s="167">
        <f t="shared" ref="L288:O288" si="290">IF($J288&lt;0,(K288*(1-$J288)),(K288*(1+$J288)))</f>
        <v>541643.63341816841</v>
      </c>
      <c r="M288" s="167">
        <f t="shared" si="290"/>
        <v>597548.13099129405</v>
      </c>
      <c r="N288" s="167">
        <f t="shared" si="290"/>
        <v>659222.6822603906</v>
      </c>
      <c r="O288" s="167">
        <f t="shared" si="290"/>
        <v>727262.8300010789</v>
      </c>
      <c r="P288" s="455"/>
      <c r="Q288" s="87">
        <f t="shared" si="268"/>
        <v>445036</v>
      </c>
      <c r="R288" s="550">
        <f t="shared" si="259"/>
        <v>1</v>
      </c>
      <c r="S288" s="550">
        <f t="shared" si="260"/>
        <v>0</v>
      </c>
      <c r="T288" s="550">
        <f>IF(R288=1,SUM($R$6:R288),0)</f>
        <v>142</v>
      </c>
      <c r="U288" s="550">
        <f>IF(S288=1,SUM($S$6:S288),0)</f>
        <v>0</v>
      </c>
      <c r="V288" s="550">
        <f t="shared" si="261"/>
        <v>142</v>
      </c>
      <c r="W288" s="550">
        <f t="shared" si="262"/>
        <v>0</v>
      </c>
      <c r="X288" s="550">
        <f>IF(W288=1,SUM($W$6:W288),0)</f>
        <v>0</v>
      </c>
      <c r="Y288" s="158"/>
      <c r="Z288" s="158"/>
      <c r="AA288" s="158"/>
      <c r="AB288" s="158"/>
      <c r="AE288" s="150"/>
      <c r="AF288" s="160"/>
      <c r="AG288" s="150"/>
      <c r="AH288" s="150"/>
    </row>
    <row r="289" spans="1:34" ht="15" customHeight="1">
      <c r="A289" s="17"/>
      <c r="B289" s="169">
        <v>43</v>
      </c>
      <c r="C289" s="105" t="s">
        <v>84</v>
      </c>
      <c r="D289" s="105" t="s">
        <v>84</v>
      </c>
      <c r="E289" s="212" t="s">
        <v>44</v>
      </c>
      <c r="F289" s="213" t="s">
        <v>7</v>
      </c>
      <c r="G289" s="214">
        <v>418580</v>
      </c>
      <c r="H289" s="214">
        <v>466300</v>
      </c>
      <c r="I289" s="167">
        <v>550917</v>
      </c>
      <c r="J289" s="445">
        <f t="shared" si="270"/>
        <v>0.18146472228179283</v>
      </c>
      <c r="K289" s="167">
        <f t="shared" si="266"/>
        <v>650889.00040531845</v>
      </c>
      <c r="L289" s="167">
        <f t="shared" ref="L289:O289" si="291">IF($J289&lt;0,(K289*(1-$J289)),(K289*(1+$J289)))</f>
        <v>769002.39210014336</v>
      </c>
      <c r="M289" s="167">
        <f t="shared" si="291"/>
        <v>908549.19761663023</v>
      </c>
      <c r="N289" s="167">
        <f t="shared" si="291"/>
        <v>1073418.8254414778</v>
      </c>
      <c r="O289" s="167">
        <f t="shared" si="291"/>
        <v>1268206.474492264</v>
      </c>
      <c r="P289" s="455"/>
      <c r="Q289" s="87">
        <f t="shared" si="268"/>
        <v>550917</v>
      </c>
      <c r="R289" s="550">
        <f t="shared" si="259"/>
        <v>1</v>
      </c>
      <c r="S289" s="550">
        <f t="shared" si="260"/>
        <v>0</v>
      </c>
      <c r="T289" s="550">
        <f>IF(R289=1,SUM($R$6:R289),0)</f>
        <v>143</v>
      </c>
      <c r="U289" s="550">
        <f>IF(S289=1,SUM($S$6:S289),0)</f>
        <v>0</v>
      </c>
      <c r="V289" s="550">
        <f t="shared" si="261"/>
        <v>143</v>
      </c>
      <c r="W289" s="550">
        <f t="shared" si="262"/>
        <v>0</v>
      </c>
      <c r="X289" s="550">
        <f>IF(W289=1,SUM($W$6:W289),0)</f>
        <v>0</v>
      </c>
      <c r="Y289" s="158"/>
      <c r="Z289" s="158"/>
      <c r="AA289" s="158"/>
      <c r="AB289" s="158"/>
      <c r="AE289" s="150"/>
      <c r="AF289" s="160"/>
      <c r="AG289" s="150"/>
      <c r="AH289" s="150"/>
    </row>
    <row r="290" spans="1:34" ht="15" customHeight="1">
      <c r="A290" s="15"/>
      <c r="B290" s="169">
        <v>44</v>
      </c>
      <c r="C290" s="105" t="s">
        <v>85</v>
      </c>
      <c r="D290" s="105" t="s">
        <v>85</v>
      </c>
      <c r="E290" s="212" t="s">
        <v>44</v>
      </c>
      <c r="F290" s="213" t="s">
        <v>7</v>
      </c>
      <c r="G290" s="214">
        <v>447280</v>
      </c>
      <c r="H290" s="214">
        <v>585500</v>
      </c>
      <c r="I290" s="167">
        <v>593590</v>
      </c>
      <c r="J290" s="445">
        <f t="shared" si="270"/>
        <v>1.3817250213492741E-2</v>
      </c>
      <c r="K290" s="167">
        <f t="shared" si="266"/>
        <v>601791.78155422723</v>
      </c>
      <c r="L290" s="167">
        <f t="shared" ref="L290:O290" si="292">IF($J290&lt;0,(K290*(1-$J290)),(K290*(1+$J290)))</f>
        <v>610106.88917638559</v>
      </c>
      <c r="M290" s="167">
        <f t="shared" si="292"/>
        <v>618536.88872111146</v>
      </c>
      <c r="N290" s="167">
        <f t="shared" si="292"/>
        <v>627083.36767884635</v>
      </c>
      <c r="O290" s="167">
        <f t="shared" si="292"/>
        <v>635747.9354747847</v>
      </c>
      <c r="P290" s="455"/>
      <c r="Q290" s="87">
        <f t="shared" si="268"/>
        <v>593590</v>
      </c>
      <c r="R290" s="550">
        <f t="shared" si="259"/>
        <v>1</v>
      </c>
      <c r="S290" s="550">
        <f t="shared" si="260"/>
        <v>0</v>
      </c>
      <c r="T290" s="550">
        <f>IF(R290=1,SUM($R$6:R290),0)</f>
        <v>144</v>
      </c>
      <c r="U290" s="550">
        <f>IF(S290=1,SUM($S$6:S290),0)</f>
        <v>0</v>
      </c>
      <c r="V290" s="550">
        <f t="shared" si="261"/>
        <v>144</v>
      </c>
      <c r="W290" s="550">
        <f t="shared" si="262"/>
        <v>0</v>
      </c>
      <c r="X290" s="550">
        <f>IF(W290=1,SUM($W$6:W290),0)</f>
        <v>0</v>
      </c>
      <c r="Y290" s="158"/>
      <c r="Z290" s="158"/>
      <c r="AA290" s="158"/>
      <c r="AB290" s="158"/>
      <c r="AE290" s="150"/>
      <c r="AF290" s="160"/>
      <c r="AG290" s="150"/>
      <c r="AH290" s="150"/>
    </row>
    <row r="291" spans="1:34" ht="15" customHeight="1">
      <c r="A291" s="15"/>
      <c r="B291" s="169">
        <v>45</v>
      </c>
      <c r="C291" s="105" t="s">
        <v>88</v>
      </c>
      <c r="D291" s="105" t="s">
        <v>88</v>
      </c>
      <c r="E291" s="212" t="s">
        <v>45</v>
      </c>
      <c r="F291" s="213" t="s">
        <v>7</v>
      </c>
      <c r="G291" s="214">
        <v>3200</v>
      </c>
      <c r="H291" s="214">
        <v>3600</v>
      </c>
      <c r="I291" s="167">
        <v>3490</v>
      </c>
      <c r="J291" s="445">
        <f t="shared" si="270"/>
        <v>-3.0555555555555555E-2</v>
      </c>
      <c r="K291" s="167">
        <f t="shared" si="266"/>
        <v>3596.6388888888887</v>
      </c>
      <c r="L291" s="167">
        <f t="shared" ref="L291:O291" si="293">IF($J291&lt;0,(K291*(1-$J291)),(K291*(1+$J291)))</f>
        <v>3706.5361882716043</v>
      </c>
      <c r="M291" s="167">
        <f t="shared" si="293"/>
        <v>3819.791460691014</v>
      </c>
      <c r="N291" s="167">
        <f t="shared" si="293"/>
        <v>3936.5073108787947</v>
      </c>
      <c r="O291" s="167">
        <f t="shared" si="293"/>
        <v>4056.7894787112018</v>
      </c>
      <c r="P291" s="455"/>
      <c r="Q291" s="87">
        <f t="shared" si="268"/>
        <v>3490</v>
      </c>
      <c r="R291" s="550">
        <f t="shared" si="259"/>
        <v>0</v>
      </c>
      <c r="S291" s="550">
        <f t="shared" si="260"/>
        <v>1</v>
      </c>
      <c r="T291" s="550">
        <f>IF(R291=1,SUM($R$6:R291),0)</f>
        <v>0</v>
      </c>
      <c r="U291" s="550">
        <f>IF(S291=1,SUM($S$6:S291),0)</f>
        <v>256</v>
      </c>
      <c r="V291" s="550">
        <f t="shared" si="261"/>
        <v>256</v>
      </c>
      <c r="W291" s="550">
        <f t="shared" si="262"/>
        <v>0</v>
      </c>
      <c r="X291" s="550">
        <f>IF(W291=1,SUM($W$6:W291),0)</f>
        <v>0</v>
      </c>
      <c r="Y291" s="158"/>
      <c r="Z291" s="158"/>
      <c r="AA291" s="158"/>
      <c r="AB291" s="158"/>
      <c r="AE291" s="150"/>
      <c r="AF291" s="160"/>
      <c r="AG291" s="150"/>
      <c r="AH291" s="150"/>
    </row>
    <row r="292" spans="1:34" ht="15" customHeight="1">
      <c r="A292" s="15"/>
      <c r="B292" s="169">
        <v>46</v>
      </c>
      <c r="C292" s="105" t="s">
        <v>89</v>
      </c>
      <c r="D292" s="105" t="s">
        <v>89</v>
      </c>
      <c r="E292" s="212" t="s">
        <v>45</v>
      </c>
      <c r="F292" s="213" t="s">
        <v>7</v>
      </c>
      <c r="G292" s="214">
        <v>4100</v>
      </c>
      <c r="H292" s="214">
        <v>4600</v>
      </c>
      <c r="I292" s="167">
        <v>4594</v>
      </c>
      <c r="J292" s="445">
        <f t="shared" si="270"/>
        <v>-1.3043478260869566E-3</v>
      </c>
      <c r="K292" s="167">
        <f t="shared" si="266"/>
        <v>4599.9921739130441</v>
      </c>
      <c r="L292" s="167">
        <f t="shared" ref="L292:O292" si="294">IF($J292&lt;0,(K292*(1-$J292)),(K292*(1+$J292)))</f>
        <v>4605.9921637051048</v>
      </c>
      <c r="M292" s="167">
        <f t="shared" si="294"/>
        <v>4611.9999795708072</v>
      </c>
      <c r="N292" s="167">
        <f t="shared" si="294"/>
        <v>4618.0156317180736</v>
      </c>
      <c r="O292" s="167">
        <f t="shared" si="294"/>
        <v>4624.0391303681408</v>
      </c>
      <c r="P292" s="455"/>
      <c r="Q292" s="87">
        <f t="shared" si="268"/>
        <v>4594</v>
      </c>
      <c r="R292" s="550">
        <f t="shared" si="259"/>
        <v>0</v>
      </c>
      <c r="S292" s="550">
        <f t="shared" si="260"/>
        <v>1</v>
      </c>
      <c r="T292" s="550">
        <f>IF(R292=1,SUM($R$6:R292),0)</f>
        <v>0</v>
      </c>
      <c r="U292" s="550">
        <f>IF(S292=1,SUM($S$6:S292),0)</f>
        <v>257</v>
      </c>
      <c r="V292" s="550">
        <f t="shared" si="261"/>
        <v>257</v>
      </c>
      <c r="W292" s="550">
        <f t="shared" si="262"/>
        <v>0</v>
      </c>
      <c r="X292" s="550">
        <f>IF(W292=1,SUM($W$6:W292),0)</f>
        <v>0</v>
      </c>
      <c r="Y292" s="158"/>
      <c r="Z292" s="158"/>
      <c r="AA292" s="158"/>
      <c r="AB292" s="158"/>
      <c r="AE292" s="150"/>
      <c r="AF292" s="160"/>
      <c r="AG292" s="150"/>
      <c r="AH292" s="150"/>
    </row>
    <row r="293" spans="1:34" ht="15" customHeight="1">
      <c r="A293" s="15"/>
      <c r="B293" s="169">
        <v>47</v>
      </c>
      <c r="C293" s="105" t="s">
        <v>90</v>
      </c>
      <c r="D293" s="105" t="s">
        <v>90</v>
      </c>
      <c r="E293" s="212" t="s">
        <v>45</v>
      </c>
      <c r="F293" s="213" t="s">
        <v>7</v>
      </c>
      <c r="G293" s="214">
        <v>6500</v>
      </c>
      <c r="H293" s="214">
        <v>7200</v>
      </c>
      <c r="I293" s="167">
        <v>7283</v>
      </c>
      <c r="J293" s="445">
        <f t="shared" si="270"/>
        <v>1.1527777777777777E-2</v>
      </c>
      <c r="K293" s="167">
        <f t="shared" si="266"/>
        <v>7366.9568055555555</v>
      </c>
      <c r="L293" s="167">
        <f t="shared" ref="L293:O293" si="295">IF($J293&lt;0,(K293*(1-$J293)),(K293*(1+$J293)))</f>
        <v>7451.8814465084879</v>
      </c>
      <c r="M293" s="167">
        <f t="shared" si="295"/>
        <v>7537.7850798501831</v>
      </c>
      <c r="N293" s="167">
        <f t="shared" si="295"/>
        <v>7624.6789911873448</v>
      </c>
      <c r="O293" s="167">
        <f t="shared" si="295"/>
        <v>7712.5745962246438</v>
      </c>
      <c r="P293" s="455"/>
      <c r="Q293" s="87">
        <f t="shared" si="268"/>
        <v>7283</v>
      </c>
      <c r="R293" s="550">
        <f t="shared" si="259"/>
        <v>0</v>
      </c>
      <c r="S293" s="550">
        <f t="shared" si="260"/>
        <v>1</v>
      </c>
      <c r="T293" s="550">
        <f>IF(R293=1,SUM($R$6:R293),0)</f>
        <v>0</v>
      </c>
      <c r="U293" s="550">
        <f>IF(S293=1,SUM($S$6:S293),0)</f>
        <v>258</v>
      </c>
      <c r="V293" s="550">
        <f t="shared" si="261"/>
        <v>258</v>
      </c>
      <c r="W293" s="550">
        <f t="shared" si="262"/>
        <v>0</v>
      </c>
      <c r="X293" s="550">
        <f>IF(W293=1,SUM($W$6:W293),0)</f>
        <v>0</v>
      </c>
      <c r="Y293" s="158"/>
      <c r="Z293" s="158"/>
      <c r="AA293" s="158"/>
      <c r="AB293" s="158"/>
      <c r="AE293" s="150"/>
      <c r="AF293" s="160"/>
      <c r="AG293" s="150"/>
      <c r="AH293" s="150"/>
    </row>
    <row r="294" spans="1:34" ht="15" customHeight="1">
      <c r="A294" s="15"/>
      <c r="B294" s="169">
        <v>48</v>
      </c>
      <c r="C294" s="105" t="s">
        <v>91</v>
      </c>
      <c r="D294" s="105" t="s">
        <v>91</v>
      </c>
      <c r="E294" s="212" t="s">
        <v>45</v>
      </c>
      <c r="F294" s="213" t="s">
        <v>7</v>
      </c>
      <c r="G294" s="214">
        <v>11400</v>
      </c>
      <c r="H294" s="214">
        <v>12700</v>
      </c>
      <c r="I294" s="167">
        <v>12774</v>
      </c>
      <c r="J294" s="445">
        <f t="shared" si="270"/>
        <v>5.8267716535433068E-3</v>
      </c>
      <c r="K294" s="167">
        <f t="shared" si="266"/>
        <v>12848.431181102364</v>
      </c>
      <c r="L294" s="167">
        <f t="shared" ref="L294:O294" si="296">IF($J294&lt;0,(K294*(1-$J294)),(K294*(1+$J294)))</f>
        <v>12923.296055700914</v>
      </c>
      <c r="M294" s="167">
        <f t="shared" si="296"/>
        <v>12998.59715082862</v>
      </c>
      <c r="N294" s="167">
        <f t="shared" si="296"/>
        <v>13074.337008242899</v>
      </c>
      <c r="O294" s="167">
        <f t="shared" si="296"/>
        <v>13150.518184511402</v>
      </c>
      <c r="P294" s="455"/>
      <c r="Q294" s="87">
        <f t="shared" si="268"/>
        <v>12774</v>
      </c>
      <c r="R294" s="550">
        <f t="shared" si="259"/>
        <v>0</v>
      </c>
      <c r="S294" s="550">
        <f t="shared" si="260"/>
        <v>1</v>
      </c>
      <c r="T294" s="550">
        <f>IF(R294=1,SUM($R$6:R294),0)</f>
        <v>0</v>
      </c>
      <c r="U294" s="550">
        <f>IF(S294=1,SUM($S$6:S294),0)</f>
        <v>259</v>
      </c>
      <c r="V294" s="550">
        <f t="shared" si="261"/>
        <v>259</v>
      </c>
      <c r="W294" s="550">
        <f t="shared" si="262"/>
        <v>0</v>
      </c>
      <c r="X294" s="550">
        <f>IF(W294=1,SUM($W$6:W294),0)</f>
        <v>0</v>
      </c>
      <c r="Y294" s="158"/>
      <c r="Z294" s="158"/>
      <c r="AA294" s="158"/>
      <c r="AB294" s="158"/>
      <c r="AE294" s="150"/>
      <c r="AF294" s="160"/>
      <c r="AG294" s="150"/>
      <c r="AH294" s="150"/>
    </row>
    <row r="295" spans="1:34" ht="15" customHeight="1">
      <c r="A295" s="15"/>
      <c r="B295" s="169">
        <v>49</v>
      </c>
      <c r="C295" s="105" t="s">
        <v>92</v>
      </c>
      <c r="D295" s="105" t="s">
        <v>92</v>
      </c>
      <c r="E295" s="212" t="s">
        <v>45</v>
      </c>
      <c r="F295" s="213" t="s">
        <v>7</v>
      </c>
      <c r="G295" s="214">
        <v>16700</v>
      </c>
      <c r="H295" s="214">
        <v>31544.499999999996</v>
      </c>
      <c r="I295" s="167">
        <v>18713</v>
      </c>
      <c r="J295" s="445">
        <f t="shared" si="270"/>
        <v>-0.40677455657880129</v>
      </c>
      <c r="K295" s="167">
        <f t="shared" si="266"/>
        <v>26324.972277259109</v>
      </c>
      <c r="L295" s="167">
        <f t="shared" ref="L295:O295" si="297">IF($J295&lt;0,(K295*(1-$J295)),(K295*(1+$J295)))</f>
        <v>37033.301202290415</v>
      </c>
      <c r="M295" s="167">
        <f t="shared" si="297"/>
        <v>52097.505877501288</v>
      </c>
      <c r="N295" s="167">
        <f t="shared" si="297"/>
        <v>73289.445729683372</v>
      </c>
      <c r="O295" s="167">
        <f t="shared" si="297"/>
        <v>103101.72751828145</v>
      </c>
      <c r="P295" s="455"/>
      <c r="Q295" s="87">
        <f t="shared" si="268"/>
        <v>18713</v>
      </c>
      <c r="R295" s="550">
        <f t="shared" si="259"/>
        <v>0</v>
      </c>
      <c r="S295" s="550">
        <f t="shared" si="260"/>
        <v>1</v>
      </c>
      <c r="T295" s="550">
        <f>IF(R295=1,SUM($R$6:R295),0)</f>
        <v>0</v>
      </c>
      <c r="U295" s="550">
        <f>IF(S295=1,SUM($S$6:S295),0)</f>
        <v>260</v>
      </c>
      <c r="V295" s="550">
        <f t="shared" si="261"/>
        <v>260</v>
      </c>
      <c r="W295" s="550">
        <f t="shared" si="262"/>
        <v>0</v>
      </c>
      <c r="X295" s="550">
        <f>IF(W295=1,SUM($W$6:W295),0)</f>
        <v>0</v>
      </c>
      <c r="Y295" s="158"/>
      <c r="Z295" s="158"/>
      <c r="AA295" s="158"/>
      <c r="AB295" s="158"/>
      <c r="AE295" s="150"/>
      <c r="AF295" s="160"/>
      <c r="AG295" s="150"/>
      <c r="AH295" s="150"/>
    </row>
    <row r="296" spans="1:34" ht="15" customHeight="1">
      <c r="A296" s="15"/>
      <c r="B296" s="169">
        <v>50</v>
      </c>
      <c r="C296" s="105" t="s">
        <v>93</v>
      </c>
      <c r="D296" s="105" t="s">
        <v>93</v>
      </c>
      <c r="E296" s="212" t="s">
        <v>45</v>
      </c>
      <c r="F296" s="213" t="s">
        <v>7</v>
      </c>
      <c r="G296" s="214">
        <v>9600</v>
      </c>
      <c r="H296" s="214">
        <v>10700</v>
      </c>
      <c r="I296" s="167">
        <v>10757</v>
      </c>
      <c r="J296" s="445">
        <f t="shared" si="270"/>
        <v>5.3271028037383174E-3</v>
      </c>
      <c r="K296" s="167">
        <f t="shared" si="266"/>
        <v>10814.303644859812</v>
      </c>
      <c r="L296" s="167">
        <f t="shared" ref="L296:O296" si="298">IF($J296&lt;0,(K296*(1-$J296)),(K296*(1+$J296)))</f>
        <v>10871.912552126822</v>
      </c>
      <c r="M296" s="167">
        <f t="shared" si="298"/>
        <v>10929.828347965253</v>
      </c>
      <c r="N296" s="167">
        <f t="shared" si="298"/>
        <v>10988.052667202077</v>
      </c>
      <c r="O296" s="167">
        <f t="shared" si="298"/>
        <v>11046.587153373153</v>
      </c>
      <c r="P296" s="455"/>
      <c r="Q296" s="87">
        <f t="shared" si="268"/>
        <v>10757</v>
      </c>
      <c r="R296" s="550">
        <f t="shared" si="259"/>
        <v>0</v>
      </c>
      <c r="S296" s="550">
        <f t="shared" si="260"/>
        <v>1</v>
      </c>
      <c r="T296" s="550">
        <f>IF(R296=1,SUM($R$6:R296),0)</f>
        <v>0</v>
      </c>
      <c r="U296" s="550">
        <f>IF(S296=1,SUM($S$6:S296),0)</f>
        <v>261</v>
      </c>
      <c r="V296" s="550">
        <f t="shared" si="261"/>
        <v>261</v>
      </c>
      <c r="W296" s="550">
        <f t="shared" si="262"/>
        <v>0</v>
      </c>
      <c r="X296" s="550">
        <f>IF(W296=1,SUM($W$6:W296),0)</f>
        <v>0</v>
      </c>
      <c r="Y296" s="158"/>
      <c r="Z296" s="158"/>
      <c r="AA296" s="158"/>
      <c r="AB296" s="158"/>
      <c r="AE296" s="150"/>
      <c r="AF296" s="160"/>
      <c r="AG296" s="150"/>
      <c r="AH296" s="150"/>
    </row>
    <row r="297" spans="1:34" ht="15" customHeight="1">
      <c r="A297" s="15"/>
      <c r="B297" s="169">
        <v>51</v>
      </c>
      <c r="C297" s="105" t="s">
        <v>428</v>
      </c>
      <c r="D297" s="105" t="s">
        <v>428</v>
      </c>
      <c r="E297" s="212" t="s">
        <v>45</v>
      </c>
      <c r="F297" s="213" t="s">
        <v>7</v>
      </c>
      <c r="G297" s="214">
        <v>11700</v>
      </c>
      <c r="H297" s="214">
        <v>13000</v>
      </c>
      <c r="I297" s="167">
        <v>13110</v>
      </c>
      <c r="J297" s="445">
        <f t="shared" si="270"/>
        <v>8.4615384615384613E-3</v>
      </c>
      <c r="K297" s="167">
        <f t="shared" si="266"/>
        <v>13220.93076923077</v>
      </c>
      <c r="L297" s="167">
        <f t="shared" ref="L297:O297" si="299">IF($J297&lt;0,(K297*(1-$J297)),(K297*(1+$J297)))</f>
        <v>13332.800183431955</v>
      </c>
      <c r="M297" s="167">
        <f t="shared" si="299"/>
        <v>13445.616184984072</v>
      </c>
      <c r="N297" s="167">
        <f t="shared" si="299"/>
        <v>13559.386783472399</v>
      </c>
      <c r="O297" s="167">
        <f t="shared" si="299"/>
        <v>13674.120056255628</v>
      </c>
      <c r="P297" s="455"/>
      <c r="Q297" s="87">
        <f t="shared" si="268"/>
        <v>13110</v>
      </c>
      <c r="R297" s="550">
        <f t="shared" si="259"/>
        <v>0</v>
      </c>
      <c r="S297" s="550">
        <f t="shared" si="260"/>
        <v>1</v>
      </c>
      <c r="T297" s="550">
        <f>IF(R297=1,SUM($R$6:R297),0)</f>
        <v>0</v>
      </c>
      <c r="U297" s="550">
        <f>IF(S297=1,SUM($S$6:S297),0)</f>
        <v>262</v>
      </c>
      <c r="V297" s="550">
        <f t="shared" si="261"/>
        <v>262</v>
      </c>
      <c r="W297" s="550">
        <f t="shared" si="262"/>
        <v>0</v>
      </c>
      <c r="X297" s="550">
        <f>IF(W297=1,SUM($W$6:W297),0)</f>
        <v>0</v>
      </c>
      <c r="Y297" s="158"/>
      <c r="Z297" s="158"/>
      <c r="AA297" s="158"/>
      <c r="AB297" s="158"/>
      <c r="AE297" s="150"/>
      <c r="AF297" s="160"/>
      <c r="AG297" s="150"/>
      <c r="AH297" s="150"/>
    </row>
    <row r="298" spans="1:34" ht="15" customHeight="1">
      <c r="A298" s="15"/>
      <c r="B298" s="169">
        <v>52</v>
      </c>
      <c r="C298" s="105" t="s">
        <v>94</v>
      </c>
      <c r="D298" s="105" t="s">
        <v>94</v>
      </c>
      <c r="E298" s="212" t="s">
        <v>45</v>
      </c>
      <c r="F298" s="213" t="s">
        <v>7</v>
      </c>
      <c r="G298" s="214">
        <v>13300</v>
      </c>
      <c r="H298" s="214">
        <v>14800</v>
      </c>
      <c r="I298" s="167">
        <v>14903</v>
      </c>
      <c r="J298" s="445">
        <f t="shared" si="270"/>
        <v>6.9594594594594595E-3</v>
      </c>
      <c r="K298" s="167">
        <f t="shared" si="266"/>
        <v>15006.716824324325</v>
      </c>
      <c r="L298" s="167">
        <f t="shared" ref="L298:O298" si="300">IF($J298&lt;0,(K298*(1-$J298)),(K298*(1+$J298)))</f>
        <v>15111.1554616828</v>
      </c>
      <c r="M298" s="167">
        <f t="shared" si="300"/>
        <v>15216.320935503971</v>
      </c>
      <c r="N298" s="167">
        <f t="shared" si="300"/>
        <v>15322.218304176737</v>
      </c>
      <c r="O298" s="167">
        <f t="shared" si="300"/>
        <v>15428.852661293644</v>
      </c>
      <c r="P298" s="455"/>
      <c r="Q298" s="87">
        <f t="shared" si="268"/>
        <v>14903</v>
      </c>
      <c r="R298" s="550">
        <f t="shared" si="259"/>
        <v>0</v>
      </c>
      <c r="S298" s="550">
        <f t="shared" si="260"/>
        <v>1</v>
      </c>
      <c r="T298" s="550">
        <f>IF(R298=1,SUM($R$6:R298),0)</f>
        <v>0</v>
      </c>
      <c r="U298" s="550">
        <f>IF(S298=1,SUM($S$6:S298),0)</f>
        <v>263</v>
      </c>
      <c r="V298" s="550">
        <f t="shared" si="261"/>
        <v>263</v>
      </c>
      <c r="W298" s="550">
        <f t="shared" si="262"/>
        <v>0</v>
      </c>
      <c r="X298" s="550">
        <f>IF(W298=1,SUM($W$6:W298),0)</f>
        <v>0</v>
      </c>
      <c r="Y298" s="158"/>
      <c r="Z298" s="158"/>
      <c r="AA298" s="158"/>
      <c r="AB298" s="158"/>
      <c r="AE298" s="150"/>
      <c r="AF298" s="160"/>
      <c r="AG298" s="150"/>
      <c r="AH298" s="150"/>
    </row>
    <row r="299" spans="1:34" ht="15" customHeight="1">
      <c r="A299" s="15"/>
      <c r="B299" s="169">
        <v>53</v>
      </c>
      <c r="C299" s="105" t="s">
        <v>95</v>
      </c>
      <c r="D299" s="105" t="s">
        <v>95</v>
      </c>
      <c r="E299" s="212" t="s">
        <v>45</v>
      </c>
      <c r="F299" s="213" t="s">
        <v>7</v>
      </c>
      <c r="G299" s="214">
        <v>17000</v>
      </c>
      <c r="H299" s="214">
        <v>18900</v>
      </c>
      <c r="I299" s="167">
        <v>19049</v>
      </c>
      <c r="J299" s="445">
        <f t="shared" si="270"/>
        <v>7.8835978835978832E-3</v>
      </c>
      <c r="K299" s="167">
        <f t="shared" si="266"/>
        <v>19199.174656084655</v>
      </c>
      <c r="L299" s="167">
        <f t="shared" ref="L299:O299" si="301">IF($J299&lt;0,(K299*(1-$J299)),(K299*(1+$J299)))</f>
        <v>19350.533228770189</v>
      </c>
      <c r="M299" s="167">
        <f t="shared" si="301"/>
        <v>19503.085051579012</v>
      </c>
      <c r="N299" s="167">
        <f t="shared" si="301"/>
        <v>19656.839531615267</v>
      </c>
      <c r="O299" s="167">
        <f t="shared" si="301"/>
        <v>19811.80615014493</v>
      </c>
      <c r="P299" s="455"/>
      <c r="Q299" s="87">
        <f t="shared" si="268"/>
        <v>19049</v>
      </c>
      <c r="R299" s="550">
        <f t="shared" si="259"/>
        <v>0</v>
      </c>
      <c r="S299" s="550">
        <f t="shared" si="260"/>
        <v>1</v>
      </c>
      <c r="T299" s="550">
        <f>IF(R299=1,SUM($R$6:R299),0)</f>
        <v>0</v>
      </c>
      <c r="U299" s="550">
        <f>IF(S299=1,SUM($S$6:S299),0)</f>
        <v>264</v>
      </c>
      <c r="V299" s="550">
        <f t="shared" si="261"/>
        <v>264</v>
      </c>
      <c r="W299" s="550">
        <f t="shared" si="262"/>
        <v>0</v>
      </c>
      <c r="X299" s="550">
        <f>IF(W299=1,SUM($W$6:W299),0)</f>
        <v>0</v>
      </c>
      <c r="Y299" s="158"/>
      <c r="Z299" s="158"/>
      <c r="AA299" s="158"/>
      <c r="AB299" s="158"/>
      <c r="AE299" s="150"/>
      <c r="AF299" s="160"/>
      <c r="AG299" s="150"/>
      <c r="AH299" s="150"/>
    </row>
    <row r="300" spans="1:34" ht="15" customHeight="1">
      <c r="A300" s="15"/>
      <c r="B300" s="169">
        <v>54</v>
      </c>
      <c r="C300" s="105" t="s">
        <v>67</v>
      </c>
      <c r="D300" s="105" t="s">
        <v>67</v>
      </c>
      <c r="E300" s="212" t="s">
        <v>44</v>
      </c>
      <c r="F300" s="213" t="s">
        <v>7</v>
      </c>
      <c r="G300" s="214">
        <v>297630</v>
      </c>
      <c r="H300" s="214">
        <v>331500</v>
      </c>
      <c r="I300" s="167">
        <v>339135</v>
      </c>
      <c r="J300" s="445">
        <f t="shared" si="270"/>
        <v>2.3031674208144795E-2</v>
      </c>
      <c r="K300" s="167">
        <f t="shared" si="266"/>
        <v>346945.84683257923</v>
      </c>
      <c r="L300" s="167">
        <f t="shared" ref="L300:O300" si="302">IF($J300&lt;0,(K300*(1-$J300)),(K300*(1+$J300)))</f>
        <v>354936.59054469614</v>
      </c>
      <c r="M300" s="167">
        <f t="shared" si="302"/>
        <v>363111.37446267129</v>
      </c>
      <c r="N300" s="167">
        <f t="shared" si="302"/>
        <v>371474.43734056724</v>
      </c>
      <c r="O300" s="167">
        <f t="shared" si="302"/>
        <v>380030.11555804912</v>
      </c>
      <c r="P300" s="455"/>
      <c r="Q300" s="87">
        <f t="shared" si="268"/>
        <v>339135</v>
      </c>
      <c r="R300" s="550">
        <f t="shared" si="259"/>
        <v>1</v>
      </c>
      <c r="S300" s="550">
        <f t="shared" si="260"/>
        <v>0</v>
      </c>
      <c r="T300" s="550">
        <f>IF(R300=1,SUM($R$6:R300),0)</f>
        <v>145</v>
      </c>
      <c r="U300" s="550">
        <f>IF(S300=1,SUM($S$6:S300),0)</f>
        <v>0</v>
      </c>
      <c r="V300" s="550">
        <f t="shared" si="261"/>
        <v>145</v>
      </c>
      <c r="W300" s="550">
        <f t="shared" si="262"/>
        <v>0</v>
      </c>
      <c r="X300" s="550">
        <f>IF(W300=1,SUM($W$6:W300),0)</f>
        <v>0</v>
      </c>
      <c r="Y300" s="158"/>
      <c r="Z300" s="158"/>
      <c r="AA300" s="158"/>
      <c r="AB300" s="158"/>
      <c r="AE300" s="150"/>
      <c r="AF300" s="160"/>
      <c r="AG300" s="150"/>
      <c r="AH300" s="150"/>
    </row>
    <row r="301" spans="1:34" ht="15" customHeight="1">
      <c r="A301" s="15"/>
      <c r="B301" s="169">
        <v>55</v>
      </c>
      <c r="C301" s="105" t="s">
        <v>68</v>
      </c>
      <c r="D301" s="105" t="s">
        <v>68</v>
      </c>
      <c r="E301" s="212" t="s">
        <v>44</v>
      </c>
      <c r="F301" s="213" t="s">
        <v>7</v>
      </c>
      <c r="G301" s="214">
        <v>361430</v>
      </c>
      <c r="H301" s="214">
        <v>402600</v>
      </c>
      <c r="I301" s="167">
        <v>408998</v>
      </c>
      <c r="J301" s="445">
        <f t="shared" si="270"/>
        <v>1.589170392449081E-2</v>
      </c>
      <c r="K301" s="167">
        <f t="shared" si="266"/>
        <v>415497.67512170889</v>
      </c>
      <c r="L301" s="167">
        <f t="shared" ref="L301:O301" si="303">IF($J301&lt;0,(K301*(1-$J301)),(K301*(1+$J301)))</f>
        <v>422100.64115605736</v>
      </c>
      <c r="M301" s="167">
        <f t="shared" si="303"/>
        <v>428808.53957164718</v>
      </c>
      <c r="N301" s="167">
        <f t="shared" si="303"/>
        <v>435623.03792281309</v>
      </c>
      <c r="O301" s="167">
        <f t="shared" si="303"/>
        <v>442545.83026416966</v>
      </c>
      <c r="P301" s="455"/>
      <c r="Q301" s="87">
        <f t="shared" si="268"/>
        <v>408998</v>
      </c>
      <c r="R301" s="550">
        <f t="shared" si="259"/>
        <v>1</v>
      </c>
      <c r="S301" s="550">
        <f t="shared" si="260"/>
        <v>0</v>
      </c>
      <c r="T301" s="550">
        <f>IF(R301=1,SUM($R$6:R301),0)</f>
        <v>146</v>
      </c>
      <c r="U301" s="550">
        <f>IF(S301=1,SUM($S$6:S301),0)</f>
        <v>0</v>
      </c>
      <c r="V301" s="550">
        <f t="shared" si="261"/>
        <v>146</v>
      </c>
      <c r="W301" s="550">
        <f t="shared" si="262"/>
        <v>0</v>
      </c>
      <c r="X301" s="550">
        <f>IF(W301=1,SUM($W$6:W301),0)</f>
        <v>0</v>
      </c>
      <c r="Y301" s="158"/>
      <c r="Z301" s="158"/>
      <c r="AA301" s="158"/>
      <c r="AB301" s="158"/>
      <c r="AE301" s="150"/>
      <c r="AF301" s="160"/>
      <c r="AG301" s="150"/>
      <c r="AH301" s="150"/>
    </row>
    <row r="302" spans="1:34" ht="15" customHeight="1">
      <c r="A302" s="15"/>
      <c r="B302" s="169"/>
      <c r="C302" s="105"/>
      <c r="D302" s="105"/>
      <c r="E302" s="212" t="s">
        <v>48</v>
      </c>
      <c r="F302" s="213"/>
      <c r="G302" s="214"/>
      <c r="H302" s="214"/>
      <c r="I302" s="167"/>
      <c r="J302" s="445"/>
      <c r="K302" s="167"/>
      <c r="L302" s="167"/>
      <c r="M302" s="167"/>
      <c r="N302" s="167"/>
      <c r="O302" s="167"/>
      <c r="P302" s="455"/>
      <c r="Q302" s="87">
        <f t="shared" si="268"/>
        <v>0</v>
      </c>
      <c r="R302" s="550">
        <f t="shared" si="259"/>
        <v>0</v>
      </c>
      <c r="S302" s="550">
        <f t="shared" si="260"/>
        <v>0</v>
      </c>
      <c r="T302" s="550">
        <f>IF(R302=1,SUM($R$6:R302),0)</f>
        <v>0</v>
      </c>
      <c r="U302" s="550">
        <f>IF(S302=1,SUM($S$6:S302),0)</f>
        <v>0</v>
      </c>
      <c r="V302" s="550">
        <f t="shared" si="261"/>
        <v>0</v>
      </c>
      <c r="W302" s="550">
        <f t="shared" si="262"/>
        <v>0</v>
      </c>
      <c r="X302" s="550">
        <f>IF(W302=1,SUM($W$6:W302),0)</f>
        <v>0</v>
      </c>
      <c r="Y302" s="158"/>
      <c r="Z302" s="158"/>
      <c r="AA302" s="158"/>
      <c r="AB302" s="158"/>
      <c r="AE302" s="150"/>
      <c r="AF302" s="160"/>
      <c r="AG302" s="150"/>
      <c r="AH302" s="150"/>
    </row>
    <row r="303" spans="1:34" ht="15" customHeight="1">
      <c r="A303" s="15"/>
      <c r="B303" s="425" t="s">
        <v>720</v>
      </c>
      <c r="C303" s="426" t="s">
        <v>531</v>
      </c>
      <c r="D303" s="426"/>
      <c r="E303" s="212" t="s">
        <v>48</v>
      </c>
      <c r="F303" s="213"/>
      <c r="G303" s="214"/>
      <c r="H303" s="214"/>
      <c r="I303" s="167">
        <v>0</v>
      </c>
      <c r="J303" s="445"/>
      <c r="K303" s="167"/>
      <c r="L303" s="167"/>
      <c r="M303" s="167"/>
      <c r="N303" s="167"/>
      <c r="O303" s="167"/>
      <c r="P303" s="455"/>
      <c r="Q303" s="87">
        <f t="shared" si="268"/>
        <v>0</v>
      </c>
      <c r="R303" s="550">
        <f t="shared" si="259"/>
        <v>0</v>
      </c>
      <c r="S303" s="550">
        <f t="shared" si="260"/>
        <v>0</v>
      </c>
      <c r="T303" s="550">
        <f>IF(R303=1,SUM($R$6:R303),0)</f>
        <v>0</v>
      </c>
      <c r="U303" s="550">
        <f>IF(S303=1,SUM($S$6:S303),0)</f>
        <v>0</v>
      </c>
      <c r="V303" s="550">
        <f t="shared" si="261"/>
        <v>0</v>
      </c>
      <c r="W303" s="550">
        <f t="shared" si="262"/>
        <v>0</v>
      </c>
      <c r="X303" s="550">
        <f>IF(W303=1,SUM($W$6:W303),0)</f>
        <v>0</v>
      </c>
      <c r="Y303" s="158"/>
      <c r="Z303" s="158"/>
      <c r="AA303" s="158"/>
      <c r="AB303" s="158"/>
      <c r="AE303" s="150"/>
      <c r="AF303" s="160"/>
      <c r="AG303" s="150"/>
      <c r="AH303" s="150"/>
    </row>
    <row r="304" spans="1:34" ht="15" customHeight="1">
      <c r="A304" s="15"/>
      <c r="B304" s="169">
        <v>1</v>
      </c>
      <c r="C304" s="105" t="s">
        <v>2156</v>
      </c>
      <c r="D304" s="105" t="s">
        <v>1206</v>
      </c>
      <c r="E304" s="212" t="s">
        <v>45</v>
      </c>
      <c r="F304" s="213" t="s">
        <v>8</v>
      </c>
      <c r="G304" s="214">
        <v>34700</v>
      </c>
      <c r="H304" s="214">
        <v>38700</v>
      </c>
      <c r="I304" s="167">
        <v>36484</v>
      </c>
      <c r="J304" s="445">
        <f t="shared" si="270"/>
        <v>-5.7260981912144703E-2</v>
      </c>
      <c r="K304" s="167">
        <f t="shared" si="266"/>
        <v>38573.109664082687</v>
      </c>
      <c r="L304" s="167">
        <f t="shared" ref="L304:O304" si="304">IF($J304&lt;0,(K304*(1-$J304)),(K304*(1+$J304)))</f>
        <v>40781.843798852904</v>
      </c>
      <c r="M304" s="167">
        <f t="shared" si="304"/>
        <v>43117.052218962934</v>
      </c>
      <c r="N304" s="167">
        <f t="shared" si="304"/>
        <v>45585.976966177972</v>
      </c>
      <c r="O304" s="167">
        <f t="shared" si="304"/>
        <v>48196.27476868574</v>
      </c>
      <c r="P304" s="455"/>
      <c r="Q304" s="87">
        <f t="shared" si="268"/>
        <v>36484</v>
      </c>
      <c r="R304" s="550">
        <f t="shared" si="259"/>
        <v>0</v>
      </c>
      <c r="S304" s="550">
        <f t="shared" si="260"/>
        <v>1</v>
      </c>
      <c r="T304" s="550">
        <f>IF(R304=1,SUM($R$6:R304),0)</f>
        <v>0</v>
      </c>
      <c r="U304" s="550">
        <f>IF(S304=1,SUM($S$6:S304),0)</f>
        <v>265</v>
      </c>
      <c r="V304" s="550">
        <f t="shared" si="261"/>
        <v>265</v>
      </c>
      <c r="W304" s="550">
        <f t="shared" si="262"/>
        <v>0</v>
      </c>
      <c r="X304" s="550">
        <f>IF(W304=1,SUM($W$6:W304),0)</f>
        <v>0</v>
      </c>
      <c r="Y304" s="158"/>
      <c r="Z304" s="158"/>
      <c r="AA304" s="158"/>
      <c r="AB304" s="158"/>
      <c r="AE304" s="150"/>
      <c r="AF304" s="160"/>
      <c r="AG304" s="150"/>
      <c r="AH304" s="150"/>
    </row>
    <row r="305" spans="1:34" ht="15" customHeight="1">
      <c r="A305" s="15"/>
      <c r="B305" s="169">
        <v>2</v>
      </c>
      <c r="C305" s="105" t="s">
        <v>2157</v>
      </c>
      <c r="D305" s="105" t="s">
        <v>1207</v>
      </c>
      <c r="E305" s="212" t="s">
        <v>45</v>
      </c>
      <c r="F305" s="213" t="s">
        <v>8</v>
      </c>
      <c r="G305" s="214">
        <v>40300</v>
      </c>
      <c r="H305" s="214">
        <v>44900</v>
      </c>
      <c r="I305" s="167">
        <v>41555</v>
      </c>
      <c r="J305" s="445">
        <f t="shared" si="270"/>
        <v>-7.4498886414253895E-2</v>
      </c>
      <c r="K305" s="167">
        <f t="shared" si="266"/>
        <v>44650.80122494432</v>
      </c>
      <c r="L305" s="167">
        <f t="shared" ref="L305:O305" si="305">IF($J305&lt;0,(K305*(1-$J305)),(K305*(1+$J305)))</f>
        <v>47977.236193706878</v>
      </c>
      <c r="M305" s="167">
        <f t="shared" si="305"/>
        <v>51551.486863371683</v>
      </c>
      <c r="N305" s="167">
        <f t="shared" si="305"/>
        <v>55392.015227691918</v>
      </c>
      <c r="O305" s="167">
        <f t="shared" si="305"/>
        <v>59518.658678396365</v>
      </c>
      <c r="P305" s="455"/>
      <c r="Q305" s="87">
        <f t="shared" si="268"/>
        <v>41555</v>
      </c>
      <c r="R305" s="550">
        <f t="shared" si="259"/>
        <v>0</v>
      </c>
      <c r="S305" s="550">
        <f t="shared" si="260"/>
        <v>1</v>
      </c>
      <c r="T305" s="550">
        <f>IF(R305=1,SUM($R$6:R305),0)</f>
        <v>0</v>
      </c>
      <c r="U305" s="550">
        <f>IF(S305=1,SUM($S$6:S305),0)</f>
        <v>266</v>
      </c>
      <c r="V305" s="550">
        <f t="shared" si="261"/>
        <v>266</v>
      </c>
      <c r="W305" s="550">
        <f t="shared" si="262"/>
        <v>0</v>
      </c>
      <c r="X305" s="550">
        <f>IF(W305=1,SUM($W$6:W305),0)</f>
        <v>0</v>
      </c>
      <c r="Y305" s="158"/>
      <c r="Z305" s="158"/>
      <c r="AA305" s="158"/>
      <c r="AB305" s="158"/>
      <c r="AE305" s="150"/>
      <c r="AF305" s="160"/>
      <c r="AG305" s="150"/>
      <c r="AH305" s="150"/>
    </row>
    <row r="306" spans="1:34" ht="15" customHeight="1">
      <c r="A306" s="15"/>
      <c r="B306" s="169">
        <v>3</v>
      </c>
      <c r="C306" s="105" t="s">
        <v>1159</v>
      </c>
      <c r="D306" s="105"/>
      <c r="E306" s="212" t="s">
        <v>45</v>
      </c>
      <c r="F306" s="213" t="s">
        <v>8</v>
      </c>
      <c r="G306" s="214">
        <v>44000</v>
      </c>
      <c r="H306" s="214">
        <v>49000</v>
      </c>
      <c r="I306" s="443">
        <v>49000</v>
      </c>
      <c r="J306" s="446">
        <v>-7.4498886414253895E-2</v>
      </c>
      <c r="K306" s="443">
        <f t="shared" si="266"/>
        <v>52650.445434298446</v>
      </c>
      <c r="L306" s="443">
        <f t="shared" ref="L306:O306" si="306">IF($J306&lt;0,(K306*(1-$J306)),(K306*(1+$J306)))</f>
        <v>56572.844988368124</v>
      </c>
      <c r="M306" s="443">
        <f t="shared" si="306"/>
        <v>60787.458941287754</v>
      </c>
      <c r="N306" s="443">
        <f t="shared" si="306"/>
        <v>65316.056940365874</v>
      </c>
      <c r="O306" s="443">
        <f t="shared" si="306"/>
        <v>70182.030447393132</v>
      </c>
      <c r="P306" s="455"/>
      <c r="Q306" s="87">
        <f t="shared" si="268"/>
        <v>49000</v>
      </c>
      <c r="R306" s="550">
        <f t="shared" si="259"/>
        <v>0</v>
      </c>
      <c r="S306" s="550">
        <f t="shared" si="260"/>
        <v>1</v>
      </c>
      <c r="T306" s="550">
        <f>IF(R306=1,SUM($R$6:R306),0)</f>
        <v>0</v>
      </c>
      <c r="U306" s="550">
        <f>IF(S306=1,SUM($S$6:S306),0)</f>
        <v>267</v>
      </c>
      <c r="V306" s="550">
        <f t="shared" si="261"/>
        <v>267</v>
      </c>
      <c r="W306" s="550">
        <f t="shared" si="262"/>
        <v>0</v>
      </c>
      <c r="X306" s="550">
        <f>IF(W306=1,SUM($W$6:W306),0)</f>
        <v>0</v>
      </c>
      <c r="Y306" s="158"/>
      <c r="Z306" s="158"/>
      <c r="AA306" s="158"/>
      <c r="AB306" s="158"/>
      <c r="AE306" s="150"/>
      <c r="AF306" s="160"/>
      <c r="AG306" s="150"/>
      <c r="AH306" s="150"/>
    </row>
    <row r="307" spans="1:34" ht="15" customHeight="1">
      <c r="A307" s="15"/>
      <c r="B307" s="169">
        <v>4</v>
      </c>
      <c r="C307" s="105" t="s">
        <v>2159</v>
      </c>
      <c r="D307" s="105" t="s">
        <v>1208</v>
      </c>
      <c r="E307" s="212" t="s">
        <v>45</v>
      </c>
      <c r="F307" s="213" t="s">
        <v>8</v>
      </c>
      <c r="G307" s="214">
        <v>57700</v>
      </c>
      <c r="H307" s="214">
        <v>64300</v>
      </c>
      <c r="I307" s="167">
        <v>47351</v>
      </c>
      <c r="J307" s="445">
        <f t="shared" si="270"/>
        <v>-0.26359253499222396</v>
      </c>
      <c r="K307" s="167">
        <f t="shared" si="266"/>
        <v>59832.370124416797</v>
      </c>
      <c r="L307" s="167">
        <f t="shared" ref="L307:O307" si="307">IF($J307&lt;0,(K307*(1-$J307)),(K307*(1+$J307)))</f>
        <v>75603.73624010483</v>
      </c>
      <c r="M307" s="167">
        <f t="shared" si="307"/>
        <v>95532.31673051753</v>
      </c>
      <c r="N307" s="167">
        <f t="shared" si="307"/>
        <v>120713.92227119469</v>
      </c>
      <c r="O307" s="167">
        <f t="shared" si="307"/>
        <v>152533.21105151318</v>
      </c>
      <c r="P307" s="455"/>
      <c r="Q307" s="87">
        <f t="shared" si="268"/>
        <v>47351</v>
      </c>
      <c r="R307" s="550">
        <f t="shared" si="259"/>
        <v>0</v>
      </c>
      <c r="S307" s="550">
        <f t="shared" si="260"/>
        <v>1</v>
      </c>
      <c r="T307" s="550">
        <f>IF(R307=1,SUM($R$6:R307),0)</f>
        <v>0</v>
      </c>
      <c r="U307" s="550">
        <f>IF(S307=1,SUM($S$6:S307),0)</f>
        <v>268</v>
      </c>
      <c r="V307" s="550">
        <f t="shared" si="261"/>
        <v>268</v>
      </c>
      <c r="W307" s="550">
        <f t="shared" si="262"/>
        <v>0</v>
      </c>
      <c r="X307" s="550">
        <f>IF(W307=1,SUM($W$6:W307),0)</f>
        <v>0</v>
      </c>
      <c r="Y307" s="158"/>
      <c r="Z307" s="158"/>
      <c r="AA307" s="158"/>
      <c r="AB307" s="158"/>
      <c r="AE307" s="150"/>
      <c r="AF307" s="160"/>
      <c r="AG307" s="150"/>
      <c r="AH307" s="150"/>
    </row>
    <row r="308" spans="1:34" ht="15" customHeight="1">
      <c r="A308" s="15"/>
      <c r="B308" s="169">
        <v>5</v>
      </c>
      <c r="C308" s="105" t="s">
        <v>2160</v>
      </c>
      <c r="D308" s="105" t="s">
        <v>1209</v>
      </c>
      <c r="E308" s="212" t="s">
        <v>45</v>
      </c>
      <c r="F308" s="213" t="s">
        <v>8</v>
      </c>
      <c r="G308" s="214">
        <v>83000</v>
      </c>
      <c r="H308" s="214">
        <v>92500</v>
      </c>
      <c r="I308" s="167">
        <v>58064</v>
      </c>
      <c r="J308" s="445">
        <f t="shared" si="270"/>
        <v>-0.3722810810810811</v>
      </c>
      <c r="K308" s="167">
        <f t="shared" si="266"/>
        <v>79680.128691891892</v>
      </c>
      <c r="L308" s="167">
        <f t="shared" ref="L308:O308" si="308">IF($J308&lt;0,(K308*(1-$J308)),(K308*(1+$J308)))</f>
        <v>109343.53314198907</v>
      </c>
      <c r="M308" s="167">
        <f t="shared" si="308"/>
        <v>150050.06186931377</v>
      </c>
      <c r="N308" s="167">
        <f t="shared" si="308"/>
        <v>205910.86111830498</v>
      </c>
      <c r="O308" s="167">
        <f t="shared" si="308"/>
        <v>282567.5791017639</v>
      </c>
      <c r="P308" s="455"/>
      <c r="Q308" s="87">
        <f t="shared" si="268"/>
        <v>58064</v>
      </c>
      <c r="R308" s="550">
        <f t="shared" si="259"/>
        <v>0</v>
      </c>
      <c r="S308" s="550">
        <f t="shared" si="260"/>
        <v>1</v>
      </c>
      <c r="T308" s="550">
        <f>IF(R308=1,SUM($R$6:R308),0)</f>
        <v>0</v>
      </c>
      <c r="U308" s="550">
        <f>IF(S308=1,SUM($S$6:S308),0)</f>
        <v>269</v>
      </c>
      <c r="V308" s="550">
        <f t="shared" si="261"/>
        <v>269</v>
      </c>
      <c r="W308" s="550">
        <f t="shared" si="262"/>
        <v>0</v>
      </c>
      <c r="X308" s="550">
        <f>IF(W308=1,SUM($W$6:W308),0)</f>
        <v>0</v>
      </c>
      <c r="Y308" s="158"/>
      <c r="Z308" s="158"/>
      <c r="AA308" s="158"/>
      <c r="AB308" s="158"/>
      <c r="AE308" s="150"/>
      <c r="AF308" s="160"/>
      <c r="AG308" s="150"/>
      <c r="AH308" s="150"/>
    </row>
    <row r="309" spans="1:34" ht="15" customHeight="1">
      <c r="A309" s="15"/>
      <c r="B309" s="169">
        <v>6</v>
      </c>
      <c r="C309" s="105" t="s">
        <v>2161</v>
      </c>
      <c r="D309" s="105" t="s">
        <v>1210</v>
      </c>
      <c r="E309" s="212" t="s">
        <v>45</v>
      </c>
      <c r="F309" s="213" t="s">
        <v>8</v>
      </c>
      <c r="G309" s="214">
        <v>106000</v>
      </c>
      <c r="H309" s="214">
        <v>118100</v>
      </c>
      <c r="I309" s="167">
        <v>122130</v>
      </c>
      <c r="J309" s="445">
        <f t="shared" si="270"/>
        <v>3.4123624047417443E-2</v>
      </c>
      <c r="K309" s="167">
        <f t="shared" si="266"/>
        <v>126297.51820491109</v>
      </c>
      <c r="L309" s="167">
        <f t="shared" ref="L309:O309" si="309">IF($J309&lt;0,(K309*(1-$J309)),(K309*(1+$J309)))</f>
        <v>130607.24723425733</v>
      </c>
      <c r="M309" s="167">
        <f t="shared" si="309"/>
        <v>135064.03983674722</v>
      </c>
      <c r="N309" s="167">
        <f t="shared" si="309"/>
        <v>139672.9143544618</v>
      </c>
      <c r="O309" s="167">
        <f t="shared" si="309"/>
        <v>144439.06037350057</v>
      </c>
      <c r="P309" s="455"/>
      <c r="Q309" s="87">
        <f t="shared" si="268"/>
        <v>122130</v>
      </c>
      <c r="R309" s="550">
        <f t="shared" si="259"/>
        <v>0</v>
      </c>
      <c r="S309" s="550">
        <f t="shared" si="260"/>
        <v>1</v>
      </c>
      <c r="T309" s="550">
        <f>IF(R309=1,SUM($R$6:R309),0)</f>
        <v>0</v>
      </c>
      <c r="U309" s="550">
        <f>IF(S309=1,SUM($S$6:S309),0)</f>
        <v>270</v>
      </c>
      <c r="V309" s="550">
        <f t="shared" si="261"/>
        <v>270</v>
      </c>
      <c r="W309" s="550">
        <f t="shared" si="262"/>
        <v>0</v>
      </c>
      <c r="X309" s="550">
        <f>IF(W309=1,SUM($W$6:W309),0)</f>
        <v>0</v>
      </c>
      <c r="Y309" s="158"/>
      <c r="Z309" s="158"/>
      <c r="AA309" s="158"/>
      <c r="AB309" s="158"/>
      <c r="AE309" s="150"/>
      <c r="AF309" s="160"/>
      <c r="AG309" s="150"/>
      <c r="AH309" s="150"/>
    </row>
    <row r="310" spans="1:34" ht="15" customHeight="1">
      <c r="A310" s="15"/>
      <c r="B310" s="169">
        <v>7</v>
      </c>
      <c r="C310" s="105" t="s">
        <v>2162</v>
      </c>
      <c r="D310" s="105" t="s">
        <v>1211</v>
      </c>
      <c r="E310" s="212" t="s">
        <v>45</v>
      </c>
      <c r="F310" s="213" t="s">
        <v>8</v>
      </c>
      <c r="G310" s="214">
        <v>159200</v>
      </c>
      <c r="H310" s="214">
        <v>177300</v>
      </c>
      <c r="I310" s="167">
        <v>170775</v>
      </c>
      <c r="J310" s="445">
        <f t="shared" si="270"/>
        <v>-3.6802030456852791E-2</v>
      </c>
      <c r="K310" s="167">
        <f t="shared" si="266"/>
        <v>177059.86675126903</v>
      </c>
      <c r="L310" s="167">
        <f t="shared" ref="L310:O310" si="310">IF($J310&lt;0,(K310*(1-$J310)),(K310*(1+$J310)))</f>
        <v>183576.02936013552</v>
      </c>
      <c r="M310" s="167">
        <f t="shared" si="310"/>
        <v>190331.99998379534</v>
      </c>
      <c r="N310" s="167">
        <f t="shared" si="310"/>
        <v>197336.6040441127</v>
      </c>
      <c r="O310" s="167">
        <f t="shared" si="310"/>
        <v>204598.99175639605</v>
      </c>
      <c r="P310" s="455"/>
      <c r="Q310" s="87">
        <f t="shared" si="268"/>
        <v>170775</v>
      </c>
      <c r="R310" s="550">
        <f t="shared" si="259"/>
        <v>0</v>
      </c>
      <c r="S310" s="550">
        <f t="shared" si="260"/>
        <v>1</v>
      </c>
      <c r="T310" s="550">
        <f>IF(R310=1,SUM($R$6:R310),0)</f>
        <v>0</v>
      </c>
      <c r="U310" s="550">
        <f>IF(S310=1,SUM($S$6:S310),0)</f>
        <v>271</v>
      </c>
      <c r="V310" s="550">
        <f t="shared" si="261"/>
        <v>271</v>
      </c>
      <c r="W310" s="550">
        <f t="shared" si="262"/>
        <v>0</v>
      </c>
      <c r="X310" s="550">
        <f>IF(W310=1,SUM($W$6:W310),0)</f>
        <v>0</v>
      </c>
      <c r="Y310" s="158"/>
      <c r="Z310" s="158"/>
      <c r="AA310" s="158"/>
      <c r="AB310" s="158"/>
      <c r="AE310" s="150"/>
      <c r="AF310" s="160"/>
      <c r="AG310" s="150"/>
      <c r="AH310" s="150"/>
    </row>
    <row r="311" spans="1:34" ht="15.6" customHeight="1">
      <c r="A311" s="15"/>
      <c r="B311" s="169">
        <v>8</v>
      </c>
      <c r="C311" s="105" t="s">
        <v>2163</v>
      </c>
      <c r="D311" s="105" t="s">
        <v>1212</v>
      </c>
      <c r="E311" s="212" t="s">
        <v>45</v>
      </c>
      <c r="F311" s="213" t="s">
        <v>8</v>
      </c>
      <c r="G311" s="214">
        <v>49900</v>
      </c>
      <c r="H311" s="214">
        <v>55600</v>
      </c>
      <c r="I311" s="167">
        <v>36484</v>
      </c>
      <c r="J311" s="445">
        <f t="shared" si="270"/>
        <v>-0.34381294964028775</v>
      </c>
      <c r="K311" s="167">
        <f t="shared" si="266"/>
        <v>49027.671654676255</v>
      </c>
      <c r="L311" s="167">
        <f t="shared" ref="L311:O311" si="311">IF($J311&lt;0,(K311*(1-$J311)),(K311*(1+$J311)))</f>
        <v>65884.020060266019</v>
      </c>
      <c r="M311" s="167">
        <f t="shared" si="311"/>
        <v>88535.799331345974</v>
      </c>
      <c r="N311" s="167">
        <f t="shared" si="311"/>
        <v>118975.55364821665</v>
      </c>
      <c r="O311" s="167">
        <f t="shared" si="311"/>
        <v>159880.88968309632</v>
      </c>
      <c r="P311" s="455"/>
      <c r="Q311" s="87">
        <f t="shared" si="268"/>
        <v>36484</v>
      </c>
      <c r="R311" s="550">
        <f t="shared" si="259"/>
        <v>0</v>
      </c>
      <c r="S311" s="550">
        <f t="shared" si="260"/>
        <v>1</v>
      </c>
      <c r="T311" s="550">
        <f>IF(R311=1,SUM($R$6:R311),0)</f>
        <v>0</v>
      </c>
      <c r="U311" s="550">
        <f>IF(S311=1,SUM($S$6:S311),0)</f>
        <v>272</v>
      </c>
      <c r="V311" s="550">
        <f t="shared" si="261"/>
        <v>272</v>
      </c>
      <c r="W311" s="550">
        <f t="shared" si="262"/>
        <v>0</v>
      </c>
      <c r="X311" s="550">
        <f>IF(W311=1,SUM($W$6:W311),0)</f>
        <v>0</v>
      </c>
      <c r="Y311" s="158"/>
      <c r="Z311" s="158"/>
      <c r="AA311" s="158"/>
      <c r="AB311" s="158"/>
      <c r="AE311" s="150"/>
      <c r="AF311" s="160"/>
      <c r="AG311" s="150"/>
      <c r="AH311" s="150"/>
    </row>
    <row r="312" spans="1:34" ht="15" customHeight="1">
      <c r="A312" s="15"/>
      <c r="B312" s="169">
        <v>9</v>
      </c>
      <c r="C312" s="105" t="s">
        <v>2164</v>
      </c>
      <c r="D312" s="105" t="s">
        <v>1213</v>
      </c>
      <c r="E312" s="212" t="s">
        <v>45</v>
      </c>
      <c r="F312" s="213" t="s">
        <v>8</v>
      </c>
      <c r="G312" s="214">
        <v>62200</v>
      </c>
      <c r="H312" s="214">
        <v>69300</v>
      </c>
      <c r="I312" s="167">
        <v>42694</v>
      </c>
      <c r="J312" s="445">
        <f t="shared" si="270"/>
        <v>-0.38392496392496395</v>
      </c>
      <c r="K312" s="167">
        <f t="shared" si="266"/>
        <v>59085.292409812413</v>
      </c>
      <c r="L312" s="167">
        <f t="shared" ref="L312:O312" si="312">IF($J312&lt;0,(K312*(1-$J312)),(K312*(1+$J312)))</f>
        <v>81769.611166745599</v>
      </c>
      <c r="M312" s="167">
        <f t="shared" si="312"/>
        <v>113163.00618409674</v>
      </c>
      <c r="N312" s="167">
        <f t="shared" si="312"/>
        <v>156609.10925096655</v>
      </c>
      <c r="O312" s="167">
        <f t="shared" si="312"/>
        <v>216735.25587046464</v>
      </c>
      <c r="P312" s="455"/>
      <c r="Q312" s="87">
        <f t="shared" si="268"/>
        <v>42694</v>
      </c>
      <c r="R312" s="550">
        <f t="shared" si="259"/>
        <v>0</v>
      </c>
      <c r="S312" s="550">
        <f t="shared" si="260"/>
        <v>1</v>
      </c>
      <c r="T312" s="550">
        <f>IF(R312=1,SUM($R$6:R312),0)</f>
        <v>0</v>
      </c>
      <c r="U312" s="550">
        <f>IF(S312=1,SUM($S$6:S312),0)</f>
        <v>273</v>
      </c>
      <c r="V312" s="550">
        <f t="shared" si="261"/>
        <v>273</v>
      </c>
      <c r="W312" s="550">
        <f t="shared" si="262"/>
        <v>0</v>
      </c>
      <c r="X312" s="550">
        <f>IF(W312=1,SUM($W$6:W312),0)</f>
        <v>0</v>
      </c>
      <c r="Y312" s="158"/>
      <c r="Z312" s="158"/>
      <c r="AA312" s="158"/>
      <c r="AB312" s="158"/>
      <c r="AE312" s="150"/>
      <c r="AF312" s="160"/>
      <c r="AG312" s="150"/>
      <c r="AH312" s="150"/>
    </row>
    <row r="313" spans="1:34" ht="15" customHeight="1">
      <c r="A313" s="15"/>
      <c r="B313" s="169">
        <v>10</v>
      </c>
      <c r="C313" s="105" t="s">
        <v>2165</v>
      </c>
      <c r="D313" s="105" t="s">
        <v>1214</v>
      </c>
      <c r="E313" s="212" t="s">
        <v>45</v>
      </c>
      <c r="F313" s="213" t="s">
        <v>8</v>
      </c>
      <c r="G313" s="214">
        <v>65800</v>
      </c>
      <c r="H313" s="214">
        <v>73300</v>
      </c>
      <c r="I313" s="167">
        <v>45023</v>
      </c>
      <c r="J313" s="445">
        <f t="shared" si="270"/>
        <v>-0.38577080491132332</v>
      </c>
      <c r="K313" s="167">
        <f t="shared" si="266"/>
        <v>62391.558949522507</v>
      </c>
      <c r="L313" s="167">
        <f t="shared" ref="L313:O313" si="313">IF($J313&lt;0,(K313*(1-$J313)),(K313*(1+$J313)))</f>
        <v>86460.400865152085</v>
      </c>
      <c r="M313" s="167">
        <f t="shared" si="313"/>
        <v>119814.29929985748</v>
      </c>
      <c r="N313" s="167">
        <f t="shared" si="313"/>
        <v>166035.1579806497</v>
      </c>
      <c r="O313" s="167">
        <f t="shared" si="313"/>
        <v>230086.67451842368</v>
      </c>
      <c r="P313" s="455"/>
      <c r="Q313" s="87">
        <f t="shared" si="268"/>
        <v>45023</v>
      </c>
      <c r="R313" s="550">
        <f t="shared" si="259"/>
        <v>0</v>
      </c>
      <c r="S313" s="550">
        <f t="shared" si="260"/>
        <v>1</v>
      </c>
      <c r="T313" s="550">
        <f>IF(R313=1,SUM($R$6:R313),0)</f>
        <v>0</v>
      </c>
      <c r="U313" s="550">
        <f>IF(S313=1,SUM($S$6:S313),0)</f>
        <v>274</v>
      </c>
      <c r="V313" s="550">
        <f t="shared" si="261"/>
        <v>274</v>
      </c>
      <c r="W313" s="550">
        <f t="shared" si="262"/>
        <v>0</v>
      </c>
      <c r="X313" s="550">
        <f>IF(W313=1,SUM($W$6:W313),0)</f>
        <v>0</v>
      </c>
      <c r="Y313" s="158"/>
      <c r="Z313" s="158"/>
      <c r="AA313" s="158"/>
      <c r="AB313" s="158"/>
      <c r="AE313" s="150"/>
      <c r="AF313" s="160"/>
      <c r="AG313" s="150"/>
      <c r="AH313" s="150"/>
    </row>
    <row r="314" spans="1:34" ht="15" customHeight="1">
      <c r="A314" s="15"/>
      <c r="B314" s="169">
        <v>11</v>
      </c>
      <c r="C314" s="404" t="s">
        <v>2166</v>
      </c>
      <c r="D314" s="404" t="s">
        <v>1165</v>
      </c>
      <c r="E314" s="212" t="s">
        <v>45</v>
      </c>
      <c r="F314" s="213" t="s">
        <v>8</v>
      </c>
      <c r="G314" s="214">
        <v>69100</v>
      </c>
      <c r="H314" s="214">
        <v>77000</v>
      </c>
      <c r="I314" s="167">
        <v>47351</v>
      </c>
      <c r="J314" s="445">
        <f t="shared" si="270"/>
        <v>-0.38505194805194803</v>
      </c>
      <c r="K314" s="167">
        <f t="shared" si="266"/>
        <v>65583.59479220779</v>
      </c>
      <c r="L314" s="167">
        <f t="shared" ref="L314:O314" si="314">IF($J314&lt;0,(K314*(1-$J314)),(K314*(1+$J314)))</f>
        <v>90836.685727196993</v>
      </c>
      <c r="M314" s="167">
        <f t="shared" si="314"/>
        <v>125813.52852103679</v>
      </c>
      <c r="N314" s="167">
        <f t="shared" si="314"/>
        <v>174258.27276935134</v>
      </c>
      <c r="O314" s="167">
        <f t="shared" si="314"/>
        <v>241356.76016335783</v>
      </c>
      <c r="P314" s="455"/>
      <c r="Q314" s="87">
        <f t="shared" si="268"/>
        <v>47351</v>
      </c>
      <c r="R314" s="550">
        <f t="shared" si="259"/>
        <v>0</v>
      </c>
      <c r="S314" s="550">
        <f t="shared" si="260"/>
        <v>1</v>
      </c>
      <c r="T314" s="550">
        <f>IF(R314=1,SUM($R$6:R314),0)</f>
        <v>0</v>
      </c>
      <c r="U314" s="550">
        <f>IF(S314=1,SUM($S$6:S314),0)</f>
        <v>275</v>
      </c>
      <c r="V314" s="550">
        <f t="shared" si="261"/>
        <v>275</v>
      </c>
      <c r="W314" s="550">
        <f t="shared" si="262"/>
        <v>0</v>
      </c>
      <c r="X314" s="550">
        <f>IF(W314=1,SUM($W$6:W314),0)</f>
        <v>0</v>
      </c>
      <c r="Y314" s="158"/>
      <c r="Z314" s="158"/>
      <c r="AA314" s="158"/>
      <c r="AB314" s="158"/>
      <c r="AE314" s="150"/>
      <c r="AF314" s="160"/>
      <c r="AG314" s="150"/>
      <c r="AH314" s="150"/>
    </row>
    <row r="315" spans="1:34" ht="15" customHeight="1">
      <c r="A315" s="15"/>
      <c r="B315" s="169">
        <v>12</v>
      </c>
      <c r="C315" s="105" t="s">
        <v>2167</v>
      </c>
      <c r="D315" s="105" t="s">
        <v>1215</v>
      </c>
      <c r="E315" s="212" t="s">
        <v>45</v>
      </c>
      <c r="F315" s="213" t="s">
        <v>8</v>
      </c>
      <c r="G315" s="214">
        <v>87100</v>
      </c>
      <c r="H315" s="214">
        <v>97000</v>
      </c>
      <c r="I315" s="167">
        <v>77625</v>
      </c>
      <c r="J315" s="445">
        <f t="shared" si="270"/>
        <v>-0.19974226804123713</v>
      </c>
      <c r="K315" s="167">
        <f t="shared" si="266"/>
        <v>93129.993556701025</v>
      </c>
      <c r="L315" s="167">
        <f t="shared" ref="L315:O315" si="315">IF($J315&lt;0,(K315*(1-$J315)),(K315*(1+$J315)))</f>
        <v>111731.98969238228</v>
      </c>
      <c r="M315" s="167">
        <f t="shared" si="315"/>
        <v>134049.59072629883</v>
      </c>
      <c r="N315" s="167">
        <f t="shared" si="315"/>
        <v>160824.96000796935</v>
      </c>
      <c r="O315" s="167">
        <f t="shared" si="315"/>
        <v>192948.50227760238</v>
      </c>
      <c r="P315" s="455"/>
      <c r="Q315" s="87">
        <f t="shared" si="268"/>
        <v>77625</v>
      </c>
      <c r="R315" s="550">
        <f t="shared" si="259"/>
        <v>0</v>
      </c>
      <c r="S315" s="550">
        <f t="shared" si="260"/>
        <v>1</v>
      </c>
      <c r="T315" s="550">
        <f>IF(R315=1,SUM($R$6:R315),0)</f>
        <v>0</v>
      </c>
      <c r="U315" s="550">
        <f>IF(S315=1,SUM($S$6:S315),0)</f>
        <v>276</v>
      </c>
      <c r="V315" s="550">
        <f t="shared" si="261"/>
        <v>276</v>
      </c>
      <c r="W315" s="550">
        <f t="shared" si="262"/>
        <v>0</v>
      </c>
      <c r="X315" s="550">
        <f>IF(W315=1,SUM($W$6:W315),0)</f>
        <v>0</v>
      </c>
      <c r="Y315" s="158"/>
      <c r="Z315" s="158"/>
      <c r="AA315" s="158"/>
      <c r="AB315" s="158"/>
      <c r="AE315" s="150"/>
      <c r="AF315" s="160"/>
      <c r="AG315" s="150"/>
      <c r="AH315" s="150"/>
    </row>
    <row r="316" spans="1:34" ht="15" customHeight="1">
      <c r="A316" s="15"/>
      <c r="B316" s="169">
        <v>13</v>
      </c>
      <c r="C316" s="105" t="s">
        <v>2168</v>
      </c>
      <c r="D316" s="105" t="s">
        <v>1216</v>
      </c>
      <c r="E316" s="212" t="s">
        <v>45</v>
      </c>
      <c r="F316" s="213" t="s">
        <v>8</v>
      </c>
      <c r="G316" s="214">
        <v>98500</v>
      </c>
      <c r="H316" s="214">
        <v>109700</v>
      </c>
      <c r="I316" s="167">
        <v>82593</v>
      </c>
      <c r="J316" s="445">
        <f t="shared" si="270"/>
        <v>-0.24710118505013673</v>
      </c>
      <c r="K316" s="167">
        <f t="shared" si="266"/>
        <v>103001.82817684594</v>
      </c>
      <c r="L316" s="167">
        <f t="shared" ref="L316:O316" si="316">IF($J316&lt;0,(K316*(1-$J316)),(K316*(1+$J316)))</f>
        <v>128453.70198167514</v>
      </c>
      <c r="M316" s="167">
        <f t="shared" si="316"/>
        <v>160194.76396542418</v>
      </c>
      <c r="N316" s="167">
        <f t="shared" si="316"/>
        <v>199779.07998010743</v>
      </c>
      <c r="O316" s="167">
        <f t="shared" si="316"/>
        <v>249144.72739141804</v>
      </c>
      <c r="P316" s="455"/>
      <c r="Q316" s="87">
        <f t="shared" si="268"/>
        <v>82593</v>
      </c>
      <c r="R316" s="550">
        <f t="shared" si="259"/>
        <v>0</v>
      </c>
      <c r="S316" s="550">
        <f t="shared" si="260"/>
        <v>1</v>
      </c>
      <c r="T316" s="550">
        <f>IF(R316=1,SUM($R$6:R316),0)</f>
        <v>0</v>
      </c>
      <c r="U316" s="550">
        <f>IF(S316=1,SUM($S$6:S316),0)</f>
        <v>277</v>
      </c>
      <c r="V316" s="550">
        <f t="shared" si="261"/>
        <v>277</v>
      </c>
      <c r="W316" s="550">
        <f t="shared" si="262"/>
        <v>0</v>
      </c>
      <c r="X316" s="550">
        <f>IF(W316=1,SUM($W$6:W316),0)</f>
        <v>0</v>
      </c>
      <c r="Y316" s="158"/>
      <c r="Z316" s="158"/>
      <c r="AA316" s="158"/>
      <c r="AB316" s="158"/>
      <c r="AE316" s="150"/>
      <c r="AF316" s="160"/>
      <c r="AG316" s="150"/>
      <c r="AH316" s="150"/>
    </row>
    <row r="317" spans="1:34" ht="15" customHeight="1">
      <c r="A317" s="15"/>
      <c r="B317" s="169">
        <v>14</v>
      </c>
      <c r="C317" s="105" t="s">
        <v>2169</v>
      </c>
      <c r="D317" s="105" t="s">
        <v>1217</v>
      </c>
      <c r="E317" s="212" t="s">
        <v>45</v>
      </c>
      <c r="F317" s="213" t="s">
        <v>8</v>
      </c>
      <c r="G317" s="214">
        <v>137700</v>
      </c>
      <c r="H317" s="214">
        <v>153400</v>
      </c>
      <c r="I317" s="167">
        <v>136103</v>
      </c>
      <c r="J317" s="445">
        <f t="shared" si="270"/>
        <v>-0.11275749674054759</v>
      </c>
      <c r="K317" s="167">
        <f t="shared" si="266"/>
        <v>151449.63357887874</v>
      </c>
      <c r="L317" s="167">
        <f t="shared" ref="L317:O317" si="317">IF($J317&lt;0,(K317*(1-$J317)),(K317*(1+$J317)))</f>
        <v>168526.7151435063</v>
      </c>
      <c r="M317" s="167">
        <f t="shared" si="317"/>
        <v>187529.3656769954</v>
      </c>
      <c r="N317" s="167">
        <f t="shared" si="317"/>
        <v>208674.70751607616</v>
      </c>
      <c r="O317" s="167">
        <f t="shared" si="317"/>
        <v>232204.34516865484</v>
      </c>
      <c r="P317" s="455"/>
      <c r="Q317" s="87">
        <f t="shared" si="268"/>
        <v>136103</v>
      </c>
      <c r="R317" s="550">
        <f t="shared" si="259"/>
        <v>0</v>
      </c>
      <c r="S317" s="550">
        <f t="shared" si="260"/>
        <v>1</v>
      </c>
      <c r="T317" s="550">
        <f>IF(R317=1,SUM($R$6:R317),0)</f>
        <v>0</v>
      </c>
      <c r="U317" s="550">
        <f>IF(S317=1,SUM($S$6:S317),0)</f>
        <v>278</v>
      </c>
      <c r="V317" s="550">
        <f t="shared" si="261"/>
        <v>278</v>
      </c>
      <c r="W317" s="550">
        <f t="shared" si="262"/>
        <v>0</v>
      </c>
      <c r="X317" s="550">
        <f>IF(W317=1,SUM($W$6:W317),0)</f>
        <v>0</v>
      </c>
      <c r="Y317" s="158"/>
      <c r="Z317" s="158"/>
      <c r="AA317" s="158"/>
      <c r="AB317" s="158"/>
      <c r="AE317" s="150"/>
      <c r="AF317" s="160"/>
      <c r="AG317" s="150"/>
      <c r="AH317" s="150"/>
    </row>
    <row r="318" spans="1:34" ht="15" customHeight="1">
      <c r="A318" s="15"/>
      <c r="B318" s="169">
        <v>15</v>
      </c>
      <c r="C318" s="105" t="s">
        <v>2170</v>
      </c>
      <c r="D318" s="105" t="s">
        <v>1218</v>
      </c>
      <c r="E318" s="212" t="s">
        <v>45</v>
      </c>
      <c r="F318" s="213" t="s">
        <v>8</v>
      </c>
      <c r="G318" s="214">
        <v>124300</v>
      </c>
      <c r="H318" s="214">
        <v>138500</v>
      </c>
      <c r="I318" s="167">
        <v>139466</v>
      </c>
      <c r="J318" s="445">
        <f t="shared" si="270"/>
        <v>6.9747292418772559E-3</v>
      </c>
      <c r="K318" s="167">
        <f t="shared" si="266"/>
        <v>140438.73758844766</v>
      </c>
      <c r="L318" s="167">
        <f t="shared" ref="L318:O318" si="318">IF($J318&lt;0,(K318*(1-$J318)),(K318*(1+$J318)))</f>
        <v>141418.25975819814</v>
      </c>
      <c r="M318" s="167">
        <f t="shared" si="318"/>
        <v>142404.61382986905</v>
      </c>
      <c r="N318" s="167">
        <f t="shared" si="318"/>
        <v>143397.84745412649</v>
      </c>
      <c r="O318" s="167">
        <f t="shared" si="318"/>
        <v>144398.00861398704</v>
      </c>
      <c r="P318" s="455"/>
      <c r="Q318" s="87">
        <f t="shared" si="268"/>
        <v>139466</v>
      </c>
      <c r="R318" s="550">
        <f t="shared" si="259"/>
        <v>0</v>
      </c>
      <c r="S318" s="550">
        <f t="shared" si="260"/>
        <v>1</v>
      </c>
      <c r="T318" s="550">
        <f>IF(R318=1,SUM($R$6:R318),0)</f>
        <v>0</v>
      </c>
      <c r="U318" s="550">
        <f>IF(S318=1,SUM($S$6:S318),0)</f>
        <v>279</v>
      </c>
      <c r="V318" s="550">
        <f t="shared" si="261"/>
        <v>279</v>
      </c>
      <c r="W318" s="550">
        <f t="shared" si="262"/>
        <v>0</v>
      </c>
      <c r="X318" s="550">
        <f>IF(W318=1,SUM($W$6:W318),0)</f>
        <v>0</v>
      </c>
      <c r="Y318" s="158"/>
      <c r="Z318" s="158"/>
      <c r="AA318" s="158"/>
      <c r="AB318" s="158"/>
      <c r="AE318" s="150"/>
      <c r="AF318" s="160"/>
      <c r="AG318" s="150"/>
      <c r="AH318" s="150"/>
    </row>
    <row r="319" spans="1:34" ht="15" customHeight="1">
      <c r="A319" s="15"/>
      <c r="B319" s="169">
        <v>16</v>
      </c>
      <c r="C319" s="105" t="s">
        <v>2158</v>
      </c>
      <c r="D319" s="105" t="s">
        <v>1219</v>
      </c>
      <c r="E319" s="212" t="s">
        <v>45</v>
      </c>
      <c r="F319" s="213" t="s">
        <v>8</v>
      </c>
      <c r="G319" s="214">
        <v>44000</v>
      </c>
      <c r="H319" s="214">
        <v>49000</v>
      </c>
      <c r="I319" s="167">
        <v>41555</v>
      </c>
      <c r="J319" s="445">
        <f t="shared" si="270"/>
        <v>-0.15193877551020407</v>
      </c>
      <c r="K319" s="167">
        <f t="shared" si="266"/>
        <v>47868.815816326525</v>
      </c>
      <c r="L319" s="167">
        <f t="shared" ref="L319:O319" si="319">IF($J319&lt;0,(K319*(1-$J319)),(K319*(1+$J319)))</f>
        <v>55141.945076582662</v>
      </c>
      <c r="M319" s="167">
        <f t="shared" si="319"/>
        <v>63520.14469076955</v>
      </c>
      <c r="N319" s="167">
        <f t="shared" si="319"/>
        <v>73171.317695316058</v>
      </c>
      <c r="O319" s="167">
        <f t="shared" si="319"/>
        <v>84288.878108410499</v>
      </c>
      <c r="P319" s="455"/>
      <c r="Q319" s="87">
        <f t="shared" si="268"/>
        <v>41555</v>
      </c>
      <c r="R319" s="550">
        <f t="shared" si="259"/>
        <v>0</v>
      </c>
      <c r="S319" s="550">
        <f t="shared" si="260"/>
        <v>1</v>
      </c>
      <c r="T319" s="550">
        <f>IF(R319=1,SUM($R$6:R319),0)</f>
        <v>0</v>
      </c>
      <c r="U319" s="550">
        <f>IF(S319=1,SUM($S$6:S319),0)</f>
        <v>280</v>
      </c>
      <c r="V319" s="550">
        <f t="shared" si="261"/>
        <v>280</v>
      </c>
      <c r="W319" s="550">
        <f t="shared" si="262"/>
        <v>0</v>
      </c>
      <c r="X319" s="550">
        <f>IF(W319=1,SUM($W$6:W319),0)</f>
        <v>0</v>
      </c>
      <c r="Y319" s="158"/>
      <c r="Z319" s="158"/>
      <c r="AA319" s="158"/>
      <c r="AB319" s="158"/>
      <c r="AE319" s="150"/>
      <c r="AF319" s="160"/>
      <c r="AG319" s="150"/>
      <c r="AH319" s="150"/>
    </row>
    <row r="320" spans="1:34" ht="15" customHeight="1">
      <c r="A320" s="15"/>
      <c r="B320" s="169">
        <v>17</v>
      </c>
      <c r="C320" s="105" t="s">
        <v>2171</v>
      </c>
      <c r="D320" s="105" t="s">
        <v>1220</v>
      </c>
      <c r="E320" s="212" t="s">
        <v>45</v>
      </c>
      <c r="F320" s="213" t="s">
        <v>8</v>
      </c>
      <c r="G320" s="214">
        <v>90450</v>
      </c>
      <c r="H320" s="214">
        <v>100800</v>
      </c>
      <c r="I320" s="167">
        <v>64325</v>
      </c>
      <c r="J320" s="445">
        <f t="shared" si="270"/>
        <v>-0.36185515873015872</v>
      </c>
      <c r="K320" s="167">
        <f t="shared" si="266"/>
        <v>87601.333085317456</v>
      </c>
      <c r="L320" s="167">
        <f t="shared" ref="L320:O320" si="320">IF($J320&lt;0,(K320*(1-$J320)),(K320*(1+$J320)))</f>
        <v>119300.32737387849</v>
      </c>
      <c r="M320" s="167">
        <f t="shared" si="320"/>
        <v>162469.76627231319</v>
      </c>
      <c r="N320" s="167">
        <f t="shared" si="320"/>
        <v>221260.28933563284</v>
      </c>
      <c r="O320" s="167">
        <f t="shared" si="320"/>
        <v>301324.46645385906</v>
      </c>
      <c r="P320" s="455"/>
      <c r="Q320" s="87">
        <f t="shared" si="268"/>
        <v>64325</v>
      </c>
      <c r="R320" s="550">
        <f t="shared" si="259"/>
        <v>0</v>
      </c>
      <c r="S320" s="550">
        <f t="shared" si="260"/>
        <v>1</v>
      </c>
      <c r="T320" s="550">
        <f>IF(R320=1,SUM($R$6:R320),0)</f>
        <v>0</v>
      </c>
      <c r="U320" s="550">
        <f>IF(S320=1,SUM($S$6:S320),0)</f>
        <v>281</v>
      </c>
      <c r="V320" s="550">
        <f t="shared" si="261"/>
        <v>281</v>
      </c>
      <c r="W320" s="550">
        <f t="shared" si="262"/>
        <v>0</v>
      </c>
      <c r="X320" s="550">
        <f>IF(W320=1,SUM($W$6:W320),0)</f>
        <v>0</v>
      </c>
      <c r="Y320" s="158"/>
      <c r="Z320" s="158"/>
      <c r="AA320" s="158"/>
      <c r="AB320" s="158"/>
      <c r="AE320" s="150"/>
      <c r="AF320" s="160"/>
      <c r="AG320" s="150"/>
      <c r="AH320" s="150"/>
    </row>
    <row r="321" spans="1:34" ht="15" customHeight="1">
      <c r="A321" s="15"/>
      <c r="B321" s="169">
        <v>18</v>
      </c>
      <c r="C321" s="105" t="s">
        <v>2172</v>
      </c>
      <c r="D321" s="105" t="s">
        <v>1221</v>
      </c>
      <c r="E321" s="212" t="s">
        <v>45</v>
      </c>
      <c r="F321" s="213" t="s">
        <v>8</v>
      </c>
      <c r="G321" s="214">
        <v>115650</v>
      </c>
      <c r="H321" s="214">
        <v>128800</v>
      </c>
      <c r="I321" s="167">
        <v>87095</v>
      </c>
      <c r="J321" s="445">
        <f t="shared" si="270"/>
        <v>-0.32379658385093169</v>
      </c>
      <c r="K321" s="167">
        <f t="shared" si="266"/>
        <v>115296.0634704969</v>
      </c>
      <c r="L321" s="167">
        <f t="shared" ref="L321:O321" si="321">IF($J321&lt;0,(K321*(1-$J321)),(K321*(1+$J321)))</f>
        <v>152628.53495370399</v>
      </c>
      <c r="M321" s="167">
        <f t="shared" si="321"/>
        <v>202049.13316988587</v>
      </c>
      <c r="N321" s="167">
        <f t="shared" si="321"/>
        <v>267471.9522603369</v>
      </c>
      <c r="O321" s="167">
        <f t="shared" si="321"/>
        <v>354078.4566781735</v>
      </c>
      <c r="P321" s="455"/>
      <c r="Q321" s="87">
        <f t="shared" si="268"/>
        <v>87095</v>
      </c>
      <c r="R321" s="550">
        <f t="shared" si="259"/>
        <v>0</v>
      </c>
      <c r="S321" s="550">
        <f t="shared" si="260"/>
        <v>1</v>
      </c>
      <c r="T321" s="550">
        <f>IF(R321=1,SUM($R$6:R321),0)</f>
        <v>0</v>
      </c>
      <c r="U321" s="550">
        <f>IF(S321=1,SUM($S$6:S321),0)</f>
        <v>282</v>
      </c>
      <c r="V321" s="550">
        <f t="shared" si="261"/>
        <v>282</v>
      </c>
      <c r="W321" s="550">
        <f t="shared" si="262"/>
        <v>0</v>
      </c>
      <c r="X321" s="550">
        <f>IF(W321=1,SUM($W$6:W321),0)</f>
        <v>0</v>
      </c>
      <c r="Y321" s="158"/>
      <c r="Z321" s="158"/>
      <c r="AA321" s="158"/>
      <c r="AB321" s="158"/>
      <c r="AE321" s="150"/>
      <c r="AF321" s="160"/>
      <c r="AG321" s="150"/>
      <c r="AH321" s="150"/>
    </row>
    <row r="322" spans="1:34" ht="15" customHeight="1">
      <c r="A322" s="15"/>
      <c r="B322" s="169">
        <v>19</v>
      </c>
      <c r="C322" s="105" t="s">
        <v>2173</v>
      </c>
      <c r="D322" s="105" t="s">
        <v>1222</v>
      </c>
      <c r="E322" s="212" t="s">
        <v>45</v>
      </c>
      <c r="F322" s="213" t="s">
        <v>8</v>
      </c>
      <c r="G322" s="214">
        <v>114000</v>
      </c>
      <c r="H322" s="214">
        <v>127000</v>
      </c>
      <c r="I322" s="167">
        <v>82283</v>
      </c>
      <c r="J322" s="445">
        <f t="shared" si="270"/>
        <v>-0.35210236220472441</v>
      </c>
      <c r="K322" s="167">
        <f t="shared" si="266"/>
        <v>111255.03866929133</v>
      </c>
      <c r="L322" s="167">
        <f t="shared" ref="L322:O322" si="322">IF($J322&lt;0,(K322*(1-$J322)),(K322*(1+$J322)))</f>
        <v>150428.20059192675</v>
      </c>
      <c r="M322" s="167">
        <f t="shared" si="322"/>
        <v>203394.32536255027</v>
      </c>
      <c r="N322" s="167">
        <f t="shared" si="322"/>
        <v>275009.94778174051</v>
      </c>
      <c r="O322" s="167">
        <f t="shared" si="322"/>
        <v>371841.60002548923</v>
      </c>
      <c r="P322" s="455"/>
      <c r="Q322" s="87">
        <f t="shared" si="268"/>
        <v>82283</v>
      </c>
      <c r="R322" s="550">
        <f t="shared" si="259"/>
        <v>0</v>
      </c>
      <c r="S322" s="550">
        <f t="shared" si="260"/>
        <v>1</v>
      </c>
      <c r="T322" s="550">
        <f>IF(R322=1,SUM($R$6:R322),0)</f>
        <v>0</v>
      </c>
      <c r="U322" s="550">
        <f>IF(S322=1,SUM($S$6:S322),0)</f>
        <v>283</v>
      </c>
      <c r="V322" s="550">
        <f t="shared" si="261"/>
        <v>283</v>
      </c>
      <c r="W322" s="550">
        <f t="shared" si="262"/>
        <v>0</v>
      </c>
      <c r="X322" s="550">
        <f>IF(W322=1,SUM($W$6:W322),0)</f>
        <v>0</v>
      </c>
      <c r="Y322" s="158"/>
      <c r="Z322" s="158"/>
      <c r="AA322" s="158"/>
      <c r="AB322" s="158"/>
      <c r="AE322" s="150"/>
      <c r="AF322" s="160"/>
      <c r="AG322" s="150"/>
      <c r="AH322" s="150"/>
    </row>
    <row r="323" spans="1:34" ht="15" customHeight="1">
      <c r="A323" s="15"/>
      <c r="B323" s="169">
        <v>20</v>
      </c>
      <c r="C323" s="105" t="s">
        <v>2174</v>
      </c>
      <c r="D323" s="105" t="s">
        <v>1223</v>
      </c>
      <c r="E323" s="212" t="s">
        <v>45</v>
      </c>
      <c r="F323" s="213" t="s">
        <v>8</v>
      </c>
      <c r="G323" s="214">
        <v>146000</v>
      </c>
      <c r="H323" s="214">
        <v>162600</v>
      </c>
      <c r="I323" s="167">
        <v>115558</v>
      </c>
      <c r="J323" s="445">
        <f t="shared" si="270"/>
        <v>-0.2893111931119311</v>
      </c>
      <c r="K323" s="167">
        <f t="shared" si="266"/>
        <v>148990.22285362851</v>
      </c>
      <c r="L323" s="167">
        <f t="shared" ref="L323:O323" si="323">IF($J323&lt;0,(K323*(1-$J323)),(K323*(1+$J323)))</f>
        <v>192094.76198942427</v>
      </c>
      <c r="M323" s="167">
        <f t="shared" si="323"/>
        <v>247669.92677113702</v>
      </c>
      <c r="N323" s="167">
        <f t="shared" si="323"/>
        <v>319323.60878323927</v>
      </c>
      <c r="O323" s="167">
        <f t="shared" si="323"/>
        <v>411707.50302912568</v>
      </c>
      <c r="P323" s="455"/>
      <c r="Q323" s="87">
        <f t="shared" si="268"/>
        <v>115558</v>
      </c>
      <c r="R323" s="550">
        <f t="shared" si="259"/>
        <v>0</v>
      </c>
      <c r="S323" s="550">
        <f t="shared" si="260"/>
        <v>1</v>
      </c>
      <c r="T323" s="550">
        <f>IF(R323=1,SUM($R$6:R323),0)</f>
        <v>0</v>
      </c>
      <c r="U323" s="550">
        <f>IF(S323=1,SUM($S$6:S323),0)</f>
        <v>284</v>
      </c>
      <c r="V323" s="550">
        <f t="shared" si="261"/>
        <v>284</v>
      </c>
      <c r="W323" s="550">
        <f t="shared" si="262"/>
        <v>0</v>
      </c>
      <c r="X323" s="550">
        <f>IF(W323=1,SUM($W$6:W323),0)</f>
        <v>0</v>
      </c>
      <c r="Y323" s="158"/>
      <c r="Z323" s="158"/>
      <c r="AA323" s="158"/>
      <c r="AB323" s="158"/>
      <c r="AE323" s="150"/>
      <c r="AF323" s="160"/>
      <c r="AG323" s="150"/>
      <c r="AH323" s="150"/>
    </row>
    <row r="324" spans="1:34" ht="15" customHeight="1">
      <c r="A324" s="15"/>
      <c r="B324" s="169">
        <v>21</v>
      </c>
      <c r="C324" s="105" t="s">
        <v>2175</v>
      </c>
      <c r="D324" s="105" t="s">
        <v>1224</v>
      </c>
      <c r="E324" s="212" t="s">
        <v>45</v>
      </c>
      <c r="F324" s="213" t="s">
        <v>8</v>
      </c>
      <c r="G324" s="214">
        <v>156000</v>
      </c>
      <c r="H324" s="214">
        <v>173800</v>
      </c>
      <c r="I324" s="167">
        <v>158252</v>
      </c>
      <c r="J324" s="445">
        <f t="shared" si="270"/>
        <v>-8.9459148446490222E-2</v>
      </c>
      <c r="K324" s="167">
        <f t="shared" si="266"/>
        <v>172409.08915995396</v>
      </c>
      <c r="L324" s="167">
        <f t="shared" ref="L324:O324" si="324">IF($J324&lt;0,(K324*(1-$J324)),(K324*(1+$J324)))</f>
        <v>187832.65946063845</v>
      </c>
      <c r="M324" s="167">
        <f t="shared" si="324"/>
        <v>204636.00922642674</v>
      </c>
      <c r="N324" s="167">
        <f t="shared" si="324"/>
        <v>222942.572353311</v>
      </c>
      <c r="O324" s="167">
        <f t="shared" si="324"/>
        <v>242886.82502850823</v>
      </c>
      <c r="P324" s="455"/>
      <c r="Q324" s="87">
        <f t="shared" si="268"/>
        <v>158252</v>
      </c>
      <c r="R324" s="550">
        <f t="shared" si="259"/>
        <v>0</v>
      </c>
      <c r="S324" s="550">
        <f t="shared" si="260"/>
        <v>1</v>
      </c>
      <c r="T324" s="550">
        <f>IF(R324=1,SUM($R$6:R324),0)</f>
        <v>0</v>
      </c>
      <c r="U324" s="550">
        <f>IF(S324=1,SUM($S$6:S324),0)</f>
        <v>285</v>
      </c>
      <c r="V324" s="550">
        <f t="shared" si="261"/>
        <v>285</v>
      </c>
      <c r="W324" s="550">
        <f t="shared" si="262"/>
        <v>0</v>
      </c>
      <c r="X324" s="550">
        <f>IF(W324=1,SUM($W$6:W324),0)</f>
        <v>0</v>
      </c>
      <c r="Y324" s="158"/>
      <c r="Z324" s="158"/>
      <c r="AA324" s="158"/>
      <c r="AB324" s="158"/>
      <c r="AE324" s="150"/>
      <c r="AF324" s="160"/>
      <c r="AG324" s="150"/>
      <c r="AH324" s="150"/>
    </row>
    <row r="325" spans="1:34" ht="15" customHeight="1">
      <c r="A325" s="15"/>
      <c r="B325" s="169">
        <v>22</v>
      </c>
      <c r="C325" s="105" t="s">
        <v>2179</v>
      </c>
      <c r="D325" s="105" t="s">
        <v>1225</v>
      </c>
      <c r="E325" s="212" t="s">
        <v>45</v>
      </c>
      <c r="F325" s="213" t="s">
        <v>8</v>
      </c>
      <c r="G325" s="214">
        <v>23500</v>
      </c>
      <c r="H325" s="214">
        <v>26200</v>
      </c>
      <c r="I325" s="167">
        <v>16301</v>
      </c>
      <c r="J325" s="445">
        <f t="shared" si="270"/>
        <v>-0.37782442748091605</v>
      </c>
      <c r="K325" s="167">
        <f t="shared" si="266"/>
        <v>22459.915992366412</v>
      </c>
      <c r="L325" s="167">
        <f t="shared" ref="L325:O325" si="325">IF($J325&lt;0,(K325*(1-$J325)),(K325*(1+$J325)))</f>
        <v>30945.820893451721</v>
      </c>
      <c r="M325" s="167">
        <f t="shared" si="325"/>
        <v>42637.907955447081</v>
      </c>
      <c r="N325" s="167">
        <f t="shared" si="325"/>
        <v>58747.551117697862</v>
      </c>
      <c r="O325" s="167">
        <f t="shared" si="325"/>
        <v>80943.810984647906</v>
      </c>
      <c r="P325" s="455"/>
      <c r="Q325" s="87">
        <f t="shared" si="268"/>
        <v>16301</v>
      </c>
      <c r="R325" s="550">
        <f t="shared" si="259"/>
        <v>0</v>
      </c>
      <c r="S325" s="550">
        <f t="shared" si="260"/>
        <v>1</v>
      </c>
      <c r="T325" s="550">
        <f>IF(R325=1,SUM($R$6:R325),0)</f>
        <v>0</v>
      </c>
      <c r="U325" s="550">
        <f>IF(S325=1,SUM($S$6:S325),0)</f>
        <v>286</v>
      </c>
      <c r="V325" s="550">
        <f t="shared" si="261"/>
        <v>286</v>
      </c>
      <c r="W325" s="550">
        <f t="shared" si="262"/>
        <v>0</v>
      </c>
      <c r="X325" s="550">
        <f>IF(W325=1,SUM($W$6:W325),0)</f>
        <v>0</v>
      </c>
      <c r="Y325" s="158"/>
      <c r="Z325" s="158"/>
      <c r="AA325" s="158"/>
      <c r="AB325" s="158"/>
      <c r="AE325" s="150"/>
      <c r="AF325" s="160"/>
      <c r="AG325" s="150"/>
      <c r="AH325" s="150"/>
    </row>
    <row r="326" spans="1:34" ht="15" customHeight="1">
      <c r="A326" s="15"/>
      <c r="B326" s="169">
        <v>23</v>
      </c>
      <c r="C326" s="105" t="s">
        <v>2176</v>
      </c>
      <c r="D326" s="105" t="s">
        <v>1226</v>
      </c>
      <c r="E326" s="212" t="s">
        <v>45</v>
      </c>
      <c r="F326" s="213" t="s">
        <v>8</v>
      </c>
      <c r="G326" s="214">
        <v>17200</v>
      </c>
      <c r="H326" s="214">
        <v>19200</v>
      </c>
      <c r="I326" s="167">
        <v>12938</v>
      </c>
      <c r="J326" s="445">
        <f t="shared" si="270"/>
        <v>-0.32614583333333336</v>
      </c>
      <c r="K326" s="167">
        <f t="shared" si="266"/>
        <v>17157.674791666668</v>
      </c>
      <c r="L326" s="167">
        <f t="shared" ref="L326:O326" si="326">IF($J326&lt;0,(K326*(1-$J326)),(K326*(1+$J326)))</f>
        <v>22753.578934657122</v>
      </c>
      <c r="M326" s="167">
        <f t="shared" si="326"/>
        <v>30174.563897616648</v>
      </c>
      <c r="N326" s="167">
        <f t="shared" si="326"/>
        <v>40015.872185474742</v>
      </c>
      <c r="O326" s="167">
        <f t="shared" si="326"/>
        <v>53066.882165966555</v>
      </c>
      <c r="P326" s="455"/>
      <c r="Q326" s="87">
        <f t="shared" si="268"/>
        <v>12938</v>
      </c>
      <c r="R326" s="550">
        <f t="shared" si="259"/>
        <v>0</v>
      </c>
      <c r="S326" s="550">
        <f t="shared" si="260"/>
        <v>1</v>
      </c>
      <c r="T326" s="550">
        <f>IF(R326=1,SUM($R$6:R326),0)</f>
        <v>0</v>
      </c>
      <c r="U326" s="550">
        <f>IF(S326=1,SUM($S$6:S326),0)</f>
        <v>287</v>
      </c>
      <c r="V326" s="550">
        <f t="shared" si="261"/>
        <v>287</v>
      </c>
      <c r="W326" s="550">
        <f t="shared" si="262"/>
        <v>0</v>
      </c>
      <c r="X326" s="550">
        <f>IF(W326=1,SUM($W$6:W326),0)</f>
        <v>0</v>
      </c>
      <c r="Y326" s="158"/>
      <c r="Z326" s="158"/>
      <c r="AA326" s="158"/>
      <c r="AB326" s="158"/>
      <c r="AE326" s="150"/>
      <c r="AF326" s="160"/>
      <c r="AG326" s="150"/>
      <c r="AH326" s="150"/>
    </row>
    <row r="327" spans="1:34" ht="15" customHeight="1">
      <c r="A327" s="15"/>
      <c r="B327" s="169">
        <v>24</v>
      </c>
      <c r="C327" s="105" t="s">
        <v>2177</v>
      </c>
      <c r="D327" s="105" t="s">
        <v>1227</v>
      </c>
      <c r="E327" s="212" t="s">
        <v>45</v>
      </c>
      <c r="F327" s="213" t="s">
        <v>8</v>
      </c>
      <c r="G327" s="214">
        <v>21900</v>
      </c>
      <c r="H327" s="214">
        <v>24400</v>
      </c>
      <c r="I327" s="167">
        <v>13973</v>
      </c>
      <c r="J327" s="445">
        <f t="shared" si="270"/>
        <v>-0.42733606557377052</v>
      </c>
      <c r="K327" s="167">
        <f t="shared" si="266"/>
        <v>19944.166844262298</v>
      </c>
      <c r="L327" s="167">
        <f t="shared" ref="L327:O327" si="327">IF($J327&lt;0,(K327*(1-$J327)),(K327*(1+$J327)))</f>
        <v>28467.028634636194</v>
      </c>
      <c r="M327" s="167">
        <f t="shared" si="327"/>
        <v>40632.01664993749</v>
      </c>
      <c r="N327" s="167">
        <f t="shared" si="327"/>
        <v>57995.542781449716</v>
      </c>
      <c r="O327" s="167">
        <f t="shared" si="327"/>
        <v>82779.129854489729</v>
      </c>
      <c r="P327" s="455"/>
      <c r="Q327" s="87">
        <f t="shared" si="268"/>
        <v>13973</v>
      </c>
      <c r="R327" s="550">
        <f t="shared" ref="R327:R390" si="328">IF(E327="MDU-KD",1,0)</f>
        <v>0</v>
      </c>
      <c r="S327" s="550">
        <f t="shared" ref="S327:S390" si="329">IF(E327="HDW",1,0)</f>
        <v>1</v>
      </c>
      <c r="T327" s="550">
        <f>IF(R327=1,SUM($R$6:R327),0)</f>
        <v>0</v>
      </c>
      <c r="U327" s="550">
        <f>IF(S327=1,SUM($S$6:S327),0)</f>
        <v>288</v>
      </c>
      <c r="V327" s="550">
        <f t="shared" ref="V327:V390" si="330">IF(T327=0,U327,T327)</f>
        <v>288</v>
      </c>
      <c r="W327" s="550">
        <f t="shared" ref="W327:W390" si="331">IF(F327=0,0,IF(LEFT(C327,11)="Tiang Beton",1,0))</f>
        <v>0</v>
      </c>
      <c r="X327" s="550">
        <f>IF(W327=1,SUM($W$6:W327),0)</f>
        <v>0</v>
      </c>
      <c r="Y327" s="158"/>
      <c r="Z327" s="158"/>
      <c r="AA327" s="158"/>
      <c r="AB327" s="158"/>
      <c r="AE327" s="150"/>
      <c r="AF327" s="160"/>
      <c r="AG327" s="150"/>
      <c r="AH327" s="150"/>
    </row>
    <row r="328" spans="1:34" ht="15" customHeight="1">
      <c r="A328" s="15"/>
      <c r="B328" s="169">
        <v>25</v>
      </c>
      <c r="C328" s="105" t="s">
        <v>2178</v>
      </c>
      <c r="D328" s="105" t="s">
        <v>1228</v>
      </c>
      <c r="E328" s="212" t="s">
        <v>45</v>
      </c>
      <c r="F328" s="213" t="s">
        <v>8</v>
      </c>
      <c r="G328" s="214">
        <v>21900</v>
      </c>
      <c r="H328" s="214">
        <v>24400</v>
      </c>
      <c r="I328" s="167">
        <v>20183</v>
      </c>
      <c r="J328" s="445">
        <f t="shared" si="270"/>
        <v>-0.17282786885245902</v>
      </c>
      <c r="K328" s="167">
        <f t="shared" si="266"/>
        <v>23671.184877049178</v>
      </c>
      <c r="L328" s="167">
        <f t="shared" ref="L328:O328" si="332">IF($J328&lt;0,(K328*(1-$J328)),(K328*(1+$J328)))</f>
        <v>27762.225312562143</v>
      </c>
      <c r="M328" s="167">
        <f t="shared" si="332"/>
        <v>32560.311547934049</v>
      </c>
      <c r="N328" s="167">
        <f t="shared" si="332"/>
        <v>38187.640801935595</v>
      </c>
      <c r="O328" s="167">
        <f t="shared" si="332"/>
        <v>44787.529378237326</v>
      </c>
      <c r="P328" s="455"/>
      <c r="Q328" s="87">
        <f t="shared" si="268"/>
        <v>20183</v>
      </c>
      <c r="R328" s="550">
        <f t="shared" si="328"/>
        <v>0</v>
      </c>
      <c r="S328" s="550">
        <f t="shared" si="329"/>
        <v>1</v>
      </c>
      <c r="T328" s="550">
        <f>IF(R328=1,SUM($R$6:R328),0)</f>
        <v>0</v>
      </c>
      <c r="U328" s="550">
        <f>IF(S328=1,SUM($S$6:S328),0)</f>
        <v>289</v>
      </c>
      <c r="V328" s="550">
        <f t="shared" si="330"/>
        <v>289</v>
      </c>
      <c r="W328" s="550">
        <f t="shared" si="331"/>
        <v>0</v>
      </c>
      <c r="X328" s="550">
        <f>IF(W328=1,SUM($W$6:W328),0)</f>
        <v>0</v>
      </c>
      <c r="Y328" s="158"/>
      <c r="Z328" s="158"/>
      <c r="AA328" s="158"/>
      <c r="AB328" s="158"/>
      <c r="AE328" s="150"/>
      <c r="AF328" s="160"/>
      <c r="AG328" s="150"/>
      <c r="AH328" s="150"/>
    </row>
    <row r="329" spans="1:34" ht="15" customHeight="1">
      <c r="A329" s="15"/>
      <c r="B329" s="169">
        <v>26</v>
      </c>
      <c r="C329" s="404" t="s">
        <v>1164</v>
      </c>
      <c r="D329" s="404" t="s">
        <v>1164</v>
      </c>
      <c r="E329" s="212" t="s">
        <v>45</v>
      </c>
      <c r="F329" s="213" t="s">
        <v>8</v>
      </c>
      <c r="G329" s="214">
        <v>23500</v>
      </c>
      <c r="H329" s="214">
        <v>26200</v>
      </c>
      <c r="I329" s="167">
        <v>22044</v>
      </c>
      <c r="J329" s="445">
        <f t="shared" si="270"/>
        <v>-0.15862595419847328</v>
      </c>
      <c r="K329" s="167">
        <f t="shared" si="266"/>
        <v>25540.750534351148</v>
      </c>
      <c r="L329" s="167">
        <f t="shared" ref="L329:O329" si="333">IF($J329&lt;0,(K329*(1-$J329)),(K329*(1+$J329)))</f>
        <v>29592.176458807768</v>
      </c>
      <c r="M329" s="167">
        <f t="shared" si="333"/>
        <v>34286.263686395752</v>
      </c>
      <c r="N329" s="167">
        <f t="shared" si="333"/>
        <v>39724.954979550748</v>
      </c>
      <c r="O329" s="167">
        <f t="shared" si="333"/>
        <v>46026.363868673383</v>
      </c>
      <c r="P329" s="455"/>
      <c r="Q329" s="87">
        <f t="shared" si="268"/>
        <v>22044</v>
      </c>
      <c r="R329" s="550">
        <f t="shared" si="328"/>
        <v>0</v>
      </c>
      <c r="S329" s="550">
        <f t="shared" si="329"/>
        <v>1</v>
      </c>
      <c r="T329" s="550">
        <f>IF(R329=1,SUM($R$6:R329),0)</f>
        <v>0</v>
      </c>
      <c r="U329" s="550">
        <f>IF(S329=1,SUM($S$6:S329),0)</f>
        <v>290</v>
      </c>
      <c r="V329" s="550">
        <f t="shared" si="330"/>
        <v>290</v>
      </c>
      <c r="W329" s="550">
        <f t="shared" si="331"/>
        <v>0</v>
      </c>
      <c r="X329" s="550">
        <f>IF(W329=1,SUM($W$6:W329),0)</f>
        <v>0</v>
      </c>
      <c r="Y329" s="158"/>
      <c r="Z329" s="158"/>
      <c r="AA329" s="158"/>
      <c r="AB329" s="158"/>
      <c r="AE329" s="150"/>
      <c r="AF329" s="160"/>
      <c r="AG329" s="150"/>
      <c r="AH329" s="150"/>
    </row>
    <row r="330" spans="1:34" ht="15" customHeight="1">
      <c r="A330" s="15"/>
      <c r="B330" s="169">
        <v>27</v>
      </c>
      <c r="C330" s="105" t="s">
        <v>2180</v>
      </c>
      <c r="D330" s="105" t="s">
        <v>1229</v>
      </c>
      <c r="E330" s="212" t="s">
        <v>45</v>
      </c>
      <c r="F330" s="420" t="s">
        <v>8</v>
      </c>
      <c r="G330" s="214">
        <v>26100</v>
      </c>
      <c r="H330" s="214">
        <v>29100</v>
      </c>
      <c r="I330" s="167">
        <v>16508</v>
      </c>
      <c r="J330" s="445">
        <f t="shared" si="270"/>
        <v>-0.4327147766323024</v>
      </c>
      <c r="K330" s="167">
        <f t="shared" si="266"/>
        <v>23651.255532646046</v>
      </c>
      <c r="L330" s="167">
        <f t="shared" ref="L330:O330" si="334">IF($J330&lt;0,(K330*(1-$J330)),(K330*(1+$J330)))</f>
        <v>33885.503287528481</v>
      </c>
      <c r="M330" s="167">
        <f t="shared" si="334"/>
        <v>48548.26127366451</v>
      </c>
      <c r="N330" s="167">
        <f t="shared" si="334"/>
        <v>69555.811306584903</v>
      </c>
      <c r="O330" s="167">
        <f t="shared" si="334"/>
        <v>99653.638659592354</v>
      </c>
      <c r="P330" s="455"/>
      <c r="Q330" s="87">
        <f t="shared" si="268"/>
        <v>16508</v>
      </c>
      <c r="R330" s="550">
        <f t="shared" si="328"/>
        <v>0</v>
      </c>
      <c r="S330" s="550">
        <f t="shared" si="329"/>
        <v>1</v>
      </c>
      <c r="T330" s="550">
        <f>IF(R330=1,SUM($R$6:R330),0)</f>
        <v>0</v>
      </c>
      <c r="U330" s="550">
        <f>IF(S330=1,SUM($S$6:S330),0)</f>
        <v>291</v>
      </c>
      <c r="V330" s="550">
        <f t="shared" si="330"/>
        <v>291</v>
      </c>
      <c r="W330" s="550">
        <f t="shared" si="331"/>
        <v>0</v>
      </c>
      <c r="X330" s="550">
        <f>IF(W330=1,SUM($W$6:W330),0)</f>
        <v>0</v>
      </c>
      <c r="Y330" s="158"/>
      <c r="Z330" s="158"/>
      <c r="AA330" s="158"/>
      <c r="AB330" s="158"/>
      <c r="AE330" s="150"/>
      <c r="AF330" s="160"/>
      <c r="AG330" s="150"/>
      <c r="AH330" s="150"/>
    </row>
    <row r="331" spans="1:34" ht="15" customHeight="1">
      <c r="A331" s="15"/>
      <c r="B331" s="169">
        <v>28</v>
      </c>
      <c r="C331" s="105" t="s">
        <v>2181</v>
      </c>
      <c r="D331" s="105" t="s">
        <v>1230</v>
      </c>
      <c r="E331" s="212" t="s">
        <v>45</v>
      </c>
      <c r="F331" s="420" t="s">
        <v>8</v>
      </c>
      <c r="G331" s="214">
        <v>35500</v>
      </c>
      <c r="H331" s="214">
        <v>39500</v>
      </c>
      <c r="I331" s="167">
        <v>21386</v>
      </c>
      <c r="J331" s="445">
        <f t="shared" ref="J331:J393" si="335">((I331-H331)/H331)*100%</f>
        <v>-0.45858227848101268</v>
      </c>
      <c r="K331" s="167">
        <f t="shared" ref="K331:K394" si="336">IF($J331&lt;0,(I331*(1-$J331)),(I331*(1+$J331)))</f>
        <v>31193.24060759494</v>
      </c>
      <c r="L331" s="167">
        <f t="shared" ref="L331:O331" si="337">IF($J331&lt;0,(K331*(1-$J331)),(K331*(1+$J331)))</f>
        <v>45497.907958632277</v>
      </c>
      <c r="M331" s="167">
        <f t="shared" si="337"/>
        <v>66362.442256421273</v>
      </c>
      <c r="N331" s="167">
        <f t="shared" si="337"/>
        <v>96795.082231935579</v>
      </c>
      <c r="O331" s="167">
        <f t="shared" si="337"/>
        <v>141183.5915876136</v>
      </c>
      <c r="P331" s="455"/>
      <c r="Q331" s="87">
        <f t="shared" ref="Q331:Q394" si="338">IF($Q$5=$H$4,H331,(IF($Q$5=$G$4,G331,(IF($Q$5=$I$4,I331,(IF($Q$5=$K$4,K331,(IF($Q$5=$L$4,L331,(IF($Q$5=$M$4,M331,(IF($Q$5=$N$4,N331,(IF($Q$5=$O$4,O331,0)))))))))))))))</f>
        <v>21386</v>
      </c>
      <c r="R331" s="550">
        <f t="shared" si="328"/>
        <v>0</v>
      </c>
      <c r="S331" s="550">
        <f t="shared" si="329"/>
        <v>1</v>
      </c>
      <c r="T331" s="550">
        <f>IF(R331=1,SUM($R$6:R331),0)</f>
        <v>0</v>
      </c>
      <c r="U331" s="550">
        <f>IF(S331=1,SUM($S$6:S331),0)</f>
        <v>292</v>
      </c>
      <c r="V331" s="550">
        <f t="shared" si="330"/>
        <v>292</v>
      </c>
      <c r="W331" s="550">
        <f t="shared" si="331"/>
        <v>0</v>
      </c>
      <c r="X331" s="550">
        <f>IF(W331=1,SUM($W$6:W331),0)</f>
        <v>0</v>
      </c>
      <c r="Y331" s="158"/>
      <c r="Z331" s="158"/>
      <c r="AA331" s="158"/>
      <c r="AB331" s="158"/>
      <c r="AE331" s="150"/>
      <c r="AF331" s="160"/>
      <c r="AG331" s="150"/>
      <c r="AH331" s="150"/>
    </row>
    <row r="332" spans="1:34" ht="15" customHeight="1">
      <c r="A332" s="15"/>
      <c r="B332" s="169">
        <v>29</v>
      </c>
      <c r="C332" s="105" t="s">
        <v>2182</v>
      </c>
      <c r="D332" s="105" t="s">
        <v>1231</v>
      </c>
      <c r="E332" s="212" t="s">
        <v>45</v>
      </c>
      <c r="F332" s="420" t="s">
        <v>8</v>
      </c>
      <c r="G332" s="214">
        <v>46200</v>
      </c>
      <c r="H332" s="214">
        <v>51500</v>
      </c>
      <c r="I332" s="167">
        <v>23598</v>
      </c>
      <c r="J332" s="445">
        <f t="shared" si="335"/>
        <v>-0.54178640776699027</v>
      </c>
      <c r="K332" s="167">
        <f t="shared" si="336"/>
        <v>36383.075650485436</v>
      </c>
      <c r="L332" s="167">
        <f t="shared" ref="L332:O332" si="339">IF($J332&lt;0,(K332*(1-$J332)),(K332*(1+$J332)))</f>
        <v>56094.931510676593</v>
      </c>
      <c r="M332" s="167">
        <f t="shared" si="339"/>
        <v>86486.402947781418</v>
      </c>
      <c r="N332" s="167">
        <f t="shared" si="339"/>
        <v>133343.56052154835</v>
      </c>
      <c r="O332" s="167">
        <f t="shared" si="339"/>
        <v>205587.2891753783</v>
      </c>
      <c r="P332" s="455"/>
      <c r="Q332" s="87">
        <f t="shared" si="338"/>
        <v>23598</v>
      </c>
      <c r="R332" s="550">
        <f t="shared" si="328"/>
        <v>0</v>
      </c>
      <c r="S332" s="550">
        <f t="shared" si="329"/>
        <v>1</v>
      </c>
      <c r="T332" s="550">
        <f>IF(R332=1,SUM($R$6:R332),0)</f>
        <v>0</v>
      </c>
      <c r="U332" s="550">
        <f>IF(S332=1,SUM($S$6:S332),0)</f>
        <v>293</v>
      </c>
      <c r="V332" s="550">
        <f t="shared" si="330"/>
        <v>293</v>
      </c>
      <c r="W332" s="550">
        <f t="shared" si="331"/>
        <v>0</v>
      </c>
      <c r="X332" s="550">
        <f>IF(W332=1,SUM($W$6:W332),0)</f>
        <v>0</v>
      </c>
      <c r="Y332" s="158"/>
      <c r="Z332" s="158"/>
      <c r="AA332" s="158"/>
      <c r="AB332" s="158"/>
      <c r="AE332" s="150"/>
      <c r="AF332" s="160"/>
      <c r="AG332" s="150"/>
      <c r="AH332" s="150"/>
    </row>
    <row r="333" spans="1:34" ht="15" customHeight="1">
      <c r="A333" s="15"/>
      <c r="B333" s="169">
        <v>30</v>
      </c>
      <c r="C333" s="105" t="s">
        <v>2183</v>
      </c>
      <c r="D333" s="105" t="s">
        <v>1232</v>
      </c>
      <c r="E333" s="212" t="s">
        <v>45</v>
      </c>
      <c r="F333" s="420" t="s">
        <v>8</v>
      </c>
      <c r="G333" s="214">
        <v>68700</v>
      </c>
      <c r="H333" s="214">
        <v>76500</v>
      </c>
      <c r="I333" s="167">
        <v>75038</v>
      </c>
      <c r="J333" s="445">
        <f t="shared" si="335"/>
        <v>-1.911111111111111E-2</v>
      </c>
      <c r="K333" s="167">
        <f t="shared" si="336"/>
        <v>76472.059555555548</v>
      </c>
      <c r="L333" s="167">
        <f t="shared" ref="L333:O333" si="340">IF($J333&lt;0,(K333*(1-$J333)),(K333*(1+$J333)))</f>
        <v>77933.52558261728</v>
      </c>
      <c r="M333" s="167">
        <f t="shared" si="340"/>
        <v>79422.921849307299</v>
      </c>
      <c r="N333" s="167">
        <f t="shared" si="340"/>
        <v>80940.782133538509</v>
      </c>
      <c r="O333" s="167">
        <f t="shared" si="340"/>
        <v>82487.650414312797</v>
      </c>
      <c r="P333" s="455"/>
      <c r="Q333" s="87">
        <f t="shared" si="338"/>
        <v>75038</v>
      </c>
      <c r="R333" s="550">
        <f t="shared" si="328"/>
        <v>0</v>
      </c>
      <c r="S333" s="550">
        <f t="shared" si="329"/>
        <v>1</v>
      </c>
      <c r="T333" s="550">
        <f>IF(R333=1,SUM($R$6:R333),0)</f>
        <v>0</v>
      </c>
      <c r="U333" s="550">
        <f>IF(S333=1,SUM($S$6:S333),0)</f>
        <v>294</v>
      </c>
      <c r="V333" s="550">
        <f t="shared" si="330"/>
        <v>294</v>
      </c>
      <c r="W333" s="550">
        <f t="shared" si="331"/>
        <v>0</v>
      </c>
      <c r="X333" s="550">
        <f>IF(W333=1,SUM($W$6:W333),0)</f>
        <v>0</v>
      </c>
      <c r="Y333" s="158"/>
      <c r="Z333" s="158"/>
      <c r="AA333" s="158"/>
      <c r="AB333" s="158"/>
      <c r="AE333" s="150"/>
      <c r="AF333" s="160"/>
      <c r="AG333" s="150"/>
      <c r="AH333" s="150"/>
    </row>
    <row r="334" spans="1:34" ht="15" customHeight="1">
      <c r="A334" s="15"/>
      <c r="B334" s="169">
        <v>31</v>
      </c>
      <c r="C334" s="105" t="s">
        <v>2184</v>
      </c>
      <c r="D334" s="105" t="s">
        <v>1233</v>
      </c>
      <c r="E334" s="212" t="s">
        <v>45</v>
      </c>
      <c r="F334" s="420" t="s">
        <v>8</v>
      </c>
      <c r="G334" s="214">
        <v>76800</v>
      </c>
      <c r="H334" s="214">
        <v>85500</v>
      </c>
      <c r="I334" s="167">
        <v>36872</v>
      </c>
      <c r="J334" s="445">
        <f t="shared" si="335"/>
        <v>-0.56874853801169589</v>
      </c>
      <c r="K334" s="167">
        <f t="shared" si="336"/>
        <v>57842.896093567251</v>
      </c>
      <c r="L334" s="167">
        <f t="shared" ref="L334:O334" si="341">IF($J334&lt;0,(K334*(1-$J334)),(K334*(1+$J334)))</f>
        <v>90740.958681146061</v>
      </c>
      <c r="M334" s="167">
        <f t="shared" si="341"/>
        <v>142349.74626882758</v>
      </c>
      <c r="N334" s="167">
        <f t="shared" si="341"/>
        <v>223310.95634555913</v>
      </c>
      <c r="O334" s="167">
        <f t="shared" si="341"/>
        <v>350318.73628908955</v>
      </c>
      <c r="P334" s="455"/>
      <c r="Q334" s="87">
        <f t="shared" si="338"/>
        <v>36872</v>
      </c>
      <c r="R334" s="550">
        <f t="shared" si="328"/>
        <v>0</v>
      </c>
      <c r="S334" s="550">
        <f t="shared" si="329"/>
        <v>1</v>
      </c>
      <c r="T334" s="550">
        <f>IF(R334=1,SUM($R$6:R334),0)</f>
        <v>0</v>
      </c>
      <c r="U334" s="550">
        <f>IF(S334=1,SUM($S$6:S334),0)</f>
        <v>295</v>
      </c>
      <c r="V334" s="550">
        <f t="shared" si="330"/>
        <v>295</v>
      </c>
      <c r="W334" s="550">
        <f t="shared" si="331"/>
        <v>0</v>
      </c>
      <c r="X334" s="550">
        <f>IF(W334=1,SUM($W$6:W334),0)</f>
        <v>0</v>
      </c>
      <c r="Y334" s="158"/>
      <c r="Z334" s="158"/>
      <c r="AA334" s="158"/>
      <c r="AB334" s="158"/>
      <c r="AE334" s="150"/>
      <c r="AF334" s="160"/>
      <c r="AG334" s="150"/>
      <c r="AH334" s="150"/>
    </row>
    <row r="335" spans="1:34" ht="15" customHeight="1">
      <c r="A335" s="15"/>
      <c r="B335" s="169">
        <v>32</v>
      </c>
      <c r="C335" s="105" t="s">
        <v>1234</v>
      </c>
      <c r="D335" s="105" t="s">
        <v>1234</v>
      </c>
      <c r="E335" s="212" t="s">
        <v>45</v>
      </c>
      <c r="F335" s="420" t="s">
        <v>8</v>
      </c>
      <c r="G335" s="405"/>
      <c r="H335" s="405"/>
      <c r="I335" s="409">
        <v>7600</v>
      </c>
      <c r="J335" s="447">
        <v>-0.52089843749999998</v>
      </c>
      <c r="K335" s="409">
        <f t="shared" si="336"/>
        <v>11558.828125</v>
      </c>
      <c r="L335" s="409">
        <f t="shared" ref="L335:O335" si="342">IF($J335&lt;0,(K335*(1-$J335)),(K335*(1+$J335)))</f>
        <v>17579.803634643555</v>
      </c>
      <c r="M335" s="409">
        <f t="shared" si="342"/>
        <v>26737.095879486205</v>
      </c>
      <c r="N335" s="409">
        <f t="shared" si="342"/>
        <v>40664.407346398264</v>
      </c>
      <c r="O335" s="409">
        <f t="shared" si="342"/>
        <v>61846.433595000643</v>
      </c>
      <c r="P335" s="455"/>
      <c r="Q335" s="87">
        <f t="shared" si="338"/>
        <v>7600</v>
      </c>
      <c r="R335" s="550">
        <f t="shared" si="328"/>
        <v>0</v>
      </c>
      <c r="S335" s="550">
        <f t="shared" si="329"/>
        <v>1</v>
      </c>
      <c r="T335" s="550">
        <f>IF(R335=1,SUM($R$6:R335),0)</f>
        <v>0</v>
      </c>
      <c r="U335" s="550">
        <f>IF(S335=1,SUM($S$6:S335),0)</f>
        <v>296</v>
      </c>
      <c r="V335" s="550">
        <f t="shared" si="330"/>
        <v>296</v>
      </c>
      <c r="W335" s="550">
        <f t="shared" si="331"/>
        <v>0</v>
      </c>
      <c r="X335" s="550">
        <f>IF(W335=1,SUM($W$6:W335),0)</f>
        <v>0</v>
      </c>
      <c r="Y335" s="158"/>
      <c r="Z335" s="158"/>
      <c r="AA335" s="158"/>
      <c r="AB335" s="158"/>
      <c r="AE335" s="150"/>
      <c r="AF335" s="160"/>
      <c r="AG335" s="150"/>
      <c r="AH335" s="150"/>
    </row>
    <row r="336" spans="1:34" ht="15" customHeight="1">
      <c r="A336" s="15"/>
      <c r="B336" s="169">
        <v>33</v>
      </c>
      <c r="C336" s="105" t="s">
        <v>2185</v>
      </c>
      <c r="D336" s="105" t="s">
        <v>1235</v>
      </c>
      <c r="E336" s="212" t="s">
        <v>45</v>
      </c>
      <c r="F336" s="420" t="s">
        <v>8</v>
      </c>
      <c r="G336" s="214">
        <v>23000</v>
      </c>
      <c r="H336" s="214">
        <v>25600</v>
      </c>
      <c r="I336" s="167">
        <v>12265</v>
      </c>
      <c r="J336" s="445">
        <f t="shared" si="335"/>
        <v>-0.52089843749999998</v>
      </c>
      <c r="K336" s="167">
        <f t="shared" si="336"/>
        <v>18653.8193359375</v>
      </c>
      <c r="L336" s="167">
        <f t="shared" ref="L336:O336" si="343">IF($J336&lt;0,(K336*(1-$J336)),(K336*(1+$J336)))</f>
        <v>28370.564681434633</v>
      </c>
      <c r="M336" s="167">
        <f t="shared" si="343"/>
        <v>43148.747494986623</v>
      </c>
      <c r="N336" s="167">
        <f t="shared" si="343"/>
        <v>65624.862645207191</v>
      </c>
      <c r="O336" s="167">
        <f t="shared" si="343"/>
        <v>99808.751058247741</v>
      </c>
      <c r="P336" s="455"/>
      <c r="Q336" s="87">
        <f t="shared" si="338"/>
        <v>12265</v>
      </c>
      <c r="R336" s="550">
        <f t="shared" si="328"/>
        <v>0</v>
      </c>
      <c r="S336" s="550">
        <f t="shared" si="329"/>
        <v>1</v>
      </c>
      <c r="T336" s="550">
        <f>IF(R336=1,SUM($R$6:R336),0)</f>
        <v>0</v>
      </c>
      <c r="U336" s="550">
        <f>IF(S336=1,SUM($S$6:S336),0)</f>
        <v>297</v>
      </c>
      <c r="V336" s="550">
        <f t="shared" si="330"/>
        <v>297</v>
      </c>
      <c r="W336" s="550">
        <f t="shared" si="331"/>
        <v>0</v>
      </c>
      <c r="X336" s="550">
        <f>IF(W336=1,SUM($W$6:W336),0)</f>
        <v>0</v>
      </c>
      <c r="Y336" s="158"/>
      <c r="Z336" s="158"/>
      <c r="AA336" s="158"/>
      <c r="AB336" s="158"/>
      <c r="AE336" s="150"/>
      <c r="AF336" s="160"/>
      <c r="AG336" s="150"/>
      <c r="AH336" s="150"/>
    </row>
    <row r="337" spans="1:34" ht="15" customHeight="1">
      <c r="A337" s="15"/>
      <c r="B337" s="169">
        <v>34</v>
      </c>
      <c r="C337" s="105" t="s">
        <v>2186</v>
      </c>
      <c r="D337" s="105" t="s">
        <v>1236</v>
      </c>
      <c r="E337" s="212" t="s">
        <v>45</v>
      </c>
      <c r="F337" s="420" t="s">
        <v>8</v>
      </c>
      <c r="G337" s="214">
        <v>25700</v>
      </c>
      <c r="H337" s="214">
        <v>28600</v>
      </c>
      <c r="I337" s="167">
        <v>15836</v>
      </c>
      <c r="J337" s="445">
        <f t="shared" si="335"/>
        <v>-0.44629370629370629</v>
      </c>
      <c r="K337" s="167">
        <f t="shared" si="336"/>
        <v>22903.507132867133</v>
      </c>
      <c r="L337" s="167">
        <f t="shared" ref="L337:O337" si="344">IF($J337&lt;0,(K337*(1-$J337)),(K337*(1+$J337)))</f>
        <v>33125.198218318743</v>
      </c>
      <c r="M337" s="167">
        <f t="shared" si="344"/>
        <v>47908.765702885888</v>
      </c>
      <c r="N337" s="167">
        <f t="shared" si="344"/>
        <v>69290.146312383629</v>
      </c>
      <c r="O337" s="167">
        <f t="shared" si="344"/>
        <v>100213.90251977051</v>
      </c>
      <c r="P337" s="455"/>
      <c r="Q337" s="87">
        <f t="shared" si="338"/>
        <v>15836</v>
      </c>
      <c r="R337" s="550">
        <f t="shared" si="328"/>
        <v>0</v>
      </c>
      <c r="S337" s="550">
        <f t="shared" si="329"/>
        <v>1</v>
      </c>
      <c r="T337" s="550">
        <f>IF(R337=1,SUM($R$6:R337),0)</f>
        <v>0</v>
      </c>
      <c r="U337" s="550">
        <f>IF(S337=1,SUM($S$6:S337),0)</f>
        <v>298</v>
      </c>
      <c r="V337" s="550">
        <f t="shared" si="330"/>
        <v>298</v>
      </c>
      <c r="W337" s="550">
        <f t="shared" si="331"/>
        <v>0</v>
      </c>
      <c r="X337" s="550">
        <f>IF(W337=1,SUM($W$6:W337),0)</f>
        <v>0</v>
      </c>
      <c r="Y337" s="158"/>
      <c r="Z337" s="158"/>
      <c r="AA337" s="158"/>
      <c r="AB337" s="158"/>
      <c r="AE337" s="150"/>
      <c r="AF337" s="160"/>
      <c r="AG337" s="150"/>
      <c r="AH337" s="150"/>
    </row>
    <row r="338" spans="1:34" ht="15" customHeight="1">
      <c r="A338" s="15"/>
      <c r="B338" s="169">
        <v>35</v>
      </c>
      <c r="C338" s="105" t="s">
        <v>2187</v>
      </c>
      <c r="D338" s="105" t="s">
        <v>1237</v>
      </c>
      <c r="E338" s="212" t="s">
        <v>45</v>
      </c>
      <c r="F338" s="420" t="s">
        <v>8</v>
      </c>
      <c r="G338" s="214">
        <v>38100</v>
      </c>
      <c r="H338" s="214">
        <v>42400</v>
      </c>
      <c r="I338" s="167">
        <v>21735</v>
      </c>
      <c r="J338" s="445">
        <f t="shared" si="335"/>
        <v>-0.4873820754716981</v>
      </c>
      <c r="K338" s="167">
        <f t="shared" si="336"/>
        <v>32328.249410377357</v>
      </c>
      <c r="L338" s="167">
        <f t="shared" ref="L338:O338" si="345">IF($J338&lt;0,(K338*(1-$J338)),(K338*(1+$J338)))</f>
        <v>48084.45870437377</v>
      </c>
      <c r="M338" s="167">
        <f t="shared" si="345"/>
        <v>71519.961985644608</v>
      </c>
      <c r="N338" s="167">
        <f t="shared" si="345"/>
        <v>106377.50949586502</v>
      </c>
      <c r="O338" s="167">
        <f t="shared" si="345"/>
        <v>158224.00085746998</v>
      </c>
      <c r="P338" s="455"/>
      <c r="Q338" s="87">
        <f t="shared" si="338"/>
        <v>21735</v>
      </c>
      <c r="R338" s="550">
        <f t="shared" si="328"/>
        <v>0</v>
      </c>
      <c r="S338" s="550">
        <f t="shared" si="329"/>
        <v>1</v>
      </c>
      <c r="T338" s="550">
        <f>IF(R338=1,SUM($R$6:R338),0)</f>
        <v>0</v>
      </c>
      <c r="U338" s="550">
        <f>IF(S338=1,SUM($S$6:S338),0)</f>
        <v>299</v>
      </c>
      <c r="V338" s="550">
        <f t="shared" si="330"/>
        <v>299</v>
      </c>
      <c r="W338" s="550">
        <f t="shared" si="331"/>
        <v>0</v>
      </c>
      <c r="X338" s="550">
        <f>IF(W338=1,SUM($W$6:W338),0)</f>
        <v>0</v>
      </c>
      <c r="Y338" s="158"/>
      <c r="Z338" s="158"/>
      <c r="AA338" s="158"/>
      <c r="AB338" s="158"/>
      <c r="AE338" s="150"/>
      <c r="AF338" s="160"/>
      <c r="AG338" s="150"/>
      <c r="AH338" s="150"/>
    </row>
    <row r="339" spans="1:34" ht="15" customHeight="1">
      <c r="A339" s="15"/>
      <c r="B339" s="169">
        <v>36</v>
      </c>
      <c r="C339" s="105" t="s">
        <v>1161</v>
      </c>
      <c r="D339" s="105" t="s">
        <v>1161</v>
      </c>
      <c r="E339" s="212" t="s">
        <v>45</v>
      </c>
      <c r="F339" s="420" t="s">
        <v>8</v>
      </c>
      <c r="G339" s="214">
        <v>23500</v>
      </c>
      <c r="H339" s="214">
        <v>26200</v>
      </c>
      <c r="I339" s="167">
        <v>33300</v>
      </c>
      <c r="J339" s="445">
        <f t="shared" si="335"/>
        <v>0.27099236641221375</v>
      </c>
      <c r="K339" s="167">
        <f t="shared" si="336"/>
        <v>42324.045801526721</v>
      </c>
      <c r="L339" s="167">
        <f t="shared" ref="L339:O339" si="346">IF($J339&lt;0,(K339*(1-$J339)),(K339*(1+$J339)))</f>
        <v>53793.53912942137</v>
      </c>
      <c r="M339" s="167">
        <f t="shared" si="346"/>
        <v>68371.177595791291</v>
      </c>
      <c r="N339" s="167">
        <f t="shared" si="346"/>
        <v>86899.244806864503</v>
      </c>
      <c r="O339" s="167">
        <f t="shared" si="346"/>
        <v>110448.276796511</v>
      </c>
      <c r="P339" s="455"/>
      <c r="Q339" s="87">
        <f t="shared" si="338"/>
        <v>33300</v>
      </c>
      <c r="R339" s="550">
        <f t="shared" si="328"/>
        <v>0</v>
      </c>
      <c r="S339" s="550">
        <f t="shared" si="329"/>
        <v>1</v>
      </c>
      <c r="T339" s="550">
        <f>IF(R339=1,SUM($R$6:R339),0)</f>
        <v>0</v>
      </c>
      <c r="U339" s="550">
        <f>IF(S339=1,SUM($S$6:S339),0)</f>
        <v>300</v>
      </c>
      <c r="V339" s="550">
        <f t="shared" si="330"/>
        <v>300</v>
      </c>
      <c r="W339" s="550">
        <f t="shared" si="331"/>
        <v>0</v>
      </c>
      <c r="X339" s="550">
        <f>IF(W339=1,SUM($W$6:W339),0)</f>
        <v>0</v>
      </c>
      <c r="Y339" s="158"/>
      <c r="Z339" s="158"/>
      <c r="AA339" s="158"/>
      <c r="AB339" s="158"/>
      <c r="AE339" s="150"/>
      <c r="AF339" s="160"/>
      <c r="AG339" s="150"/>
      <c r="AH339" s="150"/>
    </row>
    <row r="340" spans="1:34">
      <c r="B340" s="169">
        <v>37</v>
      </c>
      <c r="C340" s="105" t="s">
        <v>1238</v>
      </c>
      <c r="D340" s="105" t="s">
        <v>1238</v>
      </c>
      <c r="E340" s="212" t="s">
        <v>45</v>
      </c>
      <c r="F340" s="420" t="s">
        <v>8</v>
      </c>
      <c r="G340" s="421"/>
      <c r="H340" s="421"/>
      <c r="I340" s="409">
        <v>41625</v>
      </c>
      <c r="J340" s="447">
        <v>0.27099236641221375</v>
      </c>
      <c r="K340" s="409">
        <f t="shared" si="336"/>
        <v>52905.057251908402</v>
      </c>
      <c r="L340" s="409">
        <f t="shared" ref="L340:O340" si="347">IF($J340&lt;0,(K340*(1-$J340)),(K340*(1+$J340)))</f>
        <v>67241.923911776714</v>
      </c>
      <c r="M340" s="409">
        <f t="shared" si="347"/>
        <v>85463.971994739113</v>
      </c>
      <c r="N340" s="409">
        <f t="shared" si="347"/>
        <v>108624.05600858064</v>
      </c>
      <c r="O340" s="409">
        <f t="shared" si="347"/>
        <v>138060.34599563875</v>
      </c>
      <c r="P340" s="460"/>
      <c r="Q340" s="87">
        <f t="shared" si="338"/>
        <v>41625</v>
      </c>
      <c r="R340" s="545">
        <f t="shared" si="328"/>
        <v>0</v>
      </c>
      <c r="S340" s="545">
        <f t="shared" si="329"/>
        <v>1</v>
      </c>
      <c r="T340" s="545">
        <f>IF(R340=1,SUM($R$6:R340),0)</f>
        <v>0</v>
      </c>
      <c r="U340" s="545">
        <f>IF(S340=1,SUM($S$6:S340),0)</f>
        <v>301</v>
      </c>
      <c r="V340" s="545">
        <f t="shared" si="330"/>
        <v>301</v>
      </c>
      <c r="W340" s="545">
        <f t="shared" si="331"/>
        <v>0</v>
      </c>
      <c r="X340" s="545">
        <f>IF(W340=1,SUM($W$6:W340),0)</f>
        <v>0</v>
      </c>
    </row>
    <row r="341" spans="1:34" ht="15" customHeight="1">
      <c r="A341" s="15"/>
      <c r="B341" s="169">
        <v>38</v>
      </c>
      <c r="C341" s="105" t="s">
        <v>2188</v>
      </c>
      <c r="D341" s="105" t="s">
        <v>1239</v>
      </c>
      <c r="E341" s="212" t="s">
        <v>45</v>
      </c>
      <c r="F341" s="420" t="s">
        <v>8</v>
      </c>
      <c r="G341" s="214">
        <v>79000</v>
      </c>
      <c r="H341" s="214">
        <v>88000</v>
      </c>
      <c r="I341" s="167">
        <v>54338</v>
      </c>
      <c r="J341" s="445">
        <f t="shared" si="335"/>
        <v>-0.38252272727272729</v>
      </c>
      <c r="K341" s="167">
        <f t="shared" si="336"/>
        <v>75123.519954545452</v>
      </c>
      <c r="L341" s="167">
        <f t="shared" ref="L341:O341" si="348">IF($J341&lt;0,(K341*(1-$J341)),(K341*(1+$J341)))</f>
        <v>103859.97368988532</v>
      </c>
      <c r="M341" s="167">
        <f t="shared" si="348"/>
        <v>143588.77408021395</v>
      </c>
      <c r="N341" s="167">
        <f t="shared" si="348"/>
        <v>198514.74354712488</v>
      </c>
      <c r="O341" s="167">
        <f t="shared" si="348"/>
        <v>274451.14465261711</v>
      </c>
      <c r="P341" s="455"/>
      <c r="Q341" s="87">
        <f t="shared" si="338"/>
        <v>54338</v>
      </c>
      <c r="R341" s="550">
        <f t="shared" si="328"/>
        <v>0</v>
      </c>
      <c r="S341" s="550">
        <f t="shared" si="329"/>
        <v>1</v>
      </c>
      <c r="T341" s="550">
        <f>IF(R341=1,SUM($R$6:R341),0)</f>
        <v>0</v>
      </c>
      <c r="U341" s="550">
        <f>IF(S341=1,SUM($S$6:S341),0)</f>
        <v>302</v>
      </c>
      <c r="V341" s="550">
        <f t="shared" si="330"/>
        <v>302</v>
      </c>
      <c r="W341" s="550">
        <f t="shared" si="331"/>
        <v>0</v>
      </c>
      <c r="X341" s="550">
        <f>IF(W341=1,SUM($W$6:W341),0)</f>
        <v>0</v>
      </c>
      <c r="Y341" s="158"/>
      <c r="Z341" s="158"/>
      <c r="AA341" s="158"/>
      <c r="AB341" s="158"/>
      <c r="AE341" s="150"/>
      <c r="AF341" s="160"/>
      <c r="AG341" s="150"/>
      <c r="AH341" s="150"/>
    </row>
    <row r="342" spans="1:34">
      <c r="B342" s="169">
        <v>39</v>
      </c>
      <c r="C342" s="105" t="s">
        <v>1240</v>
      </c>
      <c r="D342" s="105" t="s">
        <v>1240</v>
      </c>
      <c r="E342" s="212" t="s">
        <v>45</v>
      </c>
      <c r="F342" s="420" t="s">
        <v>8</v>
      </c>
      <c r="G342" s="421"/>
      <c r="H342" s="421"/>
      <c r="I342" s="409">
        <v>99600</v>
      </c>
      <c r="J342" s="447">
        <v>-0.38252272727272729</v>
      </c>
      <c r="K342" s="409">
        <f t="shared" si="336"/>
        <v>137699.26363636364</v>
      </c>
      <c r="L342" s="409">
        <f t="shared" ref="L342:O342" si="349">IF($J342&lt;0,(K342*(1-$J342)),(K342*(1+$J342)))</f>
        <v>190372.36150599172</v>
      </c>
      <c r="M342" s="409">
        <f t="shared" si="349"/>
        <v>263194.11642661324</v>
      </c>
      <c r="N342" s="409">
        <f t="shared" si="349"/>
        <v>363871.84764425701</v>
      </c>
      <c r="O342" s="409">
        <f t="shared" si="349"/>
        <v>503061.09918290447</v>
      </c>
      <c r="P342" s="460"/>
      <c r="Q342" s="87">
        <f t="shared" si="338"/>
        <v>99600</v>
      </c>
      <c r="R342" s="545">
        <f t="shared" si="328"/>
        <v>0</v>
      </c>
      <c r="S342" s="545">
        <f t="shared" si="329"/>
        <v>1</v>
      </c>
      <c r="T342" s="545">
        <f>IF(R342=1,SUM($R$6:R342),0)</f>
        <v>0</v>
      </c>
      <c r="U342" s="545">
        <f>IF(S342=1,SUM($S$6:S342),0)</f>
        <v>303</v>
      </c>
      <c r="V342" s="545">
        <f t="shared" si="330"/>
        <v>303</v>
      </c>
      <c r="W342" s="545">
        <f t="shared" si="331"/>
        <v>0</v>
      </c>
      <c r="X342" s="545">
        <f>IF(W342=1,SUM($W$6:W342),0)</f>
        <v>0</v>
      </c>
    </row>
    <row r="343" spans="1:34" ht="15" customHeight="1">
      <c r="A343" s="15"/>
      <c r="B343" s="169">
        <v>40</v>
      </c>
      <c r="C343" s="105" t="s">
        <v>2189</v>
      </c>
      <c r="D343" s="105" t="s">
        <v>1241</v>
      </c>
      <c r="E343" s="212" t="s">
        <v>45</v>
      </c>
      <c r="F343" s="420" t="s">
        <v>8</v>
      </c>
      <c r="G343" s="214">
        <v>170800</v>
      </c>
      <c r="H343" s="214">
        <v>190300</v>
      </c>
      <c r="I343" s="167">
        <v>110435</v>
      </c>
      <c r="J343" s="445">
        <f t="shared" si="335"/>
        <v>-0.41967945349448238</v>
      </c>
      <c r="K343" s="167">
        <f t="shared" si="336"/>
        <v>156782.30044666317</v>
      </c>
      <c r="L343" s="167">
        <f t="shared" ref="L343:O343" si="350">IF($J343&lt;0,(K343*(1-$J343)),(K343*(1+$J343)))</f>
        <v>222580.6106157265</v>
      </c>
      <c r="M343" s="167">
        <f t="shared" si="350"/>
        <v>315993.11963740276</v>
      </c>
      <c r="N343" s="167">
        <f t="shared" si="350"/>
        <v>448608.93939484452</v>
      </c>
      <c r="O343" s="167">
        <f t="shared" si="350"/>
        <v>636880.89391281223</v>
      </c>
      <c r="P343" s="455"/>
      <c r="Q343" s="87">
        <f t="shared" si="338"/>
        <v>110435</v>
      </c>
      <c r="R343" s="550">
        <f t="shared" si="328"/>
        <v>0</v>
      </c>
      <c r="S343" s="550">
        <f t="shared" si="329"/>
        <v>1</v>
      </c>
      <c r="T343" s="550">
        <f>IF(R343=1,SUM($R$6:R343),0)</f>
        <v>0</v>
      </c>
      <c r="U343" s="550">
        <f>IF(S343=1,SUM($S$6:S343),0)</f>
        <v>304</v>
      </c>
      <c r="V343" s="550">
        <f t="shared" si="330"/>
        <v>304</v>
      </c>
      <c r="W343" s="550">
        <f t="shared" si="331"/>
        <v>0</v>
      </c>
      <c r="X343" s="550">
        <f>IF(W343=1,SUM($W$6:W343),0)</f>
        <v>0</v>
      </c>
      <c r="Y343" s="158"/>
      <c r="Z343" s="158"/>
      <c r="AA343" s="158"/>
      <c r="AB343" s="158"/>
      <c r="AE343" s="150"/>
      <c r="AF343" s="160"/>
      <c r="AG343" s="150"/>
      <c r="AH343" s="150"/>
    </row>
    <row r="344" spans="1:34" ht="15" customHeight="1">
      <c r="A344" s="15"/>
      <c r="B344" s="169">
        <v>41</v>
      </c>
      <c r="C344" s="105" t="s">
        <v>2190</v>
      </c>
      <c r="D344" s="105" t="s">
        <v>1242</v>
      </c>
      <c r="E344" s="212" t="s">
        <v>45</v>
      </c>
      <c r="F344" s="420" t="s">
        <v>8</v>
      </c>
      <c r="G344" s="214">
        <v>48000</v>
      </c>
      <c r="H344" s="214">
        <v>53500</v>
      </c>
      <c r="I344" s="167">
        <v>51233</v>
      </c>
      <c r="J344" s="445">
        <f t="shared" si="335"/>
        <v>-4.2373831775700935E-2</v>
      </c>
      <c r="K344" s="167">
        <f t="shared" si="336"/>
        <v>53403.938523364486</v>
      </c>
      <c r="L344" s="167">
        <f t="shared" ref="L344:O344" si="351">IF($J344&lt;0,(K344*(1-$J344)),(K344*(1+$J344)))</f>
        <v>55666.868030513411</v>
      </c>
      <c r="M344" s="167">
        <f t="shared" si="351"/>
        <v>58025.686531918531</v>
      </c>
      <c r="N344" s="167">
        <f t="shared" si="351"/>
        <v>60484.457211691602</v>
      </c>
      <c r="O344" s="167">
        <f t="shared" si="351"/>
        <v>63047.415426624408</v>
      </c>
      <c r="P344" s="455"/>
      <c r="Q344" s="87">
        <f t="shared" si="338"/>
        <v>51233</v>
      </c>
      <c r="R344" s="550">
        <f t="shared" si="328"/>
        <v>0</v>
      </c>
      <c r="S344" s="550">
        <f t="shared" si="329"/>
        <v>1</v>
      </c>
      <c r="T344" s="550">
        <f>IF(R344=1,SUM($R$6:R344),0)</f>
        <v>0</v>
      </c>
      <c r="U344" s="550">
        <f>IF(S344=1,SUM($S$6:S344),0)</f>
        <v>305</v>
      </c>
      <c r="V344" s="550">
        <f t="shared" si="330"/>
        <v>305</v>
      </c>
      <c r="W344" s="550">
        <f t="shared" si="331"/>
        <v>0</v>
      </c>
      <c r="X344" s="550">
        <f>IF(W344=1,SUM($W$6:W344),0)</f>
        <v>0</v>
      </c>
      <c r="Y344" s="158"/>
      <c r="Z344" s="158"/>
      <c r="AA344" s="158"/>
      <c r="AB344" s="158"/>
      <c r="AE344" s="150"/>
      <c r="AF344" s="160"/>
      <c r="AG344" s="150"/>
      <c r="AH344" s="150"/>
    </row>
    <row r="345" spans="1:34" ht="15" customHeight="1">
      <c r="A345" s="15"/>
      <c r="B345" s="169">
        <v>42</v>
      </c>
      <c r="C345" s="105" t="s">
        <v>2191</v>
      </c>
      <c r="D345" s="105" t="s">
        <v>1243</v>
      </c>
      <c r="E345" s="212" t="s">
        <v>45</v>
      </c>
      <c r="F345" s="420" t="s">
        <v>8</v>
      </c>
      <c r="G345" s="214">
        <v>60000</v>
      </c>
      <c r="H345" s="214">
        <v>66800</v>
      </c>
      <c r="I345" s="167">
        <v>67232</v>
      </c>
      <c r="J345" s="445">
        <f t="shared" si="335"/>
        <v>6.4670658682634734E-3</v>
      </c>
      <c r="K345" s="167">
        <f t="shared" si="336"/>
        <v>67666.793772455087</v>
      </c>
      <c r="L345" s="167">
        <f t="shared" ref="L345:O345" si="352">IF($J345&lt;0,(K345*(1-$J345)),(K345*(1+$J345)))</f>
        <v>68104.399384875753</v>
      </c>
      <c r="M345" s="167">
        <f t="shared" si="352"/>
        <v>68544.835021616265</v>
      </c>
      <c r="N345" s="167">
        <f t="shared" si="352"/>
        <v>68988.118984630317</v>
      </c>
      <c r="O345" s="167">
        <f t="shared" si="352"/>
        <v>69434.269694231523</v>
      </c>
      <c r="P345" s="455"/>
      <c r="Q345" s="87">
        <f t="shared" si="338"/>
        <v>67232</v>
      </c>
      <c r="R345" s="550">
        <f t="shared" si="328"/>
        <v>0</v>
      </c>
      <c r="S345" s="550">
        <f t="shared" si="329"/>
        <v>1</v>
      </c>
      <c r="T345" s="550">
        <f>IF(R345=1,SUM($R$6:R345),0)</f>
        <v>0</v>
      </c>
      <c r="U345" s="550">
        <f>IF(S345=1,SUM($S$6:S345),0)</f>
        <v>306</v>
      </c>
      <c r="V345" s="550">
        <f t="shared" si="330"/>
        <v>306</v>
      </c>
      <c r="W345" s="550">
        <f t="shared" si="331"/>
        <v>0</v>
      </c>
      <c r="X345" s="550">
        <f>IF(W345=1,SUM($W$6:W345),0)</f>
        <v>0</v>
      </c>
      <c r="Y345" s="158"/>
      <c r="Z345" s="158"/>
      <c r="AA345" s="158"/>
      <c r="AB345" s="158"/>
      <c r="AE345" s="150"/>
      <c r="AF345" s="160"/>
      <c r="AG345" s="150"/>
      <c r="AH345" s="150"/>
    </row>
    <row r="346" spans="1:34" ht="15" customHeight="1">
      <c r="A346" s="15"/>
      <c r="B346" s="169">
        <v>43</v>
      </c>
      <c r="C346" s="105" t="s">
        <v>2192</v>
      </c>
      <c r="D346" s="105" t="s">
        <v>1244</v>
      </c>
      <c r="E346" s="212" t="s">
        <v>45</v>
      </c>
      <c r="F346" s="420" t="s">
        <v>8</v>
      </c>
      <c r="G346" s="214">
        <v>99600</v>
      </c>
      <c r="H346" s="214">
        <v>110900</v>
      </c>
      <c r="I346" s="167">
        <v>111605</v>
      </c>
      <c r="J346" s="445">
        <f t="shared" si="335"/>
        <v>6.3570784490532013E-3</v>
      </c>
      <c r="K346" s="167">
        <f t="shared" si="336"/>
        <v>112314.48174030658</v>
      </c>
      <c r="L346" s="167">
        <f t="shared" ref="L346:O346" si="353">IF($J346&lt;0,(K346*(1-$J346)),(K346*(1+$J346)))</f>
        <v>113028.47371169446</v>
      </c>
      <c r="M346" s="167">
        <f t="shared" si="353"/>
        <v>113747.00458605644</v>
      </c>
      <c r="N346" s="167">
        <f t="shared" si="353"/>
        <v>114470.10321755482</v>
      </c>
      <c r="O346" s="167">
        <f t="shared" si="353"/>
        <v>115197.79864378003</v>
      </c>
      <c r="P346" s="455"/>
      <c r="Q346" s="87">
        <f t="shared" si="338"/>
        <v>111605</v>
      </c>
      <c r="R346" s="550">
        <f t="shared" si="328"/>
        <v>0</v>
      </c>
      <c r="S346" s="550">
        <f t="shared" si="329"/>
        <v>1</v>
      </c>
      <c r="T346" s="550">
        <f>IF(R346=1,SUM($R$6:R346),0)</f>
        <v>0</v>
      </c>
      <c r="U346" s="550">
        <f>IF(S346=1,SUM($S$6:S346),0)</f>
        <v>307</v>
      </c>
      <c r="V346" s="550">
        <f t="shared" si="330"/>
        <v>307</v>
      </c>
      <c r="W346" s="550">
        <f t="shared" si="331"/>
        <v>0</v>
      </c>
      <c r="X346" s="550">
        <f>IF(W346=1,SUM($W$6:W346),0)</f>
        <v>0</v>
      </c>
      <c r="Y346" s="158"/>
      <c r="Z346" s="158"/>
      <c r="AA346" s="158"/>
      <c r="AB346" s="158"/>
      <c r="AE346" s="150"/>
      <c r="AF346" s="160"/>
      <c r="AG346" s="150"/>
      <c r="AH346" s="150"/>
    </row>
    <row r="347" spans="1:34" ht="15" customHeight="1">
      <c r="A347" s="15"/>
      <c r="B347" s="169">
        <v>44</v>
      </c>
      <c r="C347" s="105" t="s">
        <v>2193</v>
      </c>
      <c r="D347" s="105" t="s">
        <v>1245</v>
      </c>
      <c r="E347" s="212" t="s">
        <v>45</v>
      </c>
      <c r="F347" s="420" t="s">
        <v>8</v>
      </c>
      <c r="G347" s="214">
        <v>197400</v>
      </c>
      <c r="H347" s="214">
        <v>219900</v>
      </c>
      <c r="I347" s="167">
        <v>221193</v>
      </c>
      <c r="J347" s="445">
        <f t="shared" si="335"/>
        <v>5.8799454297407917E-3</v>
      </c>
      <c r="K347" s="167">
        <f t="shared" si="336"/>
        <v>222493.60276944062</v>
      </c>
      <c r="L347" s="167">
        <f t="shared" ref="L347:O347" si="354">IF($J347&lt;0,(K347*(1-$J347)),(K347*(1+$J347)))</f>
        <v>223801.85301219134</v>
      </c>
      <c r="M347" s="167">
        <f t="shared" si="354"/>
        <v>225117.79569497786</v>
      </c>
      <c r="N347" s="167">
        <f t="shared" si="354"/>
        <v>226441.47604892784</v>
      </c>
      <c r="O347" s="167">
        <f t="shared" si="354"/>
        <v>227772.93957112546</v>
      </c>
      <c r="P347" s="455"/>
      <c r="Q347" s="87">
        <f t="shared" si="338"/>
        <v>221193</v>
      </c>
      <c r="R347" s="550">
        <f t="shared" si="328"/>
        <v>0</v>
      </c>
      <c r="S347" s="550">
        <f t="shared" si="329"/>
        <v>1</v>
      </c>
      <c r="T347" s="550">
        <f>IF(R347=1,SUM($R$6:R347),0)</f>
        <v>0</v>
      </c>
      <c r="U347" s="550">
        <f>IF(S347=1,SUM($S$6:S347),0)</f>
        <v>308</v>
      </c>
      <c r="V347" s="550">
        <f t="shared" si="330"/>
        <v>308</v>
      </c>
      <c r="W347" s="550">
        <f t="shared" si="331"/>
        <v>0</v>
      </c>
      <c r="X347" s="550">
        <f>IF(W347=1,SUM($W$6:W347),0)</f>
        <v>0</v>
      </c>
      <c r="Y347" s="158"/>
      <c r="Z347" s="158"/>
      <c r="AA347" s="158"/>
      <c r="AB347" s="158"/>
      <c r="AE347" s="150"/>
      <c r="AF347" s="160"/>
      <c r="AG347" s="150"/>
      <c r="AH347" s="150"/>
    </row>
    <row r="348" spans="1:34" ht="15" customHeight="1">
      <c r="A348" s="15"/>
      <c r="B348" s="169">
        <v>45</v>
      </c>
      <c r="C348" s="105" t="s">
        <v>2194</v>
      </c>
      <c r="D348" s="105" t="s">
        <v>1246</v>
      </c>
      <c r="E348" s="212" t="s">
        <v>45</v>
      </c>
      <c r="F348" s="420" t="s">
        <v>8</v>
      </c>
      <c r="G348" s="214">
        <v>158100</v>
      </c>
      <c r="H348" s="214">
        <v>176100</v>
      </c>
      <c r="I348" s="167">
        <v>177156</v>
      </c>
      <c r="J348" s="445">
        <f t="shared" si="335"/>
        <v>5.9965928449744466E-3</v>
      </c>
      <c r="K348" s="167">
        <f t="shared" si="336"/>
        <v>178218.33240204433</v>
      </c>
      <c r="L348" s="167">
        <f t="shared" ref="L348:O348" si="355">IF($J348&lt;0,(K348*(1-$J348)),(K348*(1+$J348)))</f>
        <v>179287.03517896973</v>
      </c>
      <c r="M348" s="167">
        <f t="shared" si="355"/>
        <v>180362.14653132064</v>
      </c>
      <c r="N348" s="167">
        <f t="shared" si="355"/>
        <v>181443.70488871462</v>
      </c>
      <c r="O348" s="167">
        <f t="shared" si="355"/>
        <v>182531.74891121595</v>
      </c>
      <c r="P348" s="455"/>
      <c r="Q348" s="87">
        <f t="shared" si="338"/>
        <v>177156</v>
      </c>
      <c r="R348" s="550">
        <f t="shared" si="328"/>
        <v>0</v>
      </c>
      <c r="S348" s="550">
        <f t="shared" si="329"/>
        <v>1</v>
      </c>
      <c r="T348" s="550">
        <f>IF(R348=1,SUM($R$6:R348),0)</f>
        <v>0</v>
      </c>
      <c r="U348" s="550">
        <f>IF(S348=1,SUM($S$6:S348),0)</f>
        <v>309</v>
      </c>
      <c r="V348" s="550">
        <f t="shared" si="330"/>
        <v>309</v>
      </c>
      <c r="W348" s="550">
        <f t="shared" si="331"/>
        <v>0</v>
      </c>
      <c r="X348" s="550">
        <f>IF(W348=1,SUM($W$6:W348),0)</f>
        <v>0</v>
      </c>
      <c r="Y348" s="158"/>
      <c r="Z348" s="158"/>
      <c r="AA348" s="158"/>
      <c r="AB348" s="158"/>
      <c r="AE348" s="150"/>
      <c r="AF348" s="160"/>
      <c r="AG348" s="150"/>
      <c r="AH348" s="150"/>
    </row>
    <row r="349" spans="1:34" ht="15" customHeight="1">
      <c r="A349" s="15"/>
      <c r="B349" s="169"/>
      <c r="C349" s="105" t="s">
        <v>48</v>
      </c>
      <c r="D349" s="105"/>
      <c r="E349" s="212" t="s">
        <v>48</v>
      </c>
      <c r="F349" s="420"/>
      <c r="G349" s="214"/>
      <c r="H349" s="214"/>
      <c r="I349" s="167"/>
      <c r="J349" s="445"/>
      <c r="K349" s="167"/>
      <c r="L349" s="167"/>
      <c r="M349" s="167"/>
      <c r="N349" s="167"/>
      <c r="O349" s="167"/>
      <c r="P349" s="455"/>
      <c r="Q349" s="87">
        <f t="shared" si="338"/>
        <v>0</v>
      </c>
      <c r="R349" s="550">
        <f t="shared" si="328"/>
        <v>0</v>
      </c>
      <c r="S349" s="550">
        <f t="shared" si="329"/>
        <v>0</v>
      </c>
      <c r="T349" s="550">
        <f>IF(R349=1,SUM($R$6:R349),0)</f>
        <v>0</v>
      </c>
      <c r="U349" s="550">
        <f>IF(S349=1,SUM($S$6:S349),0)</f>
        <v>0</v>
      </c>
      <c r="V349" s="550">
        <f t="shared" si="330"/>
        <v>0</v>
      </c>
      <c r="W349" s="550">
        <f t="shared" si="331"/>
        <v>0</v>
      </c>
      <c r="X349" s="550">
        <f>IF(W349=1,SUM($W$6:W349),0)</f>
        <v>0</v>
      </c>
      <c r="Y349" s="158"/>
      <c r="Z349" s="158"/>
      <c r="AA349" s="158"/>
      <c r="AB349" s="158"/>
      <c r="AE349" s="150"/>
      <c r="AF349" s="160"/>
      <c r="AG349" s="150"/>
      <c r="AH349" s="150"/>
    </row>
    <row r="350" spans="1:34" ht="15" customHeight="1">
      <c r="A350" s="15"/>
      <c r="B350" s="425" t="s">
        <v>720</v>
      </c>
      <c r="C350" s="426" t="s">
        <v>534</v>
      </c>
      <c r="D350" s="426"/>
      <c r="E350" s="212" t="s">
        <v>48</v>
      </c>
      <c r="F350" s="420"/>
      <c r="G350" s="214"/>
      <c r="H350" s="214"/>
      <c r="I350" s="167">
        <v>0</v>
      </c>
      <c r="J350" s="445"/>
      <c r="K350" s="167"/>
      <c r="L350" s="167"/>
      <c r="M350" s="167"/>
      <c r="N350" s="167"/>
      <c r="O350" s="167"/>
      <c r="P350" s="455"/>
      <c r="Q350" s="87">
        <f t="shared" si="338"/>
        <v>0</v>
      </c>
      <c r="R350" s="550">
        <f t="shared" si="328"/>
        <v>0</v>
      </c>
      <c r="S350" s="550">
        <f t="shared" si="329"/>
        <v>0</v>
      </c>
      <c r="T350" s="550">
        <f>IF(R350=1,SUM($R$6:R350),0)</f>
        <v>0</v>
      </c>
      <c r="U350" s="550">
        <f>IF(S350=1,SUM($S$6:S350),0)</f>
        <v>0</v>
      </c>
      <c r="V350" s="550">
        <f t="shared" si="330"/>
        <v>0</v>
      </c>
      <c r="W350" s="550">
        <f t="shared" si="331"/>
        <v>0</v>
      </c>
      <c r="X350" s="550">
        <f>IF(W350=1,SUM($W$6:W350),0)</f>
        <v>0</v>
      </c>
      <c r="Y350" s="158"/>
      <c r="Z350" s="158"/>
      <c r="AA350" s="158"/>
      <c r="AB350" s="158"/>
      <c r="AE350" s="150"/>
      <c r="AF350" s="160"/>
      <c r="AG350" s="150"/>
      <c r="AH350" s="150"/>
    </row>
    <row r="351" spans="1:34" ht="15" customHeight="1">
      <c r="A351" s="15"/>
      <c r="B351" s="166">
        <v>1</v>
      </c>
      <c r="C351" s="105" t="s">
        <v>107</v>
      </c>
      <c r="D351" s="105" t="s">
        <v>107</v>
      </c>
      <c r="E351" s="212" t="s">
        <v>45</v>
      </c>
      <c r="F351" s="420" t="s">
        <v>108</v>
      </c>
      <c r="G351" s="214">
        <v>125000</v>
      </c>
      <c r="H351" s="214">
        <v>125000</v>
      </c>
      <c r="I351" s="167">
        <v>140066</v>
      </c>
      <c r="J351" s="445">
        <f t="shared" si="335"/>
        <v>0.120528</v>
      </c>
      <c r="K351" s="167">
        <f t="shared" si="336"/>
        <v>156947.87484800001</v>
      </c>
      <c r="L351" s="167">
        <f t="shared" ref="L351:O351" si="356">IF($J351&lt;0,(K351*(1-$J351)),(K351*(1+$J351)))</f>
        <v>175864.48830767974</v>
      </c>
      <c r="M351" s="167">
        <f t="shared" si="356"/>
        <v>197061.08335442777</v>
      </c>
      <c r="N351" s="167">
        <f t="shared" si="356"/>
        <v>220812.46160897025</v>
      </c>
      <c r="O351" s="167">
        <f t="shared" si="356"/>
        <v>247426.5459817762</v>
      </c>
      <c r="P351" s="455"/>
      <c r="Q351" s="87">
        <f t="shared" si="338"/>
        <v>140066</v>
      </c>
      <c r="R351" s="550">
        <f t="shared" si="328"/>
        <v>0</v>
      </c>
      <c r="S351" s="550">
        <f t="shared" si="329"/>
        <v>1</v>
      </c>
      <c r="T351" s="550">
        <f>IF(R351=1,SUM($R$6:R351),0)</f>
        <v>0</v>
      </c>
      <c r="U351" s="550">
        <f>IF(S351=1,SUM($S$6:S351),0)</f>
        <v>310</v>
      </c>
      <c r="V351" s="550">
        <f t="shared" si="330"/>
        <v>310</v>
      </c>
      <c r="W351" s="550">
        <f t="shared" si="331"/>
        <v>0</v>
      </c>
      <c r="X351" s="550">
        <f>IF(W351=1,SUM($W$6:W351),0)</f>
        <v>0</v>
      </c>
      <c r="Y351" s="158"/>
      <c r="Z351" s="158"/>
      <c r="AA351" s="158"/>
      <c r="AB351" s="158"/>
      <c r="AE351" s="150"/>
      <c r="AF351" s="160"/>
      <c r="AG351" s="150"/>
      <c r="AH351" s="150"/>
    </row>
    <row r="352" spans="1:34" ht="15" customHeight="1">
      <c r="A352" s="15"/>
      <c r="B352" s="166">
        <v>2</v>
      </c>
      <c r="C352" s="105" t="s">
        <v>109</v>
      </c>
      <c r="D352" s="105" t="s">
        <v>109</v>
      </c>
      <c r="E352" s="212" t="s">
        <v>45</v>
      </c>
      <c r="F352" s="420" t="s">
        <v>110</v>
      </c>
      <c r="G352" s="214">
        <v>74000</v>
      </c>
      <c r="H352" s="214">
        <v>74000</v>
      </c>
      <c r="I352" s="167">
        <v>82919</v>
      </c>
      <c r="J352" s="445">
        <f t="shared" si="335"/>
        <v>0.12052702702702703</v>
      </c>
      <c r="K352" s="167">
        <f t="shared" si="336"/>
        <v>92912.980554054055</v>
      </c>
      <c r="L352" s="167">
        <f t="shared" ref="L352:O352" si="357">IF($J352&lt;0,(K352*(1-$J352)),(K352*(1+$J352)))</f>
        <v>104111.50587245417</v>
      </c>
      <c r="M352" s="167">
        <f t="shared" si="357"/>
        <v>116659.75615456795</v>
      </c>
      <c r="N352" s="167">
        <f t="shared" si="357"/>
        <v>130720.40973757596</v>
      </c>
      <c r="O352" s="167">
        <f t="shared" si="357"/>
        <v>146475.75209500085</v>
      </c>
      <c r="P352" s="455"/>
      <c r="Q352" s="87">
        <f t="shared" si="338"/>
        <v>82919</v>
      </c>
      <c r="R352" s="550">
        <f t="shared" si="328"/>
        <v>0</v>
      </c>
      <c r="S352" s="550">
        <f t="shared" si="329"/>
        <v>1</v>
      </c>
      <c r="T352" s="550">
        <f>IF(R352=1,SUM($R$6:R352),0)</f>
        <v>0</v>
      </c>
      <c r="U352" s="550">
        <f>IF(S352=1,SUM($S$6:S352),0)</f>
        <v>311</v>
      </c>
      <c r="V352" s="550">
        <f t="shared" si="330"/>
        <v>311</v>
      </c>
      <c r="W352" s="550">
        <f t="shared" si="331"/>
        <v>0</v>
      </c>
      <c r="X352" s="550">
        <f>IF(W352=1,SUM($W$6:W352),0)</f>
        <v>0</v>
      </c>
      <c r="Y352" s="158"/>
      <c r="Z352" s="158"/>
      <c r="AA352" s="158"/>
      <c r="AB352" s="158"/>
      <c r="AE352" s="150"/>
      <c r="AF352" s="160"/>
      <c r="AG352" s="150"/>
      <c r="AH352" s="150"/>
    </row>
    <row r="353" spans="1:34" ht="15" customHeight="1">
      <c r="A353" s="15"/>
      <c r="B353" s="166">
        <v>3</v>
      </c>
      <c r="C353" s="105" t="s">
        <v>826</v>
      </c>
      <c r="D353" s="105" t="s">
        <v>826</v>
      </c>
      <c r="E353" s="212" t="s">
        <v>45</v>
      </c>
      <c r="F353" s="420" t="s">
        <v>8</v>
      </c>
      <c r="G353" s="214">
        <v>4500</v>
      </c>
      <c r="H353" s="214">
        <v>4500</v>
      </c>
      <c r="I353" s="167">
        <v>5009</v>
      </c>
      <c r="J353" s="445">
        <f t="shared" si="335"/>
        <v>0.11311111111111111</v>
      </c>
      <c r="K353" s="167">
        <f t="shared" si="336"/>
        <v>5575.5735555555557</v>
      </c>
      <c r="L353" s="167">
        <f t="shared" ref="L353:O353" si="358">IF($J353&lt;0,(K353*(1-$J353)),(K353*(1+$J353)))</f>
        <v>6206.2328755061735</v>
      </c>
      <c r="M353" s="167">
        <f t="shared" si="358"/>
        <v>6908.2267718689836</v>
      </c>
      <c r="N353" s="167">
        <f t="shared" si="358"/>
        <v>7689.6239778426088</v>
      </c>
      <c r="O353" s="167">
        <f t="shared" si="358"/>
        <v>8559.4058900030286</v>
      </c>
      <c r="P353" s="455"/>
      <c r="Q353" s="87">
        <f t="shared" si="338"/>
        <v>5009</v>
      </c>
      <c r="R353" s="550">
        <f t="shared" si="328"/>
        <v>0</v>
      </c>
      <c r="S353" s="550">
        <f t="shared" si="329"/>
        <v>1</v>
      </c>
      <c r="T353" s="550">
        <f>IF(R353=1,SUM($R$6:R353),0)</f>
        <v>0</v>
      </c>
      <c r="U353" s="550">
        <f>IF(S353=1,SUM($S$6:S353),0)</f>
        <v>312</v>
      </c>
      <c r="V353" s="550">
        <f t="shared" si="330"/>
        <v>312</v>
      </c>
      <c r="W353" s="550">
        <f t="shared" si="331"/>
        <v>0</v>
      </c>
      <c r="X353" s="550">
        <f>IF(W353=1,SUM($W$6:W353),0)</f>
        <v>0</v>
      </c>
      <c r="Y353" s="158"/>
      <c r="Z353" s="158"/>
      <c r="AA353" s="158"/>
      <c r="AB353" s="158"/>
      <c r="AE353" s="150"/>
      <c r="AF353" s="160"/>
      <c r="AG353" s="150"/>
      <c r="AH353" s="150"/>
    </row>
    <row r="354" spans="1:34" ht="15" customHeight="1">
      <c r="A354" s="15"/>
      <c r="B354" s="166">
        <v>4</v>
      </c>
      <c r="C354" s="105" t="s">
        <v>824</v>
      </c>
      <c r="D354" s="105" t="s">
        <v>824</v>
      </c>
      <c r="E354" s="212" t="s">
        <v>45</v>
      </c>
      <c r="F354" s="420" t="s">
        <v>24</v>
      </c>
      <c r="G354" s="214">
        <v>3888</v>
      </c>
      <c r="H354" s="214">
        <v>3888</v>
      </c>
      <c r="I354" s="167">
        <v>4357</v>
      </c>
      <c r="J354" s="445">
        <f t="shared" si="335"/>
        <v>0.1206275720164609</v>
      </c>
      <c r="K354" s="167">
        <f t="shared" si="336"/>
        <v>4882.5743312757204</v>
      </c>
      <c r="L354" s="167">
        <f t="shared" ref="L354:O354" si="359">IF($J354&lt;0,(K354*(1-$J354)),(K354*(1+$J354)))</f>
        <v>5471.5474180474057</v>
      </c>
      <c r="M354" s="167">
        <f t="shared" si="359"/>
        <v>6131.5668982593997</v>
      </c>
      <c r="N354" s="167">
        <f t="shared" si="359"/>
        <v>6871.2029258529337</v>
      </c>
      <c r="O354" s="167">
        <f t="shared" si="359"/>
        <v>7700.0594516309757</v>
      </c>
      <c r="P354" s="455"/>
      <c r="Q354" s="87">
        <f t="shared" si="338"/>
        <v>4357</v>
      </c>
      <c r="R354" s="550">
        <f t="shared" si="328"/>
        <v>0</v>
      </c>
      <c r="S354" s="550">
        <f t="shared" si="329"/>
        <v>1</v>
      </c>
      <c r="T354" s="550">
        <f>IF(R354=1,SUM($R$6:R354),0)</f>
        <v>0</v>
      </c>
      <c r="U354" s="550">
        <f>IF(S354=1,SUM($S$6:S354),0)</f>
        <v>313</v>
      </c>
      <c r="V354" s="550">
        <f t="shared" si="330"/>
        <v>313</v>
      </c>
      <c r="W354" s="550">
        <f t="shared" si="331"/>
        <v>0</v>
      </c>
      <c r="X354" s="550">
        <f>IF(W354=1,SUM($W$6:W354),0)</f>
        <v>0</v>
      </c>
      <c r="Y354" s="158"/>
      <c r="Z354" s="158"/>
      <c r="AA354" s="158"/>
      <c r="AB354" s="158"/>
      <c r="AE354" s="150"/>
      <c r="AF354" s="160"/>
      <c r="AG354" s="150"/>
      <c r="AH354" s="150"/>
    </row>
    <row r="355" spans="1:34" ht="15" customHeight="1">
      <c r="A355" s="15"/>
      <c r="B355" s="166">
        <v>5</v>
      </c>
      <c r="C355" s="105" t="s">
        <v>825</v>
      </c>
      <c r="D355" s="105"/>
      <c r="E355" s="212" t="s">
        <v>45</v>
      </c>
      <c r="F355" s="420" t="s">
        <v>24</v>
      </c>
      <c r="G355" s="214">
        <v>2900</v>
      </c>
      <c r="H355" s="214">
        <v>2900</v>
      </c>
      <c r="I355" s="443">
        <v>2900</v>
      </c>
      <c r="J355" s="446">
        <v>0.1206275720164609</v>
      </c>
      <c r="K355" s="443">
        <f t="shared" si="336"/>
        <v>3249.8199588477364</v>
      </c>
      <c r="L355" s="443">
        <f t="shared" ref="L355:O355" si="360">IF($J355&lt;0,(K355*(1-$J355)),(K355*(1+$J355)))</f>
        <v>3641.8378499741739</v>
      </c>
      <c r="M355" s="443">
        <f t="shared" si="360"/>
        <v>4081.1439074942068</v>
      </c>
      <c r="N355" s="443">
        <f t="shared" si="360"/>
        <v>4573.4423881050052</v>
      </c>
      <c r="O355" s="443">
        <f t="shared" si="360"/>
        <v>5125.1256391392762</v>
      </c>
      <c r="P355" s="455"/>
      <c r="Q355" s="87">
        <f t="shared" si="338"/>
        <v>2900</v>
      </c>
      <c r="R355" s="550">
        <f t="shared" si="328"/>
        <v>0</v>
      </c>
      <c r="S355" s="550">
        <f t="shared" si="329"/>
        <v>1</v>
      </c>
      <c r="T355" s="550">
        <f>IF(R355=1,SUM($R$6:R355),0)</f>
        <v>0</v>
      </c>
      <c r="U355" s="550">
        <f>IF(S355=1,SUM($S$6:S355),0)</f>
        <v>314</v>
      </c>
      <c r="V355" s="550">
        <f t="shared" si="330"/>
        <v>314</v>
      </c>
      <c r="W355" s="550">
        <f t="shared" si="331"/>
        <v>0</v>
      </c>
      <c r="X355" s="550">
        <f>IF(W355=1,SUM($W$6:W355),0)</f>
        <v>0</v>
      </c>
      <c r="Y355" s="158"/>
      <c r="Z355" s="158"/>
      <c r="AA355" s="158"/>
      <c r="AB355" s="158"/>
      <c r="AE355" s="150"/>
      <c r="AF355" s="160"/>
      <c r="AG355" s="150"/>
      <c r="AH355" s="150"/>
    </row>
    <row r="356" spans="1:34" ht="15" customHeight="1">
      <c r="A356" s="15"/>
      <c r="B356" s="166">
        <v>6</v>
      </c>
      <c r="C356" s="105" t="s">
        <v>111</v>
      </c>
      <c r="D356" s="105"/>
      <c r="E356" s="212" t="s">
        <v>45</v>
      </c>
      <c r="F356" s="420" t="s">
        <v>24</v>
      </c>
      <c r="G356" s="214">
        <v>11500</v>
      </c>
      <c r="H356" s="214">
        <v>11500</v>
      </c>
      <c r="I356" s="443">
        <v>11500</v>
      </c>
      <c r="J356" s="446">
        <v>0.1206275720164609</v>
      </c>
      <c r="K356" s="443">
        <f t="shared" si="336"/>
        <v>12887.2170781893</v>
      </c>
      <c r="L356" s="443">
        <f t="shared" ref="L356:O356" si="361">IF($J356&lt;0,(K356*(1-$J356)),(K356*(1+$J356)))</f>
        <v>14441.770784380346</v>
      </c>
      <c r="M356" s="443">
        <f t="shared" si="361"/>
        <v>16183.846529718407</v>
      </c>
      <c r="N356" s="443">
        <f t="shared" si="361"/>
        <v>18136.064642485366</v>
      </c>
      <c r="O356" s="443">
        <f t="shared" si="361"/>
        <v>20323.77408624196</v>
      </c>
      <c r="P356" s="455"/>
      <c r="Q356" s="87">
        <f t="shared" si="338"/>
        <v>11500</v>
      </c>
      <c r="R356" s="550">
        <f t="shared" si="328"/>
        <v>0</v>
      </c>
      <c r="S356" s="550">
        <f t="shared" si="329"/>
        <v>1</v>
      </c>
      <c r="T356" s="550">
        <f>IF(R356=1,SUM($R$6:R356),0)</f>
        <v>0</v>
      </c>
      <c r="U356" s="550">
        <f>IF(S356=1,SUM($S$6:S356),0)</f>
        <v>315</v>
      </c>
      <c r="V356" s="550">
        <f t="shared" si="330"/>
        <v>315</v>
      </c>
      <c r="W356" s="550">
        <f t="shared" si="331"/>
        <v>0</v>
      </c>
      <c r="X356" s="550">
        <f>IF(W356=1,SUM($W$6:W356),0)</f>
        <v>0</v>
      </c>
      <c r="Y356" s="158"/>
      <c r="Z356" s="158"/>
      <c r="AA356" s="158"/>
      <c r="AB356" s="158"/>
      <c r="AE356" s="150"/>
      <c r="AF356" s="160"/>
      <c r="AG356" s="150"/>
      <c r="AH356" s="150"/>
    </row>
    <row r="357" spans="1:34" ht="15" customHeight="1">
      <c r="A357" s="15"/>
      <c r="B357" s="166">
        <v>7</v>
      </c>
      <c r="C357" s="105" t="s">
        <v>112</v>
      </c>
      <c r="D357" s="105"/>
      <c r="E357" s="212" t="s">
        <v>45</v>
      </c>
      <c r="F357" s="420" t="s">
        <v>24</v>
      </c>
      <c r="G357" s="214">
        <v>6100</v>
      </c>
      <c r="H357" s="214">
        <v>6100</v>
      </c>
      <c r="I357" s="443">
        <v>6100</v>
      </c>
      <c r="J357" s="446">
        <v>0.1206275720164609</v>
      </c>
      <c r="K357" s="443">
        <f t="shared" si="336"/>
        <v>6835.8281893004114</v>
      </c>
      <c r="L357" s="443">
        <f t="shared" ref="L357:O357" si="362">IF($J357&lt;0,(K357*(1-$J357)),(K357*(1+$J357)))</f>
        <v>7660.4175464974005</v>
      </c>
      <c r="M357" s="443">
        <f t="shared" si="362"/>
        <v>8584.4751157636765</v>
      </c>
      <c r="N357" s="443">
        <f t="shared" si="362"/>
        <v>9619.9995060139754</v>
      </c>
      <c r="O357" s="443">
        <f t="shared" si="362"/>
        <v>10780.436689223994</v>
      </c>
      <c r="P357" s="455"/>
      <c r="Q357" s="87">
        <f t="shared" si="338"/>
        <v>6100</v>
      </c>
      <c r="R357" s="550">
        <f t="shared" si="328"/>
        <v>0</v>
      </c>
      <c r="S357" s="550">
        <f t="shared" si="329"/>
        <v>1</v>
      </c>
      <c r="T357" s="550">
        <f>IF(R357=1,SUM($R$6:R357),0)</f>
        <v>0</v>
      </c>
      <c r="U357" s="550">
        <f>IF(S357=1,SUM($S$6:S357),0)</f>
        <v>316</v>
      </c>
      <c r="V357" s="550">
        <f t="shared" si="330"/>
        <v>316</v>
      </c>
      <c r="W357" s="550">
        <f t="shared" si="331"/>
        <v>0</v>
      </c>
      <c r="X357" s="550">
        <f>IF(W357=1,SUM($W$6:W357),0)</f>
        <v>0</v>
      </c>
      <c r="Y357" s="158"/>
      <c r="Z357" s="158"/>
      <c r="AA357" s="158"/>
      <c r="AB357" s="158"/>
      <c r="AE357" s="150"/>
      <c r="AF357" s="160"/>
      <c r="AG357" s="150"/>
      <c r="AH357" s="150"/>
    </row>
    <row r="358" spans="1:34" ht="15" customHeight="1">
      <c r="A358" s="15"/>
      <c r="B358" s="166">
        <v>8</v>
      </c>
      <c r="C358" s="105" t="s">
        <v>113</v>
      </c>
      <c r="D358" s="105"/>
      <c r="E358" s="212" t="s">
        <v>45</v>
      </c>
      <c r="F358" s="420" t="s">
        <v>8</v>
      </c>
      <c r="G358" s="214">
        <v>58600</v>
      </c>
      <c r="H358" s="214">
        <v>58600</v>
      </c>
      <c r="I358" s="443">
        <v>58600</v>
      </c>
      <c r="J358" s="446">
        <v>0.1206275720164609</v>
      </c>
      <c r="K358" s="443">
        <f t="shared" si="336"/>
        <v>65668.775720164602</v>
      </c>
      <c r="L358" s="443">
        <f t="shared" ref="L358:O358" si="363">IF($J358&lt;0,(K358*(1-$J358)),(K358*(1+$J358)))</f>
        <v>73590.240692581574</v>
      </c>
      <c r="M358" s="443">
        <f t="shared" si="363"/>
        <v>82467.252751434644</v>
      </c>
      <c r="N358" s="443">
        <f t="shared" si="363"/>
        <v>92415.077221708008</v>
      </c>
      <c r="O358" s="443">
        <f t="shared" si="363"/>
        <v>103562.88360467639</v>
      </c>
      <c r="P358" s="455"/>
      <c r="Q358" s="87">
        <f t="shared" si="338"/>
        <v>58600</v>
      </c>
      <c r="R358" s="550">
        <f t="shared" si="328"/>
        <v>0</v>
      </c>
      <c r="S358" s="550">
        <f t="shared" si="329"/>
        <v>1</v>
      </c>
      <c r="T358" s="550">
        <f>IF(R358=1,SUM($R$6:R358),0)</f>
        <v>0</v>
      </c>
      <c r="U358" s="550">
        <f>IF(S358=1,SUM($S$6:S358),0)</f>
        <v>317</v>
      </c>
      <c r="V358" s="550">
        <f t="shared" si="330"/>
        <v>317</v>
      </c>
      <c r="W358" s="550">
        <f t="shared" si="331"/>
        <v>0</v>
      </c>
      <c r="X358" s="550">
        <f>IF(W358=1,SUM($W$6:W358),0)</f>
        <v>0</v>
      </c>
      <c r="Y358" s="158"/>
      <c r="Z358" s="158"/>
      <c r="AA358" s="158"/>
      <c r="AB358" s="158"/>
      <c r="AE358" s="150"/>
      <c r="AF358" s="160"/>
      <c r="AG358" s="150"/>
      <c r="AH358" s="150"/>
    </row>
    <row r="359" spans="1:34" ht="15" customHeight="1">
      <c r="A359" s="15"/>
      <c r="B359" s="166">
        <v>9</v>
      </c>
      <c r="C359" s="105" t="s">
        <v>535</v>
      </c>
      <c r="D359" s="105"/>
      <c r="E359" s="212" t="s">
        <v>45</v>
      </c>
      <c r="F359" s="420" t="s">
        <v>24</v>
      </c>
      <c r="G359" s="214">
        <v>15400</v>
      </c>
      <c r="H359" s="214">
        <v>15400</v>
      </c>
      <c r="I359" s="443">
        <v>15400</v>
      </c>
      <c r="J359" s="446">
        <v>0.1206275720164609</v>
      </c>
      <c r="K359" s="443">
        <f t="shared" si="336"/>
        <v>17257.6646090535</v>
      </c>
      <c r="L359" s="443">
        <f t="shared" ref="L359:O359" si="364">IF($J359&lt;0,(K359*(1-$J359)),(K359*(1+$J359)))</f>
        <v>19339.414789518029</v>
      </c>
      <c r="M359" s="443">
        <f t="shared" si="364"/>
        <v>21672.281439796825</v>
      </c>
      <c r="N359" s="443">
        <f t="shared" si="364"/>
        <v>24286.556129936926</v>
      </c>
      <c r="O359" s="443">
        <f t="shared" si="364"/>
        <v>27216.184428532713</v>
      </c>
      <c r="P359" s="455"/>
      <c r="Q359" s="87">
        <f t="shared" si="338"/>
        <v>15400</v>
      </c>
      <c r="R359" s="550">
        <f t="shared" si="328"/>
        <v>0</v>
      </c>
      <c r="S359" s="550">
        <f t="shared" si="329"/>
        <v>1</v>
      </c>
      <c r="T359" s="550">
        <f>IF(R359=1,SUM($R$6:R359),0)</f>
        <v>0</v>
      </c>
      <c r="U359" s="550">
        <f>IF(S359=1,SUM($S$6:S359),0)</f>
        <v>318</v>
      </c>
      <c r="V359" s="550">
        <f t="shared" si="330"/>
        <v>318</v>
      </c>
      <c r="W359" s="550">
        <f t="shared" si="331"/>
        <v>0</v>
      </c>
      <c r="X359" s="550">
        <f>IF(W359=1,SUM($W$6:W359),0)</f>
        <v>0</v>
      </c>
      <c r="Y359" s="158"/>
      <c r="Z359" s="158"/>
      <c r="AA359" s="158"/>
      <c r="AB359" s="158"/>
      <c r="AE359" s="150"/>
      <c r="AF359" s="160"/>
      <c r="AG359" s="150"/>
      <c r="AH359" s="150"/>
    </row>
    <row r="360" spans="1:34" ht="15" customHeight="1">
      <c r="A360" s="15"/>
      <c r="B360" s="166">
        <v>10</v>
      </c>
      <c r="C360" s="105" t="s">
        <v>114</v>
      </c>
      <c r="D360" s="105"/>
      <c r="E360" s="212" t="s">
        <v>45</v>
      </c>
      <c r="F360" s="420" t="s">
        <v>24</v>
      </c>
      <c r="G360" s="214">
        <v>5300</v>
      </c>
      <c r="H360" s="214">
        <v>5300</v>
      </c>
      <c r="I360" s="443">
        <v>5300</v>
      </c>
      <c r="J360" s="446">
        <v>0.1206275720164609</v>
      </c>
      <c r="K360" s="443">
        <f t="shared" si="336"/>
        <v>5939.3261316872431</v>
      </c>
      <c r="L360" s="443">
        <f t="shared" ref="L360:O360" si="365">IF($J360&lt;0,(K360*(1-$J360)),(K360*(1+$J360)))</f>
        <v>6655.7726223665941</v>
      </c>
      <c r="M360" s="443">
        <f t="shared" si="365"/>
        <v>7458.6423136963094</v>
      </c>
      <c r="N360" s="443">
        <f t="shared" si="365"/>
        <v>8358.3602265367335</v>
      </c>
      <c r="O360" s="443">
        <f t="shared" si="365"/>
        <v>9366.6089267028165</v>
      </c>
      <c r="P360" s="455"/>
      <c r="Q360" s="87">
        <f t="shared" si="338"/>
        <v>5300</v>
      </c>
      <c r="R360" s="550">
        <f t="shared" si="328"/>
        <v>0</v>
      </c>
      <c r="S360" s="550">
        <f t="shared" si="329"/>
        <v>1</v>
      </c>
      <c r="T360" s="550">
        <f>IF(R360=1,SUM($R$6:R360),0)</f>
        <v>0</v>
      </c>
      <c r="U360" s="550">
        <f>IF(S360=1,SUM($S$6:S360),0)</f>
        <v>319</v>
      </c>
      <c r="V360" s="550">
        <f t="shared" si="330"/>
        <v>319</v>
      </c>
      <c r="W360" s="550">
        <f t="shared" si="331"/>
        <v>0</v>
      </c>
      <c r="X360" s="550">
        <f>IF(W360=1,SUM($W$6:W360),0)</f>
        <v>0</v>
      </c>
      <c r="Y360" s="158"/>
      <c r="Z360" s="158"/>
      <c r="AA360" s="158"/>
      <c r="AB360" s="158"/>
      <c r="AE360" s="150"/>
      <c r="AF360" s="160"/>
      <c r="AG360" s="150"/>
      <c r="AH360" s="150"/>
    </row>
    <row r="361" spans="1:34" ht="15" customHeight="1">
      <c r="A361" s="15"/>
      <c r="B361" s="166">
        <v>11</v>
      </c>
      <c r="C361" s="105" t="s">
        <v>2195</v>
      </c>
      <c r="D361" s="105"/>
      <c r="E361" s="212" t="s">
        <v>45</v>
      </c>
      <c r="F361" s="420" t="s">
        <v>24</v>
      </c>
      <c r="G361" s="214">
        <v>8900</v>
      </c>
      <c r="H361" s="214">
        <v>8900</v>
      </c>
      <c r="I361" s="443">
        <v>8900</v>
      </c>
      <c r="J361" s="446">
        <v>0.1206275720164609</v>
      </c>
      <c r="K361" s="443">
        <f t="shared" si="336"/>
        <v>9973.5853909465022</v>
      </c>
      <c r="L361" s="443">
        <f t="shared" ref="L361:O361" si="366">IF($J361&lt;0,(K361*(1-$J361)),(K361*(1+$J361)))</f>
        <v>11176.674780955223</v>
      </c>
      <c r="M361" s="443">
        <f t="shared" si="366"/>
        <v>12524.889922999462</v>
      </c>
      <c r="N361" s="443">
        <f t="shared" si="366"/>
        <v>14035.736984184325</v>
      </c>
      <c r="O361" s="443">
        <f t="shared" si="366"/>
        <v>15728.833858048123</v>
      </c>
      <c r="P361" s="455"/>
      <c r="Q361" s="87">
        <f t="shared" si="338"/>
        <v>8900</v>
      </c>
      <c r="R361" s="550">
        <f t="shared" si="328"/>
        <v>0</v>
      </c>
      <c r="S361" s="550">
        <f t="shared" si="329"/>
        <v>1</v>
      </c>
      <c r="T361" s="550">
        <f>IF(R361=1,SUM($R$6:R361),0)</f>
        <v>0</v>
      </c>
      <c r="U361" s="550">
        <f>IF(S361=1,SUM($S$6:S361),0)</f>
        <v>320</v>
      </c>
      <c r="V361" s="550">
        <f t="shared" si="330"/>
        <v>320</v>
      </c>
      <c r="W361" s="550">
        <f t="shared" si="331"/>
        <v>0</v>
      </c>
      <c r="X361" s="550">
        <f>IF(W361=1,SUM($W$6:W361),0)</f>
        <v>0</v>
      </c>
      <c r="Y361" s="158"/>
      <c r="Z361" s="158"/>
      <c r="AA361" s="158"/>
      <c r="AB361" s="158"/>
      <c r="AE361" s="150"/>
      <c r="AF361" s="160"/>
      <c r="AG361" s="150"/>
      <c r="AH361" s="150"/>
    </row>
    <row r="362" spans="1:34" ht="15" customHeight="1">
      <c r="A362" s="15"/>
      <c r="B362" s="166">
        <v>12</v>
      </c>
      <c r="C362" s="105" t="s">
        <v>2196</v>
      </c>
      <c r="D362" s="105"/>
      <c r="E362" s="212" t="s">
        <v>45</v>
      </c>
      <c r="F362" s="420" t="s">
        <v>24</v>
      </c>
      <c r="G362" s="214">
        <v>13800</v>
      </c>
      <c r="H362" s="214">
        <v>13800</v>
      </c>
      <c r="I362" s="443">
        <v>13800</v>
      </c>
      <c r="J362" s="446">
        <v>0.1206275720164609</v>
      </c>
      <c r="K362" s="443">
        <f t="shared" si="336"/>
        <v>15464.660493827161</v>
      </c>
      <c r="L362" s="443">
        <f t="shared" ref="L362:O362" si="367">IF($J362&lt;0,(K362*(1-$J362)),(K362*(1+$J362)))</f>
        <v>17330.124941256414</v>
      </c>
      <c r="M362" s="443">
        <f t="shared" si="367"/>
        <v>19420.615835662087</v>
      </c>
      <c r="N362" s="443">
        <f t="shared" si="367"/>
        <v>21763.277570982438</v>
      </c>
      <c r="O362" s="443">
        <f t="shared" si="367"/>
        <v>24388.528903490351</v>
      </c>
      <c r="P362" s="455"/>
      <c r="Q362" s="87">
        <f t="shared" si="338"/>
        <v>13800</v>
      </c>
      <c r="R362" s="550">
        <f t="shared" si="328"/>
        <v>0</v>
      </c>
      <c r="S362" s="550">
        <f t="shared" si="329"/>
        <v>1</v>
      </c>
      <c r="T362" s="550">
        <f>IF(R362=1,SUM($R$6:R362),0)</f>
        <v>0</v>
      </c>
      <c r="U362" s="550">
        <f>IF(S362=1,SUM($S$6:S362),0)</f>
        <v>321</v>
      </c>
      <c r="V362" s="550">
        <f t="shared" si="330"/>
        <v>321</v>
      </c>
      <c r="W362" s="550">
        <f t="shared" si="331"/>
        <v>0</v>
      </c>
      <c r="X362" s="550">
        <f>IF(W362=1,SUM($W$6:W362),0)</f>
        <v>0</v>
      </c>
      <c r="Y362" s="158"/>
      <c r="Z362" s="158"/>
      <c r="AA362" s="158"/>
      <c r="AB362" s="158"/>
      <c r="AE362" s="150"/>
      <c r="AF362" s="160"/>
      <c r="AG362" s="150"/>
      <c r="AH362" s="150"/>
    </row>
    <row r="363" spans="1:34" ht="15" customHeight="1">
      <c r="A363" s="15"/>
      <c r="B363" s="166">
        <v>13</v>
      </c>
      <c r="C363" s="105" t="s">
        <v>2198</v>
      </c>
      <c r="D363" s="105" t="s">
        <v>1249</v>
      </c>
      <c r="E363" s="212" t="s">
        <v>45</v>
      </c>
      <c r="F363" s="420" t="s">
        <v>24</v>
      </c>
      <c r="G363" s="214">
        <v>18080</v>
      </c>
      <c r="H363" s="214">
        <v>18100</v>
      </c>
      <c r="I363" s="167">
        <v>15525</v>
      </c>
      <c r="J363" s="445">
        <f t="shared" si="335"/>
        <v>-0.14226519337016574</v>
      </c>
      <c r="K363" s="167">
        <f t="shared" si="336"/>
        <v>17733.667127071822</v>
      </c>
      <c r="L363" s="167">
        <f t="shared" ref="L363:O363" si="368">IF($J363&lt;0,(K363*(1-$J363)),(K363*(1+$J363)))</f>
        <v>20256.550710066847</v>
      </c>
      <c r="M363" s="167">
        <f t="shared" si="368"/>
        <v>23138.352813847076</v>
      </c>
      <c r="N363" s="167">
        <f t="shared" si="368"/>
        <v>26430.135051176148</v>
      </c>
      <c r="O363" s="167">
        <f t="shared" si="368"/>
        <v>30190.223325031318</v>
      </c>
      <c r="P363" s="455"/>
      <c r="Q363" s="87">
        <f t="shared" si="338"/>
        <v>15525</v>
      </c>
      <c r="R363" s="550">
        <f t="shared" si="328"/>
        <v>0</v>
      </c>
      <c r="S363" s="550">
        <f t="shared" si="329"/>
        <v>1</v>
      </c>
      <c r="T363" s="550">
        <f>IF(R363=1,SUM($R$6:R363),0)</f>
        <v>0</v>
      </c>
      <c r="U363" s="550">
        <f>IF(S363=1,SUM($S$6:S363),0)</f>
        <v>322</v>
      </c>
      <c r="V363" s="550">
        <f t="shared" si="330"/>
        <v>322</v>
      </c>
      <c r="W363" s="550">
        <f t="shared" si="331"/>
        <v>0</v>
      </c>
      <c r="X363" s="550">
        <f>IF(W363=1,SUM($W$6:W363),0)</f>
        <v>0</v>
      </c>
      <c r="Y363" s="158"/>
      <c r="Z363" s="158"/>
      <c r="AA363" s="158"/>
      <c r="AB363" s="158"/>
      <c r="AE363" s="150"/>
      <c r="AF363" s="160"/>
      <c r="AG363" s="150"/>
      <c r="AH363" s="150"/>
    </row>
    <row r="364" spans="1:34" ht="15" customHeight="1">
      <c r="A364" s="15"/>
      <c r="B364" s="166">
        <v>14</v>
      </c>
      <c r="C364" s="105" t="s">
        <v>2199</v>
      </c>
      <c r="D364" s="105" t="s">
        <v>1250</v>
      </c>
      <c r="E364" s="212" t="s">
        <v>45</v>
      </c>
      <c r="F364" s="420" t="s">
        <v>24</v>
      </c>
      <c r="G364" s="214">
        <v>19700</v>
      </c>
      <c r="H364" s="214">
        <v>19800</v>
      </c>
      <c r="I364" s="167">
        <v>11954</v>
      </c>
      <c r="J364" s="445">
        <f t="shared" si="335"/>
        <v>-0.39626262626262626</v>
      </c>
      <c r="K364" s="167">
        <f t="shared" si="336"/>
        <v>16690.923434343436</v>
      </c>
      <c r="L364" s="167">
        <f t="shared" ref="L364:O364" si="369">IF($J364&lt;0,(K364*(1-$J364)),(K364*(1+$J364)))</f>
        <v>23304.91258918478</v>
      </c>
      <c r="M364" s="167">
        <f t="shared" si="369"/>
        <v>32539.778456596083</v>
      </c>
      <c r="N364" s="167">
        <f t="shared" si="369"/>
        <v>45434.076525810873</v>
      </c>
      <c r="O364" s="167">
        <f t="shared" si="369"/>
        <v>63437.903011745831</v>
      </c>
      <c r="P364" s="455"/>
      <c r="Q364" s="87">
        <f t="shared" si="338"/>
        <v>11954</v>
      </c>
      <c r="R364" s="550">
        <f t="shared" si="328"/>
        <v>0</v>
      </c>
      <c r="S364" s="550">
        <f t="shared" si="329"/>
        <v>1</v>
      </c>
      <c r="T364" s="550">
        <f>IF(R364=1,SUM($R$6:R364),0)</f>
        <v>0</v>
      </c>
      <c r="U364" s="550">
        <f>IF(S364=1,SUM($S$6:S364),0)</f>
        <v>323</v>
      </c>
      <c r="V364" s="550">
        <f t="shared" si="330"/>
        <v>323</v>
      </c>
      <c r="W364" s="550">
        <f t="shared" si="331"/>
        <v>0</v>
      </c>
      <c r="X364" s="550">
        <f>IF(W364=1,SUM($W$6:W364),0)</f>
        <v>0</v>
      </c>
      <c r="Y364" s="158"/>
      <c r="Z364" s="158"/>
      <c r="AA364" s="158"/>
      <c r="AB364" s="158"/>
      <c r="AE364" s="150"/>
      <c r="AF364" s="160"/>
      <c r="AG364" s="150"/>
      <c r="AH364" s="150"/>
    </row>
    <row r="365" spans="1:34" ht="15" customHeight="1">
      <c r="A365" s="15"/>
      <c r="B365" s="166">
        <v>15</v>
      </c>
      <c r="C365" s="105" t="s">
        <v>2197</v>
      </c>
      <c r="D365" s="105"/>
      <c r="E365" s="212" t="s">
        <v>45</v>
      </c>
      <c r="F365" s="420" t="s">
        <v>24</v>
      </c>
      <c r="G365" s="214">
        <v>15800</v>
      </c>
      <c r="H365" s="214">
        <v>15800</v>
      </c>
      <c r="I365" s="443">
        <v>15800</v>
      </c>
      <c r="J365" s="446">
        <v>-0.39626262626262626</v>
      </c>
      <c r="K365" s="443">
        <f t="shared" si="336"/>
        <v>22060.949494949495</v>
      </c>
      <c r="L365" s="443">
        <f t="shared" ref="L365:O365" si="370">IF($J365&lt;0,(K365*(1-$J365)),(K365*(1+$J365)))</f>
        <v>30802.87927966534</v>
      </c>
      <c r="M365" s="443">
        <f t="shared" si="370"/>
        <v>43008.909119476164</v>
      </c>
      <c r="N365" s="443">
        <f t="shared" si="370"/>
        <v>60051.732399850407</v>
      </c>
      <c r="O365" s="443">
        <f t="shared" si="370"/>
        <v>83847.989592235579</v>
      </c>
      <c r="P365" s="455"/>
      <c r="Q365" s="87">
        <f t="shared" si="338"/>
        <v>15800</v>
      </c>
      <c r="R365" s="550">
        <f t="shared" si="328"/>
        <v>0</v>
      </c>
      <c r="S365" s="550">
        <f t="shared" si="329"/>
        <v>1</v>
      </c>
      <c r="T365" s="550">
        <f>IF(R365=1,SUM($R$6:R365),0)</f>
        <v>0</v>
      </c>
      <c r="U365" s="550">
        <f>IF(S365=1,SUM($S$6:S365),0)</f>
        <v>324</v>
      </c>
      <c r="V365" s="550">
        <f t="shared" si="330"/>
        <v>324</v>
      </c>
      <c r="W365" s="550">
        <f t="shared" si="331"/>
        <v>0</v>
      </c>
      <c r="X365" s="550">
        <f>IF(W365=1,SUM($W$6:W365),0)</f>
        <v>0</v>
      </c>
      <c r="Y365" s="158"/>
      <c r="Z365" s="158"/>
      <c r="AA365" s="158"/>
      <c r="AB365" s="158"/>
      <c r="AE365" s="150"/>
      <c r="AF365" s="160"/>
      <c r="AG365" s="150"/>
      <c r="AH365" s="150"/>
    </row>
    <row r="366" spans="1:34" ht="15" customHeight="1">
      <c r="A366" s="15"/>
      <c r="B366" s="166">
        <v>16</v>
      </c>
      <c r="C366" s="105" t="s">
        <v>2200</v>
      </c>
      <c r="D366" s="105" t="s">
        <v>1251</v>
      </c>
      <c r="E366" s="212" t="s">
        <v>45</v>
      </c>
      <c r="F366" s="420" t="s">
        <v>24</v>
      </c>
      <c r="G366" s="214">
        <v>23000</v>
      </c>
      <c r="H366" s="214">
        <v>23100</v>
      </c>
      <c r="I366" s="167">
        <v>19406</v>
      </c>
      <c r="J366" s="445">
        <f t="shared" si="335"/>
        <v>-0.15991341991341992</v>
      </c>
      <c r="K366" s="167">
        <f t="shared" si="336"/>
        <v>22509.279826839829</v>
      </c>
      <c r="L366" s="167">
        <f t="shared" ref="L366:O366" si="371">IF($J366&lt;0,(K366*(1-$J366)),(K366*(1+$J366)))</f>
        <v>26108.815743737941</v>
      </c>
      <c r="M366" s="167">
        <f t="shared" si="371"/>
        <v>30283.965759208419</v>
      </c>
      <c r="N366" s="167">
        <f t="shared" si="371"/>
        <v>35126.778292304349</v>
      </c>
      <c r="O366" s="167">
        <f t="shared" si="371"/>
        <v>40744.02153956722</v>
      </c>
      <c r="P366" s="455"/>
      <c r="Q366" s="87">
        <f t="shared" si="338"/>
        <v>19406</v>
      </c>
      <c r="R366" s="550">
        <f t="shared" si="328"/>
        <v>0</v>
      </c>
      <c r="S366" s="550">
        <f t="shared" si="329"/>
        <v>1</v>
      </c>
      <c r="T366" s="550">
        <f>IF(R366=1,SUM($R$6:R366),0)</f>
        <v>0</v>
      </c>
      <c r="U366" s="550">
        <f>IF(S366=1,SUM($S$6:S366),0)</f>
        <v>325</v>
      </c>
      <c r="V366" s="550">
        <f t="shared" si="330"/>
        <v>325</v>
      </c>
      <c r="W366" s="550">
        <f t="shared" si="331"/>
        <v>0</v>
      </c>
      <c r="X366" s="550">
        <f>IF(W366=1,SUM($W$6:W366),0)</f>
        <v>0</v>
      </c>
      <c r="Y366" s="158"/>
      <c r="Z366" s="158"/>
      <c r="AA366" s="158"/>
      <c r="AB366" s="158"/>
      <c r="AE366" s="150"/>
      <c r="AF366" s="160"/>
      <c r="AG366" s="150"/>
      <c r="AH366" s="150"/>
    </row>
    <row r="367" spans="1:34" ht="15" customHeight="1">
      <c r="A367" s="15"/>
      <c r="B367" s="166">
        <v>17</v>
      </c>
      <c r="C367" s="105" t="s">
        <v>2201</v>
      </c>
      <c r="D367" s="105" t="s">
        <v>1252</v>
      </c>
      <c r="E367" s="212" t="s">
        <v>45</v>
      </c>
      <c r="F367" s="420" t="s">
        <v>24</v>
      </c>
      <c r="G367" s="214">
        <v>38400</v>
      </c>
      <c r="H367" s="214">
        <v>38500</v>
      </c>
      <c r="I367" s="167">
        <v>19665</v>
      </c>
      <c r="J367" s="445">
        <f t="shared" si="335"/>
        <v>-0.48922077922077922</v>
      </c>
      <c r="K367" s="167">
        <f t="shared" si="336"/>
        <v>29285.526623376623</v>
      </c>
      <c r="L367" s="167">
        <f t="shared" ref="L367:O367" si="372">IF($J367&lt;0,(K367*(1-$J367)),(K367*(1+$J367)))</f>
        <v>43612.614777955809</v>
      </c>
      <c r="M367" s="167">
        <f t="shared" si="372"/>
        <v>64948.812163483024</v>
      </c>
      <c r="N367" s="167">
        <f t="shared" si="372"/>
        <v>96723.120659566208</v>
      </c>
      <c r="O367" s="167">
        <f t="shared" si="372"/>
        <v>144042.08111730462</v>
      </c>
      <c r="P367" s="455"/>
      <c r="Q367" s="87">
        <f t="shared" si="338"/>
        <v>19665</v>
      </c>
      <c r="R367" s="550">
        <f t="shared" si="328"/>
        <v>0</v>
      </c>
      <c r="S367" s="550">
        <f t="shared" si="329"/>
        <v>1</v>
      </c>
      <c r="T367" s="550">
        <f>IF(R367=1,SUM($R$6:R367),0)</f>
        <v>0</v>
      </c>
      <c r="U367" s="550">
        <f>IF(S367=1,SUM($S$6:S367),0)</f>
        <v>326</v>
      </c>
      <c r="V367" s="550">
        <f t="shared" si="330"/>
        <v>326</v>
      </c>
      <c r="W367" s="550">
        <f t="shared" si="331"/>
        <v>0</v>
      </c>
      <c r="X367" s="550">
        <f>IF(W367=1,SUM($W$6:W367),0)</f>
        <v>0</v>
      </c>
      <c r="Y367" s="158"/>
      <c r="Z367" s="158"/>
      <c r="AA367" s="158"/>
      <c r="AB367" s="158"/>
      <c r="AE367" s="150"/>
      <c r="AF367" s="160"/>
      <c r="AG367" s="150"/>
      <c r="AH367" s="150"/>
    </row>
    <row r="368" spans="1:34" ht="15" customHeight="1">
      <c r="A368" s="15"/>
      <c r="B368" s="166">
        <v>18</v>
      </c>
      <c r="C368" s="105" t="s">
        <v>2202</v>
      </c>
      <c r="D368" s="105"/>
      <c r="E368" s="212" t="s">
        <v>45</v>
      </c>
      <c r="F368" s="420" t="s">
        <v>24</v>
      </c>
      <c r="G368" s="214">
        <v>22900</v>
      </c>
      <c r="H368" s="214">
        <v>22900</v>
      </c>
      <c r="I368" s="444">
        <v>22900</v>
      </c>
      <c r="J368" s="449">
        <v>-0.48922077922077922</v>
      </c>
      <c r="K368" s="444">
        <f t="shared" si="336"/>
        <v>34103.155844155845</v>
      </c>
      <c r="L368" s="444">
        <f t="shared" ref="L368:O368" si="373">IF($J368&lt;0,(K368*(1-$J368)),(K368*(1+$J368)))</f>
        <v>50787.128320121439</v>
      </c>
      <c r="M368" s="444">
        <f t="shared" si="373"/>
        <v>75633.246811276957</v>
      </c>
      <c r="N368" s="444">
        <f t="shared" si="373"/>
        <v>112634.60275128738</v>
      </c>
      <c r="O368" s="444">
        <f t="shared" si="373"/>
        <v>167737.79087649513</v>
      </c>
      <c r="P368" s="455"/>
      <c r="Q368" s="87">
        <f t="shared" si="338"/>
        <v>22900</v>
      </c>
      <c r="R368" s="550">
        <f t="shared" si="328"/>
        <v>0</v>
      </c>
      <c r="S368" s="550">
        <f t="shared" si="329"/>
        <v>1</v>
      </c>
      <c r="T368" s="550">
        <f>IF(R368=1,SUM($R$6:R368),0)</f>
        <v>0</v>
      </c>
      <c r="U368" s="550">
        <f>IF(S368=1,SUM($S$6:S368),0)</f>
        <v>327</v>
      </c>
      <c r="V368" s="550">
        <f t="shared" si="330"/>
        <v>327</v>
      </c>
      <c r="W368" s="550">
        <f t="shared" si="331"/>
        <v>0</v>
      </c>
      <c r="X368" s="550">
        <f>IF(W368=1,SUM($W$6:W368),0)</f>
        <v>0</v>
      </c>
      <c r="Y368" s="158"/>
      <c r="Z368" s="158"/>
      <c r="AA368" s="158"/>
      <c r="AB368" s="158"/>
      <c r="AE368" s="150"/>
      <c r="AF368" s="160"/>
      <c r="AG368" s="150"/>
      <c r="AH368" s="150"/>
    </row>
    <row r="369" spans="1:34" ht="15" customHeight="1">
      <c r="A369" s="20"/>
      <c r="B369" s="166">
        <v>19</v>
      </c>
      <c r="C369" s="105" t="s">
        <v>2204</v>
      </c>
      <c r="D369" s="105"/>
      <c r="E369" s="212" t="s">
        <v>45</v>
      </c>
      <c r="F369" s="420" t="s">
        <v>24</v>
      </c>
      <c r="G369" s="214">
        <v>25000</v>
      </c>
      <c r="H369" s="214">
        <v>25000</v>
      </c>
      <c r="I369" s="444">
        <v>25000</v>
      </c>
      <c r="J369" s="449">
        <v>-0.48922077922077922</v>
      </c>
      <c r="K369" s="444">
        <f t="shared" si="336"/>
        <v>37230.519480519477</v>
      </c>
      <c r="L369" s="444">
        <f t="shared" ref="L369:O369" si="374">IF($J369&lt;0,(K369*(1-$J369)),(K369*(1+$J369)))</f>
        <v>55444.463231573616</v>
      </c>
      <c r="M369" s="444">
        <f t="shared" si="374"/>
        <v>82569.046737201905</v>
      </c>
      <c r="N369" s="444">
        <f t="shared" si="374"/>
        <v>122963.54012149276</v>
      </c>
      <c r="O369" s="444">
        <f t="shared" si="374"/>
        <v>183119.85903547498</v>
      </c>
      <c r="P369" s="455"/>
      <c r="Q369" s="87">
        <f t="shared" si="338"/>
        <v>25000</v>
      </c>
      <c r="R369" s="550">
        <f t="shared" si="328"/>
        <v>0</v>
      </c>
      <c r="S369" s="550">
        <f t="shared" si="329"/>
        <v>1</v>
      </c>
      <c r="T369" s="550">
        <f>IF(R369=1,SUM($R$6:R369),0)</f>
        <v>0</v>
      </c>
      <c r="U369" s="550">
        <f>IF(S369=1,SUM($S$6:S369),0)</f>
        <v>328</v>
      </c>
      <c r="V369" s="550">
        <f t="shared" si="330"/>
        <v>328</v>
      </c>
      <c r="W369" s="550">
        <f t="shared" si="331"/>
        <v>0</v>
      </c>
      <c r="X369" s="550">
        <f>IF(W369=1,SUM($W$6:W369),0)</f>
        <v>0</v>
      </c>
      <c r="Y369" s="158"/>
      <c r="Z369" s="158"/>
      <c r="AA369" s="158"/>
      <c r="AB369" s="158"/>
      <c r="AE369" s="150"/>
      <c r="AF369" s="160"/>
      <c r="AG369" s="150"/>
      <c r="AH369" s="150"/>
    </row>
    <row r="370" spans="1:34" ht="15" customHeight="1">
      <c r="A370" s="15"/>
      <c r="B370" s="166">
        <v>20</v>
      </c>
      <c r="C370" s="105" t="s">
        <v>2203</v>
      </c>
      <c r="D370" s="105"/>
      <c r="E370" s="212" t="s">
        <v>45</v>
      </c>
      <c r="F370" s="420" t="s">
        <v>24</v>
      </c>
      <c r="G370" s="214">
        <v>25000</v>
      </c>
      <c r="H370" s="214">
        <v>25000</v>
      </c>
      <c r="I370" s="444">
        <v>25000</v>
      </c>
      <c r="J370" s="449">
        <v>-0.48922077922077922</v>
      </c>
      <c r="K370" s="444">
        <f t="shared" si="336"/>
        <v>37230.519480519477</v>
      </c>
      <c r="L370" s="444">
        <f t="shared" ref="L370:O370" si="375">IF($J370&lt;0,(K370*(1-$J370)),(K370*(1+$J370)))</f>
        <v>55444.463231573616</v>
      </c>
      <c r="M370" s="444">
        <f t="shared" si="375"/>
        <v>82569.046737201905</v>
      </c>
      <c r="N370" s="444">
        <f t="shared" si="375"/>
        <v>122963.54012149276</v>
      </c>
      <c r="O370" s="444">
        <f t="shared" si="375"/>
        <v>183119.85903547498</v>
      </c>
      <c r="P370" s="455"/>
      <c r="Q370" s="87">
        <f t="shared" si="338"/>
        <v>25000</v>
      </c>
      <c r="R370" s="550">
        <f t="shared" si="328"/>
        <v>0</v>
      </c>
      <c r="S370" s="550">
        <f t="shared" si="329"/>
        <v>1</v>
      </c>
      <c r="T370" s="550">
        <f>IF(R370=1,SUM($R$6:R370),0)</f>
        <v>0</v>
      </c>
      <c r="U370" s="550">
        <f>IF(S370=1,SUM($S$6:S370),0)</f>
        <v>329</v>
      </c>
      <c r="V370" s="550">
        <f t="shared" si="330"/>
        <v>329</v>
      </c>
      <c r="W370" s="550">
        <f t="shared" si="331"/>
        <v>0</v>
      </c>
      <c r="X370" s="550">
        <f>IF(W370=1,SUM($W$6:W370),0)</f>
        <v>0</v>
      </c>
      <c r="Y370" s="158"/>
      <c r="Z370" s="158"/>
      <c r="AA370" s="158"/>
      <c r="AB370" s="158"/>
      <c r="AE370" s="150"/>
      <c r="AF370" s="160"/>
      <c r="AG370" s="150"/>
      <c r="AH370" s="150"/>
    </row>
    <row r="371" spans="1:34" ht="15" customHeight="1">
      <c r="A371" s="15"/>
      <c r="B371" s="166">
        <v>21</v>
      </c>
      <c r="C371" s="105" t="s">
        <v>116</v>
      </c>
      <c r="D371" s="105" t="s">
        <v>116</v>
      </c>
      <c r="E371" s="212" t="s">
        <v>45</v>
      </c>
      <c r="F371" s="420" t="s">
        <v>24</v>
      </c>
      <c r="G371" s="214">
        <v>18400</v>
      </c>
      <c r="H371" s="214">
        <v>18400</v>
      </c>
      <c r="I371" s="167">
        <v>17140</v>
      </c>
      <c r="J371" s="445">
        <f t="shared" si="335"/>
        <v>-6.8478260869565211E-2</v>
      </c>
      <c r="K371" s="167">
        <f t="shared" si="336"/>
        <v>18313.717391304348</v>
      </c>
      <c r="L371" s="167">
        <f t="shared" ref="L371:O371" si="376">IF($J371&lt;0,(K371*(1-$J371)),(K371*(1+$J371)))</f>
        <v>19567.808908317584</v>
      </c>
      <c r="M371" s="167">
        <f t="shared" si="376"/>
        <v>20907.77843138716</v>
      </c>
      <c r="N371" s="167">
        <f t="shared" si="376"/>
        <v>22339.506737014763</v>
      </c>
      <c r="O371" s="167">
        <f t="shared" si="376"/>
        <v>23869.277307049473</v>
      </c>
      <c r="P371" s="455"/>
      <c r="Q371" s="87">
        <f t="shared" si="338"/>
        <v>17140</v>
      </c>
      <c r="R371" s="550">
        <f t="shared" si="328"/>
        <v>0</v>
      </c>
      <c r="S371" s="550">
        <f t="shared" si="329"/>
        <v>1</v>
      </c>
      <c r="T371" s="550">
        <f>IF(R371=1,SUM($R$6:R371),0)</f>
        <v>0</v>
      </c>
      <c r="U371" s="550">
        <f>IF(S371=1,SUM($S$6:S371),0)</f>
        <v>330</v>
      </c>
      <c r="V371" s="550">
        <f t="shared" si="330"/>
        <v>330</v>
      </c>
      <c r="W371" s="550">
        <f t="shared" si="331"/>
        <v>0</v>
      </c>
      <c r="X371" s="550">
        <f>IF(W371=1,SUM($W$6:W371),0)</f>
        <v>0</v>
      </c>
      <c r="Y371" s="158"/>
      <c r="Z371" s="158"/>
      <c r="AA371" s="158"/>
      <c r="AB371" s="158"/>
      <c r="AE371" s="150"/>
      <c r="AF371" s="160"/>
      <c r="AG371" s="150"/>
      <c r="AH371" s="150"/>
    </row>
    <row r="372" spans="1:34" ht="15" customHeight="1">
      <c r="A372" s="15"/>
      <c r="B372" s="166">
        <v>22</v>
      </c>
      <c r="C372" s="105" t="s">
        <v>115</v>
      </c>
      <c r="D372" s="105" t="s">
        <v>115</v>
      </c>
      <c r="E372" s="212" t="s">
        <v>45</v>
      </c>
      <c r="F372" s="420" t="s">
        <v>24</v>
      </c>
      <c r="G372" s="214">
        <v>18400</v>
      </c>
      <c r="H372" s="214">
        <v>18400</v>
      </c>
      <c r="I372" s="167">
        <v>15059</v>
      </c>
      <c r="J372" s="445">
        <f t="shared" si="335"/>
        <v>-0.18157608695652175</v>
      </c>
      <c r="K372" s="167">
        <f t="shared" si="336"/>
        <v>17793.35429347826</v>
      </c>
      <c r="L372" s="167">
        <f t="shared" ref="L372:O372" si="377">IF($J372&lt;0,(K372*(1-$J372)),(K372*(1+$J372)))</f>
        <v>21024.201939919069</v>
      </c>
      <c r="M372" s="167">
        <f t="shared" si="377"/>
        <v>24841.694259553286</v>
      </c>
      <c r="N372" s="167">
        <f t="shared" si="377"/>
        <v>29352.351896573258</v>
      </c>
      <c r="O372" s="167">
        <f t="shared" si="377"/>
        <v>34682.037096923872</v>
      </c>
      <c r="P372" s="455"/>
      <c r="Q372" s="87">
        <f t="shared" si="338"/>
        <v>15059</v>
      </c>
      <c r="R372" s="550">
        <f t="shared" si="328"/>
        <v>0</v>
      </c>
      <c r="S372" s="550">
        <f t="shared" si="329"/>
        <v>1</v>
      </c>
      <c r="T372" s="550">
        <f>IF(R372=1,SUM($R$6:R372),0)</f>
        <v>0</v>
      </c>
      <c r="U372" s="550">
        <f>IF(S372=1,SUM($S$6:S372),0)</f>
        <v>331</v>
      </c>
      <c r="V372" s="550">
        <f t="shared" si="330"/>
        <v>331</v>
      </c>
      <c r="W372" s="550">
        <f t="shared" si="331"/>
        <v>0</v>
      </c>
      <c r="X372" s="550">
        <f>IF(W372=1,SUM($W$6:W372),0)</f>
        <v>0</v>
      </c>
      <c r="Y372" s="158"/>
      <c r="Z372" s="158"/>
      <c r="AA372" s="158"/>
      <c r="AB372" s="158"/>
      <c r="AE372" s="150"/>
      <c r="AF372" s="160"/>
      <c r="AG372" s="150"/>
      <c r="AH372" s="150"/>
    </row>
    <row r="373" spans="1:34" ht="15" customHeight="1">
      <c r="A373" s="15"/>
      <c r="B373" s="166">
        <v>23</v>
      </c>
      <c r="C373" s="105" t="s">
        <v>117</v>
      </c>
      <c r="D373" s="105" t="s">
        <v>117</v>
      </c>
      <c r="E373" s="212" t="s">
        <v>45</v>
      </c>
      <c r="F373" s="420" t="s">
        <v>24</v>
      </c>
      <c r="G373" s="214">
        <v>18400</v>
      </c>
      <c r="H373" s="214">
        <v>18400</v>
      </c>
      <c r="I373" s="167">
        <v>18475</v>
      </c>
      <c r="J373" s="445">
        <f t="shared" si="335"/>
        <v>4.076086956521739E-3</v>
      </c>
      <c r="K373" s="167">
        <f t="shared" si="336"/>
        <v>18550.30570652174</v>
      </c>
      <c r="L373" s="167">
        <f t="shared" ref="L373:O373" si="378">IF($J373&lt;0,(K373*(1-$J373)),(K373*(1+$J373)))</f>
        <v>18625.918365651585</v>
      </c>
      <c r="M373" s="167">
        <f t="shared" si="378"/>
        <v>18701.839228555054</v>
      </c>
      <c r="N373" s="167">
        <f t="shared" si="378"/>
        <v>18778.069551497534</v>
      </c>
      <c r="O373" s="167">
        <f t="shared" si="378"/>
        <v>18854.610595865051</v>
      </c>
      <c r="P373" s="455"/>
      <c r="Q373" s="87">
        <f t="shared" si="338"/>
        <v>18475</v>
      </c>
      <c r="R373" s="550">
        <f t="shared" si="328"/>
        <v>0</v>
      </c>
      <c r="S373" s="550">
        <f t="shared" si="329"/>
        <v>1</v>
      </c>
      <c r="T373" s="550">
        <f>IF(R373=1,SUM($R$6:R373),0)</f>
        <v>0</v>
      </c>
      <c r="U373" s="550">
        <f>IF(S373=1,SUM($S$6:S373),0)</f>
        <v>332</v>
      </c>
      <c r="V373" s="550">
        <f t="shared" si="330"/>
        <v>332</v>
      </c>
      <c r="W373" s="550">
        <f t="shared" si="331"/>
        <v>0</v>
      </c>
      <c r="X373" s="550">
        <f>IF(W373=1,SUM($W$6:W373),0)</f>
        <v>0</v>
      </c>
      <c r="Y373" s="158"/>
      <c r="Z373" s="158"/>
      <c r="AA373" s="158"/>
      <c r="AB373" s="158"/>
      <c r="AE373" s="150"/>
      <c r="AF373" s="160"/>
      <c r="AG373" s="150"/>
      <c r="AH373" s="150"/>
    </row>
    <row r="374" spans="1:34" ht="15" customHeight="1">
      <c r="A374" s="17"/>
      <c r="B374" s="166">
        <v>24</v>
      </c>
      <c r="C374" s="105" t="s">
        <v>118</v>
      </c>
      <c r="D374" s="105" t="s">
        <v>118</v>
      </c>
      <c r="E374" s="212" t="s">
        <v>45</v>
      </c>
      <c r="F374" s="420" t="s">
        <v>24</v>
      </c>
      <c r="G374" s="214">
        <v>61300</v>
      </c>
      <c r="H374" s="214">
        <v>61300</v>
      </c>
      <c r="I374" s="167">
        <v>49370</v>
      </c>
      <c r="J374" s="445">
        <f t="shared" si="335"/>
        <v>-0.19461663947797717</v>
      </c>
      <c r="K374" s="167">
        <f t="shared" si="336"/>
        <v>58978.223491027733</v>
      </c>
      <c r="L374" s="167">
        <f t="shared" ref="L374:O374" si="379">IF($J374&lt;0,(K374*(1-$J374)),(K374*(1+$J374)))</f>
        <v>70456.367149232639</v>
      </c>
      <c r="M374" s="167">
        <f t="shared" si="379"/>
        <v>84168.348553642834</v>
      </c>
      <c r="N374" s="167">
        <f t="shared" si="379"/>
        <v>100548.90969956385</v>
      </c>
      <c r="O374" s="167">
        <f t="shared" si="379"/>
        <v>120117.40060846755</v>
      </c>
      <c r="P374" s="455"/>
      <c r="Q374" s="87">
        <f t="shared" si="338"/>
        <v>49370</v>
      </c>
      <c r="R374" s="550">
        <f t="shared" si="328"/>
        <v>0</v>
      </c>
      <c r="S374" s="550">
        <f t="shared" si="329"/>
        <v>1</v>
      </c>
      <c r="T374" s="550">
        <f>IF(R374=1,SUM($R$6:R374),0)</f>
        <v>0</v>
      </c>
      <c r="U374" s="550">
        <f>IF(S374=1,SUM($S$6:S374),0)</f>
        <v>333</v>
      </c>
      <c r="V374" s="550">
        <f t="shared" si="330"/>
        <v>333</v>
      </c>
      <c r="W374" s="550">
        <f t="shared" si="331"/>
        <v>0</v>
      </c>
      <c r="X374" s="550">
        <f>IF(W374=1,SUM($W$6:W374),0)</f>
        <v>0</v>
      </c>
      <c r="Y374" s="158"/>
      <c r="Z374" s="158"/>
      <c r="AA374" s="158"/>
      <c r="AB374" s="158"/>
      <c r="AE374" s="150"/>
      <c r="AF374" s="160"/>
      <c r="AG374" s="150"/>
      <c r="AH374" s="150"/>
    </row>
    <row r="375" spans="1:34" ht="15" customHeight="1">
      <c r="A375" s="15"/>
      <c r="B375" s="166">
        <v>25</v>
      </c>
      <c r="C375" s="105" t="s">
        <v>429</v>
      </c>
      <c r="D375" s="105" t="s">
        <v>429</v>
      </c>
      <c r="E375" s="212" t="s">
        <v>45</v>
      </c>
      <c r="F375" s="420" t="s">
        <v>24</v>
      </c>
      <c r="G375" s="214">
        <v>61300</v>
      </c>
      <c r="H375" s="214">
        <v>61300</v>
      </c>
      <c r="I375" s="167">
        <v>41918</v>
      </c>
      <c r="J375" s="445">
        <f t="shared" si="335"/>
        <v>-0.3161827079934747</v>
      </c>
      <c r="K375" s="167">
        <f t="shared" si="336"/>
        <v>55171.746753670472</v>
      </c>
      <c r="L375" s="167">
        <f t="shared" ref="L375:O375" si="380">IF($J375&lt;0,(K375*(1-$J375)),(K375*(1+$J375)))</f>
        <v>72616.099046976204</v>
      </c>
      <c r="M375" s="167">
        <f t="shared" si="380"/>
        <v>95576.053887571514</v>
      </c>
      <c r="N375" s="167">
        <f t="shared" si="380"/>
        <v>125795.54942507415</v>
      </c>
      <c r="O375" s="167">
        <f t="shared" si="380"/>
        <v>165569.92689582109</v>
      </c>
      <c r="P375" s="455"/>
      <c r="Q375" s="87">
        <f t="shared" si="338"/>
        <v>41918</v>
      </c>
      <c r="R375" s="550">
        <f t="shared" si="328"/>
        <v>0</v>
      </c>
      <c r="S375" s="550">
        <f t="shared" si="329"/>
        <v>1</v>
      </c>
      <c r="T375" s="550">
        <f>IF(R375=1,SUM($R$6:R375),0)</f>
        <v>0</v>
      </c>
      <c r="U375" s="550">
        <f>IF(S375=1,SUM($S$6:S375),0)</f>
        <v>334</v>
      </c>
      <c r="V375" s="550">
        <f t="shared" si="330"/>
        <v>334</v>
      </c>
      <c r="W375" s="550">
        <f t="shared" si="331"/>
        <v>0</v>
      </c>
      <c r="X375" s="550">
        <f>IF(W375=1,SUM($W$6:W375),0)</f>
        <v>0</v>
      </c>
      <c r="Y375" s="158"/>
      <c r="Z375" s="158"/>
      <c r="AA375" s="158"/>
      <c r="AB375" s="158"/>
      <c r="AE375" s="150"/>
      <c r="AF375" s="160"/>
      <c r="AG375" s="150"/>
      <c r="AH375" s="150"/>
    </row>
    <row r="376" spans="1:34" ht="15" customHeight="1">
      <c r="A376" s="15"/>
      <c r="B376" s="166">
        <v>26</v>
      </c>
      <c r="C376" s="105" t="s">
        <v>119</v>
      </c>
      <c r="D376" s="105" t="s">
        <v>119</v>
      </c>
      <c r="E376" s="212" t="s">
        <v>45</v>
      </c>
      <c r="F376" s="420" t="s">
        <v>24</v>
      </c>
      <c r="G376" s="214">
        <v>61300</v>
      </c>
      <c r="H376" s="214">
        <v>61300</v>
      </c>
      <c r="I376" s="167">
        <v>43470</v>
      </c>
      <c r="J376" s="445">
        <f t="shared" si="335"/>
        <v>-0.29086460032626427</v>
      </c>
      <c r="K376" s="167">
        <f t="shared" si="336"/>
        <v>56113.884176182706</v>
      </c>
      <c r="L376" s="167">
        <f t="shared" ref="L376:O376" si="381">IF($J376&lt;0,(K376*(1-$J376)),(K376*(1+$J376)))</f>
        <v>72435.426669842374</v>
      </c>
      <c r="M376" s="167">
        <f t="shared" si="381"/>
        <v>93504.328097628502</v>
      </c>
      <c r="N376" s="167">
        <f t="shared" si="381"/>
        <v>120701.4271185211</v>
      </c>
      <c r="O376" s="167">
        <f t="shared" si="381"/>
        <v>155809.19947615944</v>
      </c>
      <c r="P376" s="455"/>
      <c r="Q376" s="87">
        <f t="shared" si="338"/>
        <v>43470</v>
      </c>
      <c r="R376" s="550">
        <f t="shared" si="328"/>
        <v>0</v>
      </c>
      <c r="S376" s="550">
        <f t="shared" si="329"/>
        <v>1</v>
      </c>
      <c r="T376" s="550">
        <f>IF(R376=1,SUM($R$6:R376),0)</f>
        <v>0</v>
      </c>
      <c r="U376" s="550">
        <f>IF(S376=1,SUM($S$6:S376),0)</f>
        <v>335</v>
      </c>
      <c r="V376" s="550">
        <f t="shared" si="330"/>
        <v>335</v>
      </c>
      <c r="W376" s="550">
        <f t="shared" si="331"/>
        <v>0</v>
      </c>
      <c r="X376" s="550">
        <f>IF(W376=1,SUM($W$6:W376),0)</f>
        <v>0</v>
      </c>
      <c r="Y376" s="158"/>
      <c r="Z376" s="158"/>
      <c r="AA376" s="158"/>
      <c r="AB376" s="158"/>
      <c r="AE376" s="150"/>
      <c r="AF376" s="160"/>
      <c r="AG376" s="150"/>
      <c r="AH376" s="150"/>
    </row>
    <row r="377" spans="1:34" ht="15" customHeight="1">
      <c r="A377" s="15"/>
      <c r="B377" s="166">
        <v>27</v>
      </c>
      <c r="C377" s="105" t="s">
        <v>120</v>
      </c>
      <c r="D377" s="105" t="s">
        <v>120</v>
      </c>
      <c r="E377" s="212" t="s">
        <v>45</v>
      </c>
      <c r="F377" s="420" t="s">
        <v>24</v>
      </c>
      <c r="G377" s="214">
        <v>64500</v>
      </c>
      <c r="H377" s="214">
        <v>64500</v>
      </c>
      <c r="I377" s="167">
        <v>57184</v>
      </c>
      <c r="J377" s="445">
        <f t="shared" si="335"/>
        <v>-0.11342635658914729</v>
      </c>
      <c r="K377" s="167">
        <f t="shared" si="336"/>
        <v>63670.172775193801</v>
      </c>
      <c r="L377" s="167">
        <f t="shared" ref="L377:O377" si="382">IF($J377&lt;0,(K377*(1-$J377)),(K377*(1+$J377)))</f>
        <v>70892.048496485557</v>
      </c>
      <c r="M377" s="167">
        <f t="shared" si="382"/>
        <v>78933.075268583052</v>
      </c>
      <c r="N377" s="167">
        <f t="shared" si="382"/>
        <v>87886.16641067536</v>
      </c>
      <c r="O377" s="167">
        <f t="shared" si="382"/>
        <v>97854.774061225762</v>
      </c>
      <c r="P377" s="455"/>
      <c r="Q377" s="87">
        <f t="shared" si="338"/>
        <v>57184</v>
      </c>
      <c r="R377" s="550">
        <f t="shared" si="328"/>
        <v>0</v>
      </c>
      <c r="S377" s="550">
        <f t="shared" si="329"/>
        <v>1</v>
      </c>
      <c r="T377" s="550">
        <f>IF(R377=1,SUM($R$6:R377),0)</f>
        <v>0</v>
      </c>
      <c r="U377" s="550">
        <f>IF(S377=1,SUM($S$6:S377),0)</f>
        <v>336</v>
      </c>
      <c r="V377" s="550">
        <f t="shared" si="330"/>
        <v>336</v>
      </c>
      <c r="W377" s="550">
        <f t="shared" si="331"/>
        <v>0</v>
      </c>
      <c r="X377" s="550">
        <f>IF(W377=1,SUM($W$6:W377),0)</f>
        <v>0</v>
      </c>
      <c r="Y377" s="158"/>
      <c r="Z377" s="158"/>
      <c r="AA377" s="158"/>
      <c r="AB377" s="158"/>
      <c r="AE377" s="150"/>
      <c r="AF377" s="160"/>
      <c r="AG377" s="150"/>
      <c r="AH377" s="150"/>
    </row>
    <row r="378" spans="1:34" ht="15" customHeight="1">
      <c r="A378" s="15"/>
      <c r="B378" s="166">
        <v>28</v>
      </c>
      <c r="C378" s="105" t="s">
        <v>121</v>
      </c>
      <c r="D378" s="105" t="s">
        <v>121</v>
      </c>
      <c r="E378" s="212" t="s">
        <v>45</v>
      </c>
      <c r="F378" s="420" t="s">
        <v>24</v>
      </c>
      <c r="G378" s="214">
        <v>69000</v>
      </c>
      <c r="H378" s="214">
        <v>69000</v>
      </c>
      <c r="I378" s="167">
        <v>67534</v>
      </c>
      <c r="J378" s="445">
        <f t="shared" si="335"/>
        <v>-2.1246376811594202E-2</v>
      </c>
      <c r="K378" s="167">
        <f t="shared" si="336"/>
        <v>68968.852811594203</v>
      </c>
      <c r="L378" s="167">
        <f t="shared" ref="L378:O378" si="383">IF($J378&lt;0,(K378*(1-$J378)),(K378*(1+$J378)))</f>
        <v>70434.191046692707</v>
      </c>
      <c r="M378" s="167">
        <f t="shared" si="383"/>
        <v>71930.662410090561</v>
      </c>
      <c r="N378" s="167">
        <f t="shared" si="383"/>
        <v>73458.92836796293</v>
      </c>
      <c r="O378" s="167">
        <f t="shared" si="383"/>
        <v>75019.664440244582</v>
      </c>
      <c r="P378" s="455"/>
      <c r="Q378" s="87">
        <f t="shared" si="338"/>
        <v>67534</v>
      </c>
      <c r="R378" s="550">
        <f t="shared" si="328"/>
        <v>0</v>
      </c>
      <c r="S378" s="550">
        <f t="shared" si="329"/>
        <v>1</v>
      </c>
      <c r="T378" s="550">
        <f>IF(R378=1,SUM($R$6:R378),0)</f>
        <v>0</v>
      </c>
      <c r="U378" s="550">
        <f>IF(S378=1,SUM($S$6:S378),0)</f>
        <v>337</v>
      </c>
      <c r="V378" s="550">
        <f t="shared" si="330"/>
        <v>337</v>
      </c>
      <c r="W378" s="550">
        <f t="shared" si="331"/>
        <v>0</v>
      </c>
      <c r="X378" s="550">
        <f>IF(W378=1,SUM($W$6:W378),0)</f>
        <v>0</v>
      </c>
      <c r="Y378" s="158"/>
      <c r="Z378" s="158"/>
      <c r="AA378" s="158"/>
      <c r="AB378" s="158"/>
      <c r="AE378" s="150"/>
      <c r="AF378" s="160"/>
      <c r="AG378" s="150"/>
      <c r="AH378" s="150"/>
    </row>
    <row r="379" spans="1:34" ht="15" customHeight="1">
      <c r="A379" s="15"/>
      <c r="B379" s="166">
        <v>29</v>
      </c>
      <c r="C379" s="105" t="s">
        <v>122</v>
      </c>
      <c r="D379" s="105" t="s">
        <v>122</v>
      </c>
      <c r="E379" s="212" t="s">
        <v>45</v>
      </c>
      <c r="F379" s="420" t="s">
        <v>24</v>
      </c>
      <c r="G379" s="214">
        <v>82500</v>
      </c>
      <c r="H379" s="214">
        <v>82500</v>
      </c>
      <c r="I379" s="167">
        <v>46575</v>
      </c>
      <c r="J379" s="445">
        <f t="shared" si="335"/>
        <v>-0.43545454545454543</v>
      </c>
      <c r="K379" s="167">
        <f t="shared" si="336"/>
        <v>66856.295454545456</v>
      </c>
      <c r="L379" s="167">
        <f t="shared" ref="L379:O379" si="384">IF($J379&lt;0,(K379*(1-$J379)),(K379*(1+$J379)))</f>
        <v>95969.173202479345</v>
      </c>
      <c r="M379" s="167">
        <f t="shared" si="384"/>
        <v>137759.38589701353</v>
      </c>
      <c r="N379" s="167">
        <f t="shared" si="384"/>
        <v>197747.33666489489</v>
      </c>
      <c r="O379" s="167">
        <f t="shared" si="384"/>
        <v>283857.31326715369</v>
      </c>
      <c r="P379" s="455"/>
      <c r="Q379" s="87">
        <f t="shared" si="338"/>
        <v>46575</v>
      </c>
      <c r="R379" s="550">
        <f t="shared" si="328"/>
        <v>0</v>
      </c>
      <c r="S379" s="550">
        <f t="shared" si="329"/>
        <v>1</v>
      </c>
      <c r="T379" s="550">
        <f>IF(R379=1,SUM($R$6:R379),0)</f>
        <v>0</v>
      </c>
      <c r="U379" s="550">
        <f>IF(S379=1,SUM($S$6:S379),0)</f>
        <v>338</v>
      </c>
      <c r="V379" s="550">
        <f t="shared" si="330"/>
        <v>338</v>
      </c>
      <c r="W379" s="550">
        <f t="shared" si="331"/>
        <v>0</v>
      </c>
      <c r="X379" s="550">
        <f>IF(W379=1,SUM($W$6:W379),0)</f>
        <v>0</v>
      </c>
      <c r="Y379" s="158"/>
      <c r="Z379" s="158"/>
      <c r="AA379" s="158"/>
      <c r="AB379" s="158"/>
      <c r="AE379" s="150"/>
      <c r="AF379" s="160"/>
      <c r="AG379" s="150"/>
      <c r="AH379" s="150"/>
    </row>
    <row r="380" spans="1:34" ht="15" customHeight="1">
      <c r="A380" s="15"/>
      <c r="B380" s="166">
        <v>30</v>
      </c>
      <c r="C380" s="105" t="s">
        <v>123</v>
      </c>
      <c r="D380" s="105" t="s">
        <v>123</v>
      </c>
      <c r="E380" s="212" t="s">
        <v>45</v>
      </c>
      <c r="F380" s="420" t="s">
        <v>24</v>
      </c>
      <c r="G380" s="214">
        <v>79800</v>
      </c>
      <c r="H380" s="214">
        <v>79800</v>
      </c>
      <c r="I380" s="167">
        <v>51621</v>
      </c>
      <c r="J380" s="445">
        <f t="shared" si="335"/>
        <v>-0.35312030075187972</v>
      </c>
      <c r="K380" s="167">
        <f t="shared" si="336"/>
        <v>69849.423045112781</v>
      </c>
      <c r="L380" s="167">
        <f t="shared" ref="L380:O380" si="385">IF($J380&lt;0,(K380*(1-$J380)),(K380*(1+$J380)))</f>
        <v>94514.672318148281</v>
      </c>
      <c r="M380" s="167">
        <f t="shared" si="385"/>
        <v>127889.72183259817</v>
      </c>
      <c r="N380" s="167">
        <f t="shared" si="385"/>
        <v>173050.17886919947</v>
      </c>
      <c r="O380" s="167">
        <f t="shared" si="385"/>
        <v>234157.71007665776</v>
      </c>
      <c r="P380" s="455"/>
      <c r="Q380" s="87">
        <f t="shared" si="338"/>
        <v>51621</v>
      </c>
      <c r="R380" s="550">
        <f t="shared" si="328"/>
        <v>0</v>
      </c>
      <c r="S380" s="550">
        <f t="shared" si="329"/>
        <v>1</v>
      </c>
      <c r="T380" s="550">
        <f>IF(R380=1,SUM($R$6:R380),0)</f>
        <v>0</v>
      </c>
      <c r="U380" s="550">
        <f>IF(S380=1,SUM($S$6:S380),0)</f>
        <v>339</v>
      </c>
      <c r="V380" s="550">
        <f t="shared" si="330"/>
        <v>339</v>
      </c>
      <c r="W380" s="550">
        <f t="shared" si="331"/>
        <v>0</v>
      </c>
      <c r="X380" s="550">
        <f>IF(W380=1,SUM($W$6:W380),0)</f>
        <v>0</v>
      </c>
      <c r="Y380" s="158"/>
      <c r="Z380" s="158"/>
      <c r="AA380" s="158"/>
      <c r="AB380" s="158"/>
      <c r="AE380" s="150"/>
      <c r="AF380" s="160"/>
      <c r="AG380" s="150"/>
      <c r="AH380" s="150"/>
    </row>
    <row r="381" spans="1:34" ht="15" customHeight="1">
      <c r="A381" s="15"/>
      <c r="B381" s="166">
        <v>31</v>
      </c>
      <c r="C381" s="105" t="s">
        <v>124</v>
      </c>
      <c r="D381" s="105" t="s">
        <v>124</v>
      </c>
      <c r="E381" s="212" t="s">
        <v>45</v>
      </c>
      <c r="F381" s="420" t="s">
        <v>24</v>
      </c>
      <c r="G381" s="214">
        <v>72100</v>
      </c>
      <c r="H381" s="214">
        <v>72100</v>
      </c>
      <c r="I381" s="167">
        <v>71415</v>
      </c>
      <c r="J381" s="445">
        <f t="shared" si="335"/>
        <v>-9.5006934812760062E-3</v>
      </c>
      <c r="K381" s="167">
        <f t="shared" si="336"/>
        <v>72093.492024965322</v>
      </c>
      <c r="L381" s="167">
        <f t="shared" ref="L381:O381" si="386">IF($J381&lt;0,(K381*(1-$J381)),(K381*(1+$J381)))</f>
        <v>72778.430194689339</v>
      </c>
      <c r="M381" s="167">
        <f t="shared" si="386"/>
        <v>73469.875752017528</v>
      </c>
      <c r="N381" s="167">
        <f t="shared" si="386"/>
        <v>74167.890521644877</v>
      </c>
      <c r="O381" s="167">
        <f t="shared" si="386"/>
        <v>74872.536915643868</v>
      </c>
      <c r="P381" s="455"/>
      <c r="Q381" s="87">
        <f t="shared" si="338"/>
        <v>71415</v>
      </c>
      <c r="R381" s="550">
        <f t="shared" si="328"/>
        <v>0</v>
      </c>
      <c r="S381" s="550">
        <f t="shared" si="329"/>
        <v>1</v>
      </c>
      <c r="T381" s="550">
        <f>IF(R381=1,SUM($R$6:R381),0)</f>
        <v>0</v>
      </c>
      <c r="U381" s="550">
        <f>IF(S381=1,SUM($S$6:S381),0)</f>
        <v>340</v>
      </c>
      <c r="V381" s="550">
        <f t="shared" si="330"/>
        <v>340</v>
      </c>
      <c r="W381" s="550">
        <f t="shared" si="331"/>
        <v>0</v>
      </c>
      <c r="X381" s="550">
        <f>IF(W381=1,SUM($W$6:W381),0)</f>
        <v>0</v>
      </c>
      <c r="Y381" s="158"/>
      <c r="Z381" s="158"/>
      <c r="AA381" s="158"/>
      <c r="AB381" s="158"/>
      <c r="AE381" s="150"/>
      <c r="AF381" s="160"/>
      <c r="AG381" s="150"/>
      <c r="AH381" s="150"/>
    </row>
    <row r="382" spans="1:34" ht="15" customHeight="1">
      <c r="A382" s="15"/>
      <c r="B382" s="166">
        <v>32</v>
      </c>
      <c r="C382" s="105" t="s">
        <v>125</v>
      </c>
      <c r="D382" s="105" t="s">
        <v>125</v>
      </c>
      <c r="E382" s="212" t="s">
        <v>45</v>
      </c>
      <c r="F382" s="420" t="s">
        <v>24</v>
      </c>
      <c r="G382" s="214">
        <v>86800</v>
      </c>
      <c r="H382" s="214">
        <v>86800</v>
      </c>
      <c r="I382" s="167">
        <v>80730</v>
      </c>
      <c r="J382" s="445">
        <f t="shared" si="335"/>
        <v>-6.9930875576036861E-2</v>
      </c>
      <c r="K382" s="167">
        <f t="shared" si="336"/>
        <v>86375.519585253453</v>
      </c>
      <c r="L382" s="167">
        <f t="shared" ref="L382:O382" si="387">IF($J382&lt;0,(K382*(1-$J382)),(K382*(1+$J382)))</f>
        <v>92415.835298185339</v>
      </c>
      <c r="M382" s="167">
        <f t="shared" si="387"/>
        <v>98878.555577678257</v>
      </c>
      <c r="N382" s="167">
        <f t="shared" si="387"/>
        <v>105793.21954491912</v>
      </c>
      <c r="O382" s="167">
        <f t="shared" si="387"/>
        <v>113191.43201770321</v>
      </c>
      <c r="P382" s="455"/>
      <c r="Q382" s="87">
        <f t="shared" si="338"/>
        <v>80730</v>
      </c>
      <c r="R382" s="550">
        <f t="shared" si="328"/>
        <v>0</v>
      </c>
      <c r="S382" s="550">
        <f t="shared" si="329"/>
        <v>1</v>
      </c>
      <c r="T382" s="550">
        <f>IF(R382=1,SUM($R$6:R382),0)</f>
        <v>0</v>
      </c>
      <c r="U382" s="550">
        <f>IF(S382=1,SUM($S$6:S382),0)</f>
        <v>341</v>
      </c>
      <c r="V382" s="550">
        <f t="shared" si="330"/>
        <v>341</v>
      </c>
      <c r="W382" s="550">
        <f t="shared" si="331"/>
        <v>0</v>
      </c>
      <c r="X382" s="550">
        <f>IF(W382=1,SUM($W$6:W382),0)</f>
        <v>0</v>
      </c>
      <c r="Y382" s="158"/>
      <c r="Z382" s="158"/>
      <c r="AA382" s="158"/>
      <c r="AB382" s="158"/>
      <c r="AE382" s="150"/>
      <c r="AF382" s="160"/>
      <c r="AG382" s="150"/>
      <c r="AH382" s="150"/>
    </row>
    <row r="383" spans="1:34" ht="15" customHeight="1">
      <c r="A383" s="15"/>
      <c r="B383" s="166">
        <v>33</v>
      </c>
      <c r="C383" s="105" t="s">
        <v>126</v>
      </c>
      <c r="D383" s="105" t="s">
        <v>126</v>
      </c>
      <c r="E383" s="212" t="s">
        <v>45</v>
      </c>
      <c r="F383" s="420" t="s">
        <v>24</v>
      </c>
      <c r="G383" s="214">
        <v>105600</v>
      </c>
      <c r="H383" s="214">
        <v>105600</v>
      </c>
      <c r="I383" s="167">
        <v>80730</v>
      </c>
      <c r="J383" s="445">
        <f t="shared" si="335"/>
        <v>-0.23551136363636363</v>
      </c>
      <c r="K383" s="167">
        <f t="shared" si="336"/>
        <v>99742.832386363647</v>
      </c>
      <c r="L383" s="167">
        <f t="shared" ref="L383:O383" si="388">IF($J383&lt;0,(K383*(1-$J383)),(K383*(1+$J383)))</f>
        <v>123233.40285462941</v>
      </c>
      <c r="M383" s="167">
        <f t="shared" si="388"/>
        <v>152256.26960647255</v>
      </c>
      <c r="N383" s="167">
        <f t="shared" si="388"/>
        <v>188114.35128367873</v>
      </c>
      <c r="O383" s="167">
        <f t="shared" si="388"/>
        <v>232417.41867406786</v>
      </c>
      <c r="P383" s="455"/>
      <c r="Q383" s="87">
        <f t="shared" si="338"/>
        <v>80730</v>
      </c>
      <c r="R383" s="550">
        <f t="shared" si="328"/>
        <v>0</v>
      </c>
      <c r="S383" s="550">
        <f t="shared" si="329"/>
        <v>1</v>
      </c>
      <c r="T383" s="550">
        <f>IF(R383=1,SUM($R$6:R383),0)</f>
        <v>0</v>
      </c>
      <c r="U383" s="550">
        <f>IF(S383=1,SUM($S$6:S383),0)</f>
        <v>342</v>
      </c>
      <c r="V383" s="550">
        <f t="shared" si="330"/>
        <v>342</v>
      </c>
      <c r="W383" s="550">
        <f t="shared" si="331"/>
        <v>0</v>
      </c>
      <c r="X383" s="550">
        <f>IF(W383=1,SUM($W$6:W383),0)</f>
        <v>0</v>
      </c>
      <c r="Y383" s="158"/>
      <c r="Z383" s="158"/>
      <c r="AA383" s="158"/>
      <c r="AB383" s="158"/>
      <c r="AE383" s="150"/>
      <c r="AF383" s="160"/>
      <c r="AG383" s="150"/>
      <c r="AH383" s="150"/>
    </row>
    <row r="384" spans="1:34" ht="15" customHeight="1">
      <c r="A384" s="15"/>
      <c r="B384" s="166">
        <v>34</v>
      </c>
      <c r="C384" s="105" t="s">
        <v>1035</v>
      </c>
      <c r="D384" s="105"/>
      <c r="E384" s="212" t="s">
        <v>45</v>
      </c>
      <c r="F384" s="420" t="s">
        <v>24</v>
      </c>
      <c r="G384" s="214">
        <v>491900</v>
      </c>
      <c r="H384" s="214">
        <v>491900</v>
      </c>
      <c r="I384" s="444">
        <v>491900</v>
      </c>
      <c r="J384" s="449">
        <v>-0.23551136363636363</v>
      </c>
      <c r="K384" s="444">
        <f t="shared" si="336"/>
        <v>607748.03977272729</v>
      </c>
      <c r="L384" s="444">
        <f t="shared" ref="L384:O384" si="389">IF($J384&lt;0,(K384*(1-$J384)),(K384*(1+$J384)))</f>
        <v>750879.60936692927</v>
      </c>
      <c r="M384" s="444">
        <f t="shared" si="389"/>
        <v>927720.29009567492</v>
      </c>
      <c r="N384" s="444">
        <f t="shared" si="389"/>
        <v>1146208.9606892304</v>
      </c>
      <c r="O384" s="444">
        <f t="shared" si="389"/>
        <v>1416154.1960333702</v>
      </c>
      <c r="P384" s="455"/>
      <c r="Q384" s="87">
        <f t="shared" si="338"/>
        <v>491900</v>
      </c>
      <c r="R384" s="550">
        <f t="shared" si="328"/>
        <v>0</v>
      </c>
      <c r="S384" s="550">
        <f t="shared" si="329"/>
        <v>1</v>
      </c>
      <c r="T384" s="550">
        <f>IF(R384=1,SUM($R$6:R384),0)</f>
        <v>0</v>
      </c>
      <c r="U384" s="550">
        <f>IF(S384=1,SUM($S$6:S384),0)</f>
        <v>343</v>
      </c>
      <c r="V384" s="550">
        <f t="shared" si="330"/>
        <v>343</v>
      </c>
      <c r="W384" s="550">
        <f t="shared" si="331"/>
        <v>0</v>
      </c>
      <c r="X384" s="550">
        <f>IF(W384=1,SUM($W$6:W384),0)</f>
        <v>0</v>
      </c>
      <c r="Y384" s="158"/>
      <c r="Z384" s="158"/>
      <c r="AA384" s="158"/>
      <c r="AB384" s="158"/>
      <c r="AE384" s="150"/>
      <c r="AF384" s="160"/>
      <c r="AG384" s="150"/>
      <c r="AH384" s="150"/>
    </row>
    <row r="385" spans="1:35" ht="15" customHeight="1">
      <c r="A385" s="15"/>
      <c r="B385" s="166">
        <v>35</v>
      </c>
      <c r="C385" s="105" t="s">
        <v>127</v>
      </c>
      <c r="D385" s="105" t="s">
        <v>127</v>
      </c>
      <c r="E385" s="212" t="s">
        <v>45</v>
      </c>
      <c r="F385" s="420" t="s">
        <v>24</v>
      </c>
      <c r="G385" s="214">
        <v>29555</v>
      </c>
      <c r="H385" s="214">
        <v>29555</v>
      </c>
      <c r="I385" s="167">
        <v>20948</v>
      </c>
      <c r="J385" s="445">
        <f t="shared" si="335"/>
        <v>-0.29121975976992048</v>
      </c>
      <c r="K385" s="167">
        <f t="shared" si="336"/>
        <v>27048.471527660295</v>
      </c>
      <c r="L385" s="167">
        <f t="shared" ref="L385:O385" si="390">IF($J385&lt;0,(K385*(1-$J385)),(K385*(1+$J385)))</f>
        <v>34925.520908089056</v>
      </c>
      <c r="M385" s="167">
        <f t="shared" si="390"/>
        <v>45096.522716782085</v>
      </c>
      <c r="N385" s="167">
        <f t="shared" si="390"/>
        <v>58229.521228822123</v>
      </c>
      <c r="O385" s="167">
        <f t="shared" si="390"/>
        <v>75187.108412597183</v>
      </c>
      <c r="P385" s="455"/>
      <c r="Q385" s="87">
        <f t="shared" si="338"/>
        <v>20948</v>
      </c>
      <c r="R385" s="550">
        <f t="shared" si="328"/>
        <v>0</v>
      </c>
      <c r="S385" s="550">
        <f t="shared" si="329"/>
        <v>1</v>
      </c>
      <c r="T385" s="550">
        <f>IF(R385=1,SUM($R$6:R385),0)</f>
        <v>0</v>
      </c>
      <c r="U385" s="550">
        <f>IF(S385=1,SUM($S$6:S385),0)</f>
        <v>344</v>
      </c>
      <c r="V385" s="550">
        <f t="shared" si="330"/>
        <v>344</v>
      </c>
      <c r="W385" s="550">
        <f t="shared" si="331"/>
        <v>0</v>
      </c>
      <c r="X385" s="550">
        <f>IF(W385=1,SUM($W$6:W385),0)</f>
        <v>0</v>
      </c>
      <c r="Y385" s="158"/>
      <c r="Z385" s="158"/>
      <c r="AA385" s="158"/>
      <c r="AB385" s="158"/>
      <c r="AE385" s="150"/>
      <c r="AF385" s="160"/>
      <c r="AG385" s="150"/>
      <c r="AH385" s="150"/>
    </row>
    <row r="386" spans="1:35" ht="15" customHeight="1">
      <c r="A386" s="15"/>
      <c r="B386" s="166">
        <v>36</v>
      </c>
      <c r="C386" s="105" t="s">
        <v>430</v>
      </c>
      <c r="D386" s="105" t="s">
        <v>430</v>
      </c>
      <c r="E386" s="212" t="s">
        <v>45</v>
      </c>
      <c r="F386" s="420" t="s">
        <v>24</v>
      </c>
      <c r="G386" s="214">
        <v>37200</v>
      </c>
      <c r="H386" s="214">
        <v>37200</v>
      </c>
      <c r="I386" s="167">
        <v>36318</v>
      </c>
      <c r="J386" s="445">
        <f t="shared" si="335"/>
        <v>-2.3709677419354837E-2</v>
      </c>
      <c r="K386" s="167">
        <f t="shared" si="336"/>
        <v>37179.088064516131</v>
      </c>
      <c r="L386" s="167">
        <f t="shared" ref="L386:O386" si="391">IF($J386&lt;0,(K386*(1-$J386)),(K386*(1+$J386)))</f>
        <v>38060.592249271591</v>
      </c>
      <c r="M386" s="167">
        <f t="shared" si="391"/>
        <v>38962.996613891417</v>
      </c>
      <c r="N386" s="167">
        <f t="shared" si="391"/>
        <v>39886.796694898199</v>
      </c>
      <c r="O386" s="167">
        <f t="shared" si="391"/>
        <v>40832.499777825622</v>
      </c>
      <c r="P386" s="455"/>
      <c r="Q386" s="87">
        <f t="shared" si="338"/>
        <v>36318</v>
      </c>
      <c r="R386" s="550">
        <f t="shared" si="328"/>
        <v>0</v>
      </c>
      <c r="S386" s="550">
        <f t="shared" si="329"/>
        <v>1</v>
      </c>
      <c r="T386" s="550">
        <f>IF(R386=1,SUM($R$6:R386),0)</f>
        <v>0</v>
      </c>
      <c r="U386" s="550">
        <f>IF(S386=1,SUM($S$6:S386),0)</f>
        <v>345</v>
      </c>
      <c r="V386" s="550">
        <f t="shared" si="330"/>
        <v>345</v>
      </c>
      <c r="W386" s="550">
        <f t="shared" si="331"/>
        <v>0</v>
      </c>
      <c r="X386" s="550">
        <f>IF(W386=1,SUM($W$6:W386),0)</f>
        <v>0</v>
      </c>
      <c r="Y386" s="158"/>
      <c r="Z386" s="158"/>
      <c r="AA386" s="158"/>
      <c r="AB386" s="158"/>
      <c r="AE386" s="150"/>
      <c r="AF386" s="160"/>
      <c r="AG386" s="150"/>
      <c r="AH386" s="150"/>
    </row>
    <row r="387" spans="1:35" ht="15" customHeight="1">
      <c r="A387" s="15"/>
      <c r="B387" s="166">
        <v>37</v>
      </c>
      <c r="C387" s="105" t="s">
        <v>128</v>
      </c>
      <c r="D387" s="105" t="s">
        <v>128</v>
      </c>
      <c r="E387" s="212" t="s">
        <v>45</v>
      </c>
      <c r="F387" s="213" t="s">
        <v>24</v>
      </c>
      <c r="G387" s="214">
        <v>29600</v>
      </c>
      <c r="H387" s="214">
        <v>29600</v>
      </c>
      <c r="I387" s="167">
        <v>31081</v>
      </c>
      <c r="J387" s="445">
        <f t="shared" si="335"/>
        <v>5.0033783783783786E-2</v>
      </c>
      <c r="K387" s="167">
        <f t="shared" si="336"/>
        <v>32636.100033783787</v>
      </c>
      <c r="L387" s="167">
        <f t="shared" ref="L387:O387" si="392">IF($J387&lt;0,(K387*(1-$J387)),(K387*(1+$J387)))</f>
        <v>34269.007606420069</v>
      </c>
      <c r="M387" s="167">
        <f t="shared" si="392"/>
        <v>35983.615723484538</v>
      </c>
      <c r="N387" s="167">
        <f t="shared" si="392"/>
        <v>37784.01217235213</v>
      </c>
      <c r="O387" s="167">
        <f t="shared" si="392"/>
        <v>39674.489267867451</v>
      </c>
      <c r="P387" s="455"/>
      <c r="Q387" s="87">
        <f t="shared" si="338"/>
        <v>31081</v>
      </c>
      <c r="R387" s="550">
        <f t="shared" si="328"/>
        <v>0</v>
      </c>
      <c r="S387" s="550">
        <f t="shared" si="329"/>
        <v>1</v>
      </c>
      <c r="T387" s="550">
        <f>IF(R387=1,SUM($R$6:R387),0)</f>
        <v>0</v>
      </c>
      <c r="U387" s="550">
        <f>IF(S387=1,SUM($S$6:S387),0)</f>
        <v>346</v>
      </c>
      <c r="V387" s="550">
        <f t="shared" si="330"/>
        <v>346</v>
      </c>
      <c r="W387" s="550">
        <f t="shared" si="331"/>
        <v>0</v>
      </c>
      <c r="X387" s="550">
        <f>IF(W387=1,SUM($W$6:W387),0)</f>
        <v>0</v>
      </c>
      <c r="Y387" s="158"/>
      <c r="Z387" s="158"/>
      <c r="AA387" s="158"/>
      <c r="AB387" s="158"/>
      <c r="AE387" s="150"/>
      <c r="AF387" s="160"/>
      <c r="AG387" s="150"/>
      <c r="AH387" s="150"/>
    </row>
    <row r="388" spans="1:35" ht="15" customHeight="1">
      <c r="A388" s="15"/>
      <c r="B388" s="166">
        <v>38</v>
      </c>
      <c r="C388" s="105" t="s">
        <v>129</v>
      </c>
      <c r="D388" s="105" t="s">
        <v>129</v>
      </c>
      <c r="E388" s="212" t="s">
        <v>45</v>
      </c>
      <c r="F388" s="213" t="s">
        <v>24</v>
      </c>
      <c r="G388" s="214">
        <v>37144</v>
      </c>
      <c r="H388" s="214">
        <v>37144</v>
      </c>
      <c r="I388" s="167">
        <v>36318</v>
      </c>
      <c r="J388" s="445">
        <f t="shared" si="335"/>
        <v>-2.2237777299160027E-2</v>
      </c>
      <c r="K388" s="167">
        <f t="shared" si="336"/>
        <v>37125.631595950894</v>
      </c>
      <c r="L388" s="167">
        <f t="shared" ref="L388:O388" si="393">IF($J388&lt;0,(K388*(1-$J388)),(K388*(1+$J388)))</f>
        <v>37951.223123472308</v>
      </c>
      <c r="M388" s="167">
        <f t="shared" si="393"/>
        <v>38795.173971522818</v>
      </c>
      <c r="N388" s="167">
        <f t="shared" si="393"/>
        <v>39657.892410583707</v>
      </c>
      <c r="O388" s="167">
        <f t="shared" si="393"/>
        <v>40539.795790164317</v>
      </c>
      <c r="P388" s="455"/>
      <c r="Q388" s="87">
        <f t="shared" si="338"/>
        <v>36318</v>
      </c>
      <c r="R388" s="550">
        <f t="shared" si="328"/>
        <v>0</v>
      </c>
      <c r="S388" s="550">
        <f t="shared" si="329"/>
        <v>1</v>
      </c>
      <c r="T388" s="550">
        <f>IF(R388=1,SUM($R$6:R388),0)</f>
        <v>0</v>
      </c>
      <c r="U388" s="550">
        <f>IF(S388=1,SUM($S$6:S388),0)</f>
        <v>347</v>
      </c>
      <c r="V388" s="550">
        <f t="shared" si="330"/>
        <v>347</v>
      </c>
      <c r="W388" s="550">
        <f t="shared" si="331"/>
        <v>0</v>
      </c>
      <c r="X388" s="550">
        <f>IF(W388=1,SUM($W$6:W388),0)</f>
        <v>0</v>
      </c>
      <c r="Y388" s="158"/>
      <c r="Z388" s="158"/>
      <c r="AA388" s="158"/>
      <c r="AB388" s="158"/>
      <c r="AE388" s="150"/>
      <c r="AF388" s="160"/>
      <c r="AG388" s="150"/>
      <c r="AH388" s="150"/>
    </row>
    <row r="389" spans="1:35" ht="15" customHeight="1">
      <c r="A389" s="15"/>
      <c r="B389" s="166">
        <v>39</v>
      </c>
      <c r="C389" s="105" t="s">
        <v>130</v>
      </c>
      <c r="D389" s="105" t="s">
        <v>130</v>
      </c>
      <c r="E389" s="212" t="s">
        <v>45</v>
      </c>
      <c r="F389" s="213" t="s">
        <v>24</v>
      </c>
      <c r="G389" s="214">
        <v>5700</v>
      </c>
      <c r="H389" s="214">
        <v>5700</v>
      </c>
      <c r="I389" s="167">
        <v>6603</v>
      </c>
      <c r="J389" s="445">
        <f t="shared" si="335"/>
        <v>0.15842105263157893</v>
      </c>
      <c r="K389" s="167">
        <f t="shared" si="336"/>
        <v>7649.0542105263166</v>
      </c>
      <c r="L389" s="167">
        <f t="shared" ref="L389:O389" si="394">IF($J389&lt;0,(K389*(1-$J389)),(K389*(1+$J389)))</f>
        <v>8860.8254301939069</v>
      </c>
      <c r="M389" s="167">
        <f t="shared" si="394"/>
        <v>10264.566722029889</v>
      </c>
      <c r="N389" s="167">
        <f t="shared" si="394"/>
        <v>11890.690186940941</v>
      </c>
      <c r="O389" s="167">
        <f t="shared" si="394"/>
        <v>13774.425842872111</v>
      </c>
      <c r="P389" s="455"/>
      <c r="Q389" s="87">
        <f t="shared" si="338"/>
        <v>6603</v>
      </c>
      <c r="R389" s="550">
        <f t="shared" si="328"/>
        <v>0</v>
      </c>
      <c r="S389" s="550">
        <f t="shared" si="329"/>
        <v>1</v>
      </c>
      <c r="T389" s="550">
        <f>IF(R389=1,SUM($R$6:R389),0)</f>
        <v>0</v>
      </c>
      <c r="U389" s="550">
        <f>IF(S389=1,SUM($S$6:S389),0)</f>
        <v>348</v>
      </c>
      <c r="V389" s="550">
        <f t="shared" si="330"/>
        <v>348</v>
      </c>
      <c r="W389" s="550">
        <f t="shared" si="331"/>
        <v>0</v>
      </c>
      <c r="X389" s="550">
        <f>IF(W389=1,SUM($W$6:W389),0)</f>
        <v>0</v>
      </c>
      <c r="Y389" s="158"/>
      <c r="Z389" s="158"/>
      <c r="AA389" s="158"/>
      <c r="AB389" s="158"/>
      <c r="AE389" s="150"/>
      <c r="AF389" s="160"/>
      <c r="AG389" s="150"/>
      <c r="AH389" s="150"/>
    </row>
    <row r="390" spans="1:35" ht="15" customHeight="1">
      <c r="A390" s="15"/>
      <c r="B390" s="166">
        <v>40</v>
      </c>
      <c r="C390" s="105" t="s">
        <v>131</v>
      </c>
      <c r="D390" s="105"/>
      <c r="E390" s="212" t="s">
        <v>45</v>
      </c>
      <c r="F390" s="213" t="s">
        <v>24</v>
      </c>
      <c r="G390" s="214">
        <v>5700</v>
      </c>
      <c r="H390" s="214">
        <v>5700</v>
      </c>
      <c r="I390" s="444">
        <v>5700</v>
      </c>
      <c r="J390" s="449">
        <v>0.15842105263157893</v>
      </c>
      <c r="K390" s="444">
        <f t="shared" si="336"/>
        <v>6603</v>
      </c>
      <c r="L390" s="444">
        <f t="shared" ref="L390:O390" si="395">IF($J390&lt;0,(K390*(1-$J390)),(K390*(1+$J390)))</f>
        <v>7649.0542105263166</v>
      </c>
      <c r="M390" s="444">
        <f t="shared" si="395"/>
        <v>8860.8254301939069</v>
      </c>
      <c r="N390" s="444">
        <f t="shared" si="395"/>
        <v>10264.566722029889</v>
      </c>
      <c r="O390" s="444">
        <f t="shared" si="395"/>
        <v>11890.690186940941</v>
      </c>
      <c r="P390" s="455"/>
      <c r="Q390" s="87">
        <f t="shared" si="338"/>
        <v>5700</v>
      </c>
      <c r="R390" s="550">
        <f t="shared" si="328"/>
        <v>0</v>
      </c>
      <c r="S390" s="550">
        <f t="shared" si="329"/>
        <v>1</v>
      </c>
      <c r="T390" s="550">
        <f>IF(R390=1,SUM($R$6:R390),0)</f>
        <v>0</v>
      </c>
      <c r="U390" s="550">
        <f>IF(S390=1,SUM($S$6:S390),0)</f>
        <v>349</v>
      </c>
      <c r="V390" s="550">
        <f t="shared" si="330"/>
        <v>349</v>
      </c>
      <c r="W390" s="550">
        <f t="shared" si="331"/>
        <v>0</v>
      </c>
      <c r="X390" s="550">
        <f>IF(W390=1,SUM($W$6:W390),0)</f>
        <v>0</v>
      </c>
      <c r="Y390" s="158"/>
      <c r="Z390" s="158"/>
      <c r="AA390" s="158"/>
      <c r="AB390" s="158"/>
      <c r="AE390" s="150"/>
      <c r="AF390" s="160"/>
      <c r="AG390" s="150"/>
      <c r="AH390" s="150"/>
    </row>
    <row r="391" spans="1:35" ht="15" customHeight="1">
      <c r="A391" s="15"/>
      <c r="B391" s="166">
        <v>41</v>
      </c>
      <c r="C391" s="105" t="s">
        <v>132</v>
      </c>
      <c r="D391" s="105"/>
      <c r="E391" s="212" t="s">
        <v>45</v>
      </c>
      <c r="F391" s="213" t="s">
        <v>24</v>
      </c>
      <c r="G391" s="214">
        <v>10700</v>
      </c>
      <c r="H391" s="214">
        <v>10700</v>
      </c>
      <c r="I391" s="444">
        <v>10700</v>
      </c>
      <c r="J391" s="449">
        <v>0.15842105263157893</v>
      </c>
      <c r="K391" s="444">
        <f t="shared" si="336"/>
        <v>12395.105263157895</v>
      </c>
      <c r="L391" s="444">
        <f t="shared" ref="L391:O391" si="396">IF($J391&lt;0,(K391*(1-$J391)),(K391*(1+$J391)))</f>
        <v>14358.750886426595</v>
      </c>
      <c r="M391" s="444">
        <f t="shared" si="396"/>
        <v>16633.479316328914</v>
      </c>
      <c r="N391" s="444">
        <f t="shared" si="396"/>
        <v>19268.57261854734</v>
      </c>
      <c r="O391" s="444">
        <f t="shared" si="396"/>
        <v>22321.12017548563</v>
      </c>
      <c r="P391" s="455"/>
      <c r="Q391" s="87">
        <f t="shared" si="338"/>
        <v>10700</v>
      </c>
      <c r="R391" s="550">
        <f t="shared" ref="R391:R454" si="397">IF(E391="MDU-KD",1,0)</f>
        <v>0</v>
      </c>
      <c r="S391" s="550">
        <f t="shared" ref="S391:S454" si="398">IF(E391="HDW",1,0)</f>
        <v>1</v>
      </c>
      <c r="T391" s="550">
        <f>IF(R391=1,SUM($R$6:R391),0)</f>
        <v>0</v>
      </c>
      <c r="U391" s="550">
        <f>IF(S391=1,SUM($S$6:S391),0)</f>
        <v>350</v>
      </c>
      <c r="V391" s="550">
        <f t="shared" ref="V391:V454" si="399">IF(T391=0,U391,T391)</f>
        <v>350</v>
      </c>
      <c r="W391" s="550">
        <f t="shared" ref="W391:W454" si="400">IF(F391=0,0,IF(LEFT(C391,11)="Tiang Beton",1,0))</f>
        <v>0</v>
      </c>
      <c r="X391" s="550">
        <f>IF(W391=1,SUM($W$6:W391),0)</f>
        <v>0</v>
      </c>
      <c r="Y391" s="158"/>
      <c r="Z391" s="158"/>
      <c r="AA391" s="158"/>
      <c r="AB391" s="158"/>
      <c r="AE391" s="150"/>
      <c r="AF391" s="160"/>
      <c r="AG391" s="150"/>
      <c r="AH391" s="150"/>
    </row>
    <row r="392" spans="1:35" ht="15" customHeight="1">
      <c r="A392" s="15"/>
      <c r="B392" s="166">
        <v>42</v>
      </c>
      <c r="C392" s="105" t="s">
        <v>135</v>
      </c>
      <c r="D392" s="105" t="s">
        <v>135</v>
      </c>
      <c r="E392" s="212" t="s">
        <v>45</v>
      </c>
      <c r="F392" s="213" t="s">
        <v>24</v>
      </c>
      <c r="G392" s="214">
        <v>6200</v>
      </c>
      <c r="H392" s="214">
        <v>6200</v>
      </c>
      <c r="I392" s="167">
        <v>6947</v>
      </c>
      <c r="J392" s="445">
        <f t="shared" si="335"/>
        <v>0.12048387096774194</v>
      </c>
      <c r="K392" s="167">
        <f t="shared" si="336"/>
        <v>7784.001451612904</v>
      </c>
      <c r="L392" s="167">
        <f t="shared" ref="L392:O392" si="401">IF($J392&lt;0,(K392*(1-$J392)),(K392*(1+$J392)))</f>
        <v>8721.8480781217495</v>
      </c>
      <c r="M392" s="167">
        <f t="shared" si="401"/>
        <v>9772.690096566419</v>
      </c>
      <c r="N392" s="167">
        <f t="shared" si="401"/>
        <v>10950.141629168858</v>
      </c>
      <c r="O392" s="167">
        <f t="shared" si="401"/>
        <v>12269.457080296139</v>
      </c>
      <c r="P392" s="455"/>
      <c r="Q392" s="87">
        <f t="shared" si="338"/>
        <v>6947</v>
      </c>
      <c r="R392" s="550">
        <f t="shared" si="397"/>
        <v>0</v>
      </c>
      <c r="S392" s="550">
        <f t="shared" si="398"/>
        <v>1</v>
      </c>
      <c r="T392" s="550">
        <f>IF(R392=1,SUM($R$6:R392),0)</f>
        <v>0</v>
      </c>
      <c r="U392" s="550">
        <f>IF(S392=1,SUM($S$6:S392),0)</f>
        <v>351</v>
      </c>
      <c r="V392" s="550">
        <f t="shared" si="399"/>
        <v>351</v>
      </c>
      <c r="W392" s="550">
        <f t="shared" si="400"/>
        <v>0</v>
      </c>
      <c r="X392" s="550">
        <f>IF(W392=1,SUM($W$6:W392),0)</f>
        <v>0</v>
      </c>
      <c r="Y392" s="158"/>
      <c r="Z392" s="158"/>
      <c r="AA392" s="158"/>
      <c r="AB392" s="158"/>
      <c r="AE392" s="150"/>
      <c r="AF392" s="160"/>
      <c r="AG392" s="150"/>
      <c r="AH392" s="150"/>
    </row>
    <row r="393" spans="1:35" ht="15" customHeight="1">
      <c r="A393" s="15"/>
      <c r="B393" s="166">
        <v>43</v>
      </c>
      <c r="C393" s="105" t="s">
        <v>136</v>
      </c>
      <c r="D393" s="105" t="s">
        <v>136</v>
      </c>
      <c r="E393" s="212" t="s">
        <v>45</v>
      </c>
      <c r="F393" s="213" t="s">
        <v>96</v>
      </c>
      <c r="G393" s="214">
        <v>446100</v>
      </c>
      <c r="H393" s="214">
        <v>446100</v>
      </c>
      <c r="I393" s="167">
        <v>363285</v>
      </c>
      <c r="J393" s="445">
        <f t="shared" si="335"/>
        <v>-0.18564223268325489</v>
      </c>
      <c r="K393" s="167">
        <f t="shared" si="336"/>
        <v>430726.03850033629</v>
      </c>
      <c r="L393" s="167">
        <f t="shared" ref="L393:O393" si="402">IF($J393&lt;0,(K393*(1-$J393)),(K393*(1+$J393)))</f>
        <v>510686.98196235235</v>
      </c>
      <c r="M393" s="167">
        <f t="shared" si="402"/>
        <v>605492.05349611666</v>
      </c>
      <c r="N393" s="167">
        <f t="shared" si="402"/>
        <v>717896.95017910458</v>
      </c>
      <c r="O393" s="167">
        <f t="shared" si="402"/>
        <v>851168.94284685305</v>
      </c>
      <c r="P393" s="455"/>
      <c r="Q393" s="87">
        <f t="shared" si="338"/>
        <v>363285</v>
      </c>
      <c r="R393" s="550">
        <f t="shared" si="397"/>
        <v>0</v>
      </c>
      <c r="S393" s="550">
        <f t="shared" si="398"/>
        <v>1</v>
      </c>
      <c r="T393" s="550">
        <f>IF(R393=1,SUM($R$6:R393),0)</f>
        <v>0</v>
      </c>
      <c r="U393" s="550">
        <f>IF(S393=1,SUM($S$6:S393),0)</f>
        <v>352</v>
      </c>
      <c r="V393" s="550">
        <f t="shared" si="399"/>
        <v>352</v>
      </c>
      <c r="W393" s="550">
        <f t="shared" si="400"/>
        <v>0</v>
      </c>
      <c r="X393" s="550">
        <f>IF(W393=1,SUM($W$6:W393),0)</f>
        <v>0</v>
      </c>
      <c r="Y393" s="158"/>
      <c r="Z393" s="158"/>
      <c r="AA393" s="158"/>
      <c r="AB393" s="158"/>
      <c r="AE393" s="150"/>
      <c r="AF393" s="160"/>
      <c r="AG393" s="150"/>
      <c r="AH393" s="150"/>
      <c r="AI393" s="161"/>
    </row>
    <row r="394" spans="1:35" ht="15" customHeight="1">
      <c r="A394" s="15"/>
      <c r="B394" s="166">
        <v>44</v>
      </c>
      <c r="C394" s="105" t="s">
        <v>536</v>
      </c>
      <c r="D394" s="105"/>
      <c r="E394" s="212" t="s">
        <v>45</v>
      </c>
      <c r="F394" s="213" t="s">
        <v>96</v>
      </c>
      <c r="G394" s="214">
        <v>45796</v>
      </c>
      <c r="H394" s="214">
        <v>45796</v>
      </c>
      <c r="I394" s="444">
        <v>45796</v>
      </c>
      <c r="J394" s="449">
        <v>-0.18564223268325489</v>
      </c>
      <c r="K394" s="444">
        <f t="shared" si="336"/>
        <v>54297.671687962342</v>
      </c>
      <c r="L394" s="444">
        <f t="shared" ref="L394:O394" si="403">IF($J394&lt;0,(K394*(1-$J394)),(K394*(1+$J394)))</f>
        <v>64377.612689618036</v>
      </c>
      <c r="M394" s="444">
        <f t="shared" si="403"/>
        <v>76328.816444136581</v>
      </c>
      <c r="N394" s="444">
        <f t="shared" si="403"/>
        <v>90498.668346896447</v>
      </c>
      <c r="O394" s="444">
        <f t="shared" si="403"/>
        <v>107299.04319367572</v>
      </c>
      <c r="P394" s="455"/>
      <c r="Q394" s="87">
        <f t="shared" si="338"/>
        <v>45796</v>
      </c>
      <c r="R394" s="550">
        <f t="shared" si="397"/>
        <v>0</v>
      </c>
      <c r="S394" s="550">
        <f t="shared" si="398"/>
        <v>1</v>
      </c>
      <c r="T394" s="550">
        <f>IF(R394=1,SUM($R$6:R394),0)</f>
        <v>0</v>
      </c>
      <c r="U394" s="550">
        <f>IF(S394=1,SUM($S$6:S394),0)</f>
        <v>353</v>
      </c>
      <c r="V394" s="550">
        <f t="shared" si="399"/>
        <v>353</v>
      </c>
      <c r="W394" s="550">
        <f t="shared" si="400"/>
        <v>0</v>
      </c>
      <c r="X394" s="550">
        <f>IF(W394=1,SUM($W$6:W394),0)</f>
        <v>0</v>
      </c>
      <c r="Y394" s="158"/>
      <c r="Z394" s="158"/>
      <c r="AA394" s="158"/>
      <c r="AB394" s="158"/>
      <c r="AE394" s="150"/>
      <c r="AF394" s="160"/>
      <c r="AG394" s="150"/>
      <c r="AH394" s="150"/>
    </row>
    <row r="395" spans="1:35" ht="15" customHeight="1">
      <c r="A395" s="15"/>
      <c r="B395" s="169"/>
      <c r="C395" s="105" t="s">
        <v>48</v>
      </c>
      <c r="D395" s="105"/>
      <c r="E395" s="212" t="s">
        <v>48</v>
      </c>
      <c r="F395" s="213"/>
      <c r="G395" s="214"/>
      <c r="H395" s="214"/>
      <c r="I395" s="167"/>
      <c r="J395" s="445"/>
      <c r="K395" s="167"/>
      <c r="L395" s="167"/>
      <c r="M395" s="167"/>
      <c r="N395" s="167"/>
      <c r="O395" s="167"/>
      <c r="P395" s="455"/>
      <c r="Q395" s="87">
        <f t="shared" ref="Q395:Q458" si="404">IF($Q$5=$H$4,H395,(IF($Q$5=$G$4,G395,(IF($Q$5=$I$4,I395,(IF($Q$5=$K$4,K395,(IF($Q$5=$L$4,L395,(IF($Q$5=$M$4,M395,(IF($Q$5=$N$4,N395,(IF($Q$5=$O$4,O395,0)))))))))))))))</f>
        <v>0</v>
      </c>
      <c r="R395" s="550">
        <f t="shared" si="397"/>
        <v>0</v>
      </c>
      <c r="S395" s="550">
        <f t="shared" si="398"/>
        <v>0</v>
      </c>
      <c r="T395" s="550">
        <f>IF(R395=1,SUM($R$6:R395),0)</f>
        <v>0</v>
      </c>
      <c r="U395" s="550">
        <f>IF(S395=1,SUM($S$6:S395),0)</f>
        <v>0</v>
      </c>
      <c r="V395" s="550">
        <f t="shared" si="399"/>
        <v>0</v>
      </c>
      <c r="W395" s="550">
        <f t="shared" si="400"/>
        <v>0</v>
      </c>
      <c r="X395" s="550">
        <f>IF(W395=1,SUM($W$6:W395),0)</f>
        <v>0</v>
      </c>
      <c r="Y395" s="158"/>
      <c r="Z395" s="158"/>
      <c r="AA395" s="158"/>
      <c r="AB395" s="158"/>
      <c r="AE395" s="150"/>
      <c r="AF395" s="160"/>
      <c r="AG395" s="150"/>
      <c r="AH395" s="150"/>
    </row>
    <row r="396" spans="1:35" ht="15" customHeight="1">
      <c r="A396" s="15"/>
      <c r="B396" s="425" t="s">
        <v>720</v>
      </c>
      <c r="C396" s="426" t="s">
        <v>537</v>
      </c>
      <c r="D396" s="426"/>
      <c r="E396" s="212" t="s">
        <v>48</v>
      </c>
      <c r="F396" s="213"/>
      <c r="G396" s="214"/>
      <c r="H396" s="214"/>
      <c r="I396" s="167">
        <v>0</v>
      </c>
      <c r="J396" s="445"/>
      <c r="K396" s="167"/>
      <c r="L396" s="167"/>
      <c r="M396" s="167"/>
      <c r="N396" s="167"/>
      <c r="O396" s="167"/>
      <c r="P396" s="455"/>
      <c r="Q396" s="87">
        <f t="shared" si="404"/>
        <v>0</v>
      </c>
      <c r="R396" s="550">
        <f t="shared" si="397"/>
        <v>0</v>
      </c>
      <c r="S396" s="550">
        <f t="shared" si="398"/>
        <v>0</v>
      </c>
      <c r="T396" s="550">
        <f>IF(R396=1,SUM($R$6:R396),0)</f>
        <v>0</v>
      </c>
      <c r="U396" s="550">
        <f>IF(S396=1,SUM($S$6:S396),0)</f>
        <v>0</v>
      </c>
      <c r="V396" s="550">
        <f t="shared" si="399"/>
        <v>0</v>
      </c>
      <c r="W396" s="550">
        <f t="shared" si="400"/>
        <v>0</v>
      </c>
      <c r="X396" s="550">
        <f>IF(W396=1,SUM($W$6:W396),0)</f>
        <v>0</v>
      </c>
      <c r="Y396" s="158"/>
      <c r="Z396" s="158"/>
      <c r="AA396" s="158"/>
      <c r="AB396" s="158"/>
      <c r="AE396" s="150"/>
      <c r="AF396" s="160"/>
      <c r="AG396" s="150"/>
      <c r="AH396" s="150"/>
    </row>
    <row r="397" spans="1:35" ht="15" customHeight="1">
      <c r="A397" s="15"/>
      <c r="B397" s="166">
        <v>1</v>
      </c>
      <c r="C397" s="105" t="s">
        <v>137</v>
      </c>
      <c r="D397" s="105" t="s">
        <v>137</v>
      </c>
      <c r="E397" s="212" t="s">
        <v>45</v>
      </c>
      <c r="F397" s="213" t="s">
        <v>24</v>
      </c>
      <c r="G397" s="214">
        <v>37000</v>
      </c>
      <c r="H397" s="214">
        <v>37000</v>
      </c>
      <c r="I397" s="167">
        <v>41297</v>
      </c>
      <c r="J397" s="445">
        <f t="shared" ref="J397:J458" si="405">((I397-H397)/H397)*100%</f>
        <v>0.11613513513513514</v>
      </c>
      <c r="K397" s="167">
        <f t="shared" ref="K397:K458" si="406">IF($J397&lt;0,(I397*(1-$J397)),(I397*(1+$J397)))</f>
        <v>46093.032675675677</v>
      </c>
      <c r="L397" s="167">
        <f t="shared" ref="L397:O397" si="407">IF($J397&lt;0,(K397*(1-$J397)),(K397*(1+$J397)))</f>
        <v>51446.053254253471</v>
      </c>
      <c r="M397" s="167">
        <f t="shared" si="407"/>
        <v>57420.747601105562</v>
      </c>
      <c r="N397" s="167">
        <f t="shared" si="407"/>
        <v>64089.313883320443</v>
      </c>
      <c r="O397" s="167">
        <f t="shared" si="407"/>
        <v>71532.335011877964</v>
      </c>
      <c r="P397" s="455"/>
      <c r="Q397" s="87">
        <f t="shared" si="404"/>
        <v>41297</v>
      </c>
      <c r="R397" s="550">
        <f t="shared" si="397"/>
        <v>0</v>
      </c>
      <c r="S397" s="550">
        <f t="shared" si="398"/>
        <v>1</v>
      </c>
      <c r="T397" s="550">
        <f>IF(R397=1,SUM($R$6:R397),0)</f>
        <v>0</v>
      </c>
      <c r="U397" s="550">
        <f>IF(S397=1,SUM($S$6:S397),0)</f>
        <v>354</v>
      </c>
      <c r="V397" s="550">
        <f t="shared" si="399"/>
        <v>354</v>
      </c>
      <c r="W397" s="550">
        <f t="shared" si="400"/>
        <v>0</v>
      </c>
      <c r="X397" s="550">
        <f>IF(W397=1,SUM($W$6:W397),0)</f>
        <v>0</v>
      </c>
      <c r="Y397" s="158"/>
      <c r="Z397" s="158"/>
      <c r="AA397" s="158"/>
      <c r="AB397" s="158"/>
      <c r="AE397" s="150"/>
      <c r="AF397" s="160"/>
      <c r="AG397" s="150"/>
      <c r="AH397" s="150"/>
    </row>
    <row r="398" spans="1:35" ht="15" customHeight="1">
      <c r="A398" s="15"/>
      <c r="B398" s="166">
        <v>2</v>
      </c>
      <c r="C398" s="105" t="s">
        <v>138</v>
      </c>
      <c r="D398" s="105" t="s">
        <v>138</v>
      </c>
      <c r="E398" s="212" t="s">
        <v>45</v>
      </c>
      <c r="F398" s="213" t="s">
        <v>24</v>
      </c>
      <c r="G398" s="214">
        <v>55500</v>
      </c>
      <c r="H398" s="214">
        <v>55500</v>
      </c>
      <c r="I398" s="167">
        <v>47196</v>
      </c>
      <c r="J398" s="445">
        <f t="shared" si="405"/>
        <v>-0.14962162162162163</v>
      </c>
      <c r="K398" s="167">
        <f t="shared" si="406"/>
        <v>54257.542054054051</v>
      </c>
      <c r="L398" s="167">
        <f t="shared" ref="L398:O398" si="408">IF($J398&lt;0,(K398*(1-$J398)),(K398*(1+$J398)))</f>
        <v>62375.643481384941</v>
      </c>
      <c r="M398" s="167">
        <f t="shared" si="408"/>
        <v>71708.388408761879</v>
      </c>
      <c r="N398" s="167">
        <f t="shared" si="408"/>
        <v>82437.513766353921</v>
      </c>
      <c r="O398" s="167">
        <f t="shared" si="408"/>
        <v>94771.948258530538</v>
      </c>
      <c r="P398" s="455"/>
      <c r="Q398" s="87">
        <f t="shared" si="404"/>
        <v>47196</v>
      </c>
      <c r="R398" s="550">
        <f t="shared" si="397"/>
        <v>0</v>
      </c>
      <c r="S398" s="550">
        <f t="shared" si="398"/>
        <v>1</v>
      </c>
      <c r="T398" s="550">
        <f>IF(R398=1,SUM($R$6:R398),0)</f>
        <v>0</v>
      </c>
      <c r="U398" s="550">
        <f>IF(S398=1,SUM($S$6:S398),0)</f>
        <v>355</v>
      </c>
      <c r="V398" s="550">
        <f t="shared" si="399"/>
        <v>355</v>
      </c>
      <c r="W398" s="550">
        <f t="shared" si="400"/>
        <v>0</v>
      </c>
      <c r="X398" s="550">
        <f>IF(W398=1,SUM($W$6:W398),0)</f>
        <v>0</v>
      </c>
      <c r="Y398" s="158"/>
      <c r="Z398" s="158"/>
      <c r="AA398" s="158"/>
      <c r="AB398" s="158"/>
      <c r="AE398" s="150"/>
      <c r="AF398" s="160"/>
      <c r="AG398" s="150"/>
      <c r="AH398" s="150"/>
    </row>
    <row r="399" spans="1:35" ht="15" customHeight="1">
      <c r="A399" s="15"/>
      <c r="B399" s="166">
        <v>3</v>
      </c>
      <c r="C399" s="105" t="s">
        <v>139</v>
      </c>
      <c r="D399" s="105" t="s">
        <v>139</v>
      </c>
      <c r="E399" s="212" t="s">
        <v>45</v>
      </c>
      <c r="F399" s="213" t="s">
        <v>24</v>
      </c>
      <c r="G399" s="214">
        <v>67800</v>
      </c>
      <c r="H399" s="214">
        <v>67800</v>
      </c>
      <c r="I399" s="167">
        <v>58995</v>
      </c>
      <c r="J399" s="445">
        <f t="shared" si="405"/>
        <v>-0.12986725663716814</v>
      </c>
      <c r="K399" s="167">
        <f t="shared" si="406"/>
        <v>66656.518805309737</v>
      </c>
      <c r="L399" s="167">
        <f t="shared" ref="L399:O399" si="409">IF($J399&lt;0,(K399*(1-$J399)),(K399*(1+$J399)))</f>
        <v>75313.018039539122</v>
      </c>
      <c r="M399" s="167">
        <f t="shared" si="409"/>
        <v>85093.713081399619</v>
      </c>
      <c r="N399" s="167">
        <f t="shared" si="409"/>
        <v>96144.600156351298</v>
      </c>
      <c r="O399" s="167">
        <f t="shared" si="409"/>
        <v>108630.63561913409</v>
      </c>
      <c r="P399" s="455"/>
      <c r="Q399" s="87">
        <f t="shared" si="404"/>
        <v>58995</v>
      </c>
      <c r="R399" s="550">
        <f t="shared" si="397"/>
        <v>0</v>
      </c>
      <c r="S399" s="550">
        <f t="shared" si="398"/>
        <v>1</v>
      </c>
      <c r="T399" s="550">
        <f>IF(R399=1,SUM($R$6:R399),0)</f>
        <v>0</v>
      </c>
      <c r="U399" s="550">
        <f>IF(S399=1,SUM($S$6:S399),0)</f>
        <v>356</v>
      </c>
      <c r="V399" s="550">
        <f t="shared" si="399"/>
        <v>356</v>
      </c>
      <c r="W399" s="550">
        <f t="shared" si="400"/>
        <v>0</v>
      </c>
      <c r="X399" s="550">
        <f>IF(W399=1,SUM($W$6:W399),0)</f>
        <v>0</v>
      </c>
      <c r="Y399" s="158"/>
      <c r="Z399" s="158"/>
      <c r="AA399" s="158"/>
      <c r="AB399" s="158"/>
      <c r="AE399" s="150"/>
      <c r="AF399" s="160"/>
      <c r="AG399" s="150"/>
      <c r="AH399" s="150"/>
    </row>
    <row r="400" spans="1:35" ht="15" customHeight="1">
      <c r="A400" s="15"/>
      <c r="B400" s="166">
        <v>4</v>
      </c>
      <c r="C400" s="105" t="s">
        <v>140</v>
      </c>
      <c r="D400" s="105" t="s">
        <v>140</v>
      </c>
      <c r="E400" s="212" t="s">
        <v>45</v>
      </c>
      <c r="F400" s="213" t="s">
        <v>24</v>
      </c>
      <c r="G400" s="214">
        <v>98600</v>
      </c>
      <c r="H400" s="214">
        <v>98600</v>
      </c>
      <c r="I400" s="167">
        <v>113850</v>
      </c>
      <c r="J400" s="445">
        <f t="shared" si="405"/>
        <v>0.15466531440162271</v>
      </c>
      <c r="K400" s="167">
        <f t="shared" si="406"/>
        <v>131458.64604462477</v>
      </c>
      <c r="L400" s="167">
        <f t="shared" ref="L400:O400" si="410">IF($J400&lt;0,(K400*(1-$J400)),(K400*(1+$J400)))</f>
        <v>151790.73886592829</v>
      </c>
      <c r="M400" s="167">
        <f t="shared" si="410"/>
        <v>175267.5012158817</v>
      </c>
      <c r="N400" s="167">
        <f t="shared" si="410"/>
        <v>202375.30439582284</v>
      </c>
      <c r="O400" s="167">
        <f t="shared" si="410"/>
        <v>233675.74447732689</v>
      </c>
      <c r="P400" s="455"/>
      <c r="Q400" s="87">
        <f t="shared" si="404"/>
        <v>113850</v>
      </c>
      <c r="R400" s="550">
        <f t="shared" si="397"/>
        <v>0</v>
      </c>
      <c r="S400" s="550">
        <f t="shared" si="398"/>
        <v>1</v>
      </c>
      <c r="T400" s="550">
        <f>IF(R400=1,SUM($R$6:R400),0)</f>
        <v>0</v>
      </c>
      <c r="U400" s="550">
        <f>IF(S400=1,SUM($S$6:S400),0)</f>
        <v>357</v>
      </c>
      <c r="V400" s="550">
        <f t="shared" si="399"/>
        <v>357</v>
      </c>
      <c r="W400" s="550">
        <f t="shared" si="400"/>
        <v>0</v>
      </c>
      <c r="X400" s="550">
        <f>IF(W400=1,SUM($W$6:W400),0)</f>
        <v>0</v>
      </c>
      <c r="Y400" s="158"/>
      <c r="Z400" s="158"/>
      <c r="AA400" s="158"/>
      <c r="AB400" s="158"/>
      <c r="AE400" s="150"/>
      <c r="AF400" s="160"/>
      <c r="AG400" s="150"/>
      <c r="AH400" s="150"/>
    </row>
    <row r="401" spans="1:35" ht="15" customHeight="1">
      <c r="A401" s="15"/>
      <c r="B401" s="166">
        <v>5</v>
      </c>
      <c r="C401" s="105" t="s">
        <v>141</v>
      </c>
      <c r="D401" s="105" t="s">
        <v>141</v>
      </c>
      <c r="E401" s="212" t="s">
        <v>45</v>
      </c>
      <c r="F401" s="213" t="s">
        <v>24</v>
      </c>
      <c r="G401" s="214">
        <v>135199</v>
      </c>
      <c r="H401" s="214">
        <v>135199</v>
      </c>
      <c r="I401" s="167">
        <v>155250</v>
      </c>
      <c r="J401" s="445">
        <f t="shared" si="405"/>
        <v>0.14830730996531039</v>
      </c>
      <c r="K401" s="167">
        <f t="shared" si="406"/>
        <v>178274.70987211441</v>
      </c>
      <c r="L401" s="167">
        <f t="shared" ref="L401:O401" si="411">IF($J401&lt;0,(K401*(1-$J401)),(K401*(1+$J401)))</f>
        <v>204714.15252809384</v>
      </c>
      <c r="M401" s="167">
        <f t="shared" si="411"/>
        <v>235074.75780136365</v>
      </c>
      <c r="N401" s="167">
        <f t="shared" si="411"/>
        <v>269938.06277163071</v>
      </c>
      <c r="O401" s="167">
        <f t="shared" si="411"/>
        <v>309971.85071853834</v>
      </c>
      <c r="P401" s="455"/>
      <c r="Q401" s="87">
        <f t="shared" si="404"/>
        <v>155250</v>
      </c>
      <c r="R401" s="550">
        <f t="shared" si="397"/>
        <v>0</v>
      </c>
      <c r="S401" s="550">
        <f t="shared" si="398"/>
        <v>1</v>
      </c>
      <c r="T401" s="550">
        <f>IF(R401=1,SUM($R$6:R401),0)</f>
        <v>0</v>
      </c>
      <c r="U401" s="550">
        <f>IF(S401=1,SUM($S$6:S401),0)</f>
        <v>358</v>
      </c>
      <c r="V401" s="550">
        <f t="shared" si="399"/>
        <v>358</v>
      </c>
      <c r="W401" s="550">
        <f t="shared" si="400"/>
        <v>0</v>
      </c>
      <c r="X401" s="550">
        <f>IF(W401=1,SUM($W$6:W401),0)</f>
        <v>0</v>
      </c>
      <c r="Y401" s="158"/>
      <c r="Z401" s="158"/>
      <c r="AA401" s="158"/>
      <c r="AB401" s="158"/>
      <c r="AE401" s="150"/>
      <c r="AF401" s="160"/>
      <c r="AG401" s="150"/>
      <c r="AH401" s="150"/>
    </row>
    <row r="402" spans="1:35" ht="15" customHeight="1">
      <c r="A402" s="15"/>
      <c r="B402" s="166">
        <v>6</v>
      </c>
      <c r="C402" s="105" t="s">
        <v>142</v>
      </c>
      <c r="D402" s="105" t="s">
        <v>142</v>
      </c>
      <c r="E402" s="212" t="s">
        <v>45</v>
      </c>
      <c r="F402" s="213" t="s">
        <v>7</v>
      </c>
      <c r="G402" s="214">
        <v>7789</v>
      </c>
      <c r="H402" s="214">
        <v>7789</v>
      </c>
      <c r="I402" s="167">
        <v>8728</v>
      </c>
      <c r="J402" s="445">
        <f t="shared" si="405"/>
        <v>0.12055462832199255</v>
      </c>
      <c r="K402" s="167">
        <f t="shared" si="406"/>
        <v>9780.2007959943512</v>
      </c>
      <c r="L402" s="167">
        <f t="shared" ref="L402:O402" si="412">IF($J402&lt;0,(K402*(1-$J402)),(K402*(1+$J402)))</f>
        <v>10959.249267869905</v>
      </c>
      <c r="M402" s="167">
        <f t="shared" si="412"/>
        <v>12280.43749004603</v>
      </c>
      <c r="N402" s="167">
        <f t="shared" si="412"/>
        <v>13760.901067289991</v>
      </c>
      <c r="O402" s="167">
        <f t="shared" si="412"/>
        <v>15419.841380832846</v>
      </c>
      <c r="P402" s="455"/>
      <c r="Q402" s="87">
        <f t="shared" si="404"/>
        <v>8728</v>
      </c>
      <c r="R402" s="550">
        <f t="shared" si="397"/>
        <v>0</v>
      </c>
      <c r="S402" s="550">
        <f t="shared" si="398"/>
        <v>1</v>
      </c>
      <c r="T402" s="550">
        <f>IF(R402=1,SUM($R$6:R402),0)</f>
        <v>0</v>
      </c>
      <c r="U402" s="550">
        <f>IF(S402=1,SUM($S$6:S402),0)</f>
        <v>359</v>
      </c>
      <c r="V402" s="550">
        <f t="shared" si="399"/>
        <v>359</v>
      </c>
      <c r="W402" s="550">
        <f t="shared" si="400"/>
        <v>0</v>
      </c>
      <c r="X402" s="550">
        <f>IF(W402=1,SUM($W$6:W402),0)</f>
        <v>0</v>
      </c>
      <c r="Y402" s="158"/>
      <c r="Z402" s="158"/>
      <c r="AA402" s="158"/>
      <c r="AB402" s="158"/>
      <c r="AE402" s="150"/>
      <c r="AF402" s="160"/>
      <c r="AG402" s="150"/>
      <c r="AH402" s="150"/>
    </row>
    <row r="403" spans="1:35" ht="15" customHeight="1">
      <c r="A403" s="15"/>
      <c r="B403" s="166">
        <v>7</v>
      </c>
      <c r="C403" s="105" t="s">
        <v>30</v>
      </c>
      <c r="D403" s="105" t="s">
        <v>30</v>
      </c>
      <c r="E403" s="212" t="s">
        <v>45</v>
      </c>
      <c r="F403" s="213" t="s">
        <v>8</v>
      </c>
      <c r="G403" s="214">
        <v>47459</v>
      </c>
      <c r="H403" s="214">
        <v>47459</v>
      </c>
      <c r="I403" s="167">
        <v>54338</v>
      </c>
      <c r="J403" s="445">
        <f t="shared" si="405"/>
        <v>0.14494616405739691</v>
      </c>
      <c r="K403" s="167">
        <f t="shared" si="406"/>
        <v>62214.084662550842</v>
      </c>
      <c r="L403" s="167">
        <f t="shared" ref="L403:O403" si="413">IF($J403&lt;0,(K403*(1-$J403)),(K403*(1+$J403)))</f>
        <v>71231.777584729731</v>
      </c>
      <c r="M403" s="167">
        <f t="shared" si="413"/>
        <v>81556.550504625979</v>
      </c>
      <c r="N403" s="167">
        <f t="shared" si="413"/>
        <v>93377.859654024884</v>
      </c>
      <c r="O403" s="167">
        <f t="shared" si="413"/>
        <v>106912.62221876577</v>
      </c>
      <c r="P403" s="455"/>
      <c r="Q403" s="87">
        <f t="shared" si="404"/>
        <v>54338</v>
      </c>
      <c r="R403" s="550">
        <f t="shared" si="397"/>
        <v>0</v>
      </c>
      <c r="S403" s="550">
        <f t="shared" si="398"/>
        <v>1</v>
      </c>
      <c r="T403" s="550">
        <f>IF(R403=1,SUM($R$6:R403),0)</f>
        <v>0</v>
      </c>
      <c r="U403" s="550">
        <f>IF(S403=1,SUM($S$6:S403),0)</f>
        <v>360</v>
      </c>
      <c r="V403" s="550">
        <f t="shared" si="399"/>
        <v>360</v>
      </c>
      <c r="W403" s="550">
        <f t="shared" si="400"/>
        <v>0</v>
      </c>
      <c r="X403" s="550">
        <f>IF(W403=1,SUM($W$6:W403),0)</f>
        <v>0</v>
      </c>
      <c r="Y403" s="158"/>
      <c r="Z403" s="158"/>
      <c r="AA403" s="158"/>
      <c r="AB403" s="158"/>
      <c r="AE403" s="150"/>
      <c r="AF403" s="160"/>
      <c r="AG403" s="150"/>
      <c r="AH403" s="150"/>
    </row>
    <row r="404" spans="1:35" ht="15" customHeight="1">
      <c r="A404" s="15"/>
      <c r="B404" s="166">
        <v>8</v>
      </c>
      <c r="C404" s="105" t="s">
        <v>143</v>
      </c>
      <c r="D404" s="105" t="s">
        <v>143</v>
      </c>
      <c r="E404" s="212" t="s">
        <v>45</v>
      </c>
      <c r="F404" s="213" t="s">
        <v>8</v>
      </c>
      <c r="G404" s="214">
        <v>112500</v>
      </c>
      <c r="H404" s="214">
        <v>112500</v>
      </c>
      <c r="I404" s="167">
        <v>126060</v>
      </c>
      <c r="J404" s="445">
        <f t="shared" si="405"/>
        <v>0.12053333333333334</v>
      </c>
      <c r="K404" s="167">
        <f t="shared" si="406"/>
        <v>141254.432</v>
      </c>
      <c r="L404" s="167">
        <f t="shared" ref="L404:O404" si="414">IF($J404&lt;0,(K404*(1-$J404)),(K404*(1+$J404)))</f>
        <v>158280.29953706666</v>
      </c>
      <c r="M404" s="167">
        <f t="shared" si="414"/>
        <v>177358.35164126777</v>
      </c>
      <c r="N404" s="167">
        <f t="shared" si="414"/>
        <v>198735.94495909524</v>
      </c>
      <c r="O404" s="167">
        <f t="shared" si="414"/>
        <v>222690.25085816486</v>
      </c>
      <c r="P404" s="455"/>
      <c r="Q404" s="87">
        <f t="shared" si="404"/>
        <v>126060</v>
      </c>
      <c r="R404" s="550">
        <f t="shared" si="397"/>
        <v>0</v>
      </c>
      <c r="S404" s="550">
        <f t="shared" si="398"/>
        <v>1</v>
      </c>
      <c r="T404" s="550">
        <f>IF(R404=1,SUM($R$6:R404),0)</f>
        <v>0</v>
      </c>
      <c r="U404" s="550">
        <f>IF(S404=1,SUM($S$6:S404),0)</f>
        <v>361</v>
      </c>
      <c r="V404" s="550">
        <f t="shared" si="399"/>
        <v>361</v>
      </c>
      <c r="W404" s="550">
        <f t="shared" si="400"/>
        <v>0</v>
      </c>
      <c r="X404" s="550">
        <f>IF(W404=1,SUM($W$6:W404),0)</f>
        <v>0</v>
      </c>
      <c r="Y404" s="158"/>
      <c r="Z404" s="158"/>
      <c r="AA404" s="158"/>
      <c r="AB404" s="158"/>
      <c r="AE404" s="150"/>
      <c r="AF404" s="160"/>
      <c r="AG404" s="150"/>
      <c r="AH404" s="150"/>
    </row>
    <row r="405" spans="1:35" ht="15" customHeight="1">
      <c r="A405" s="15"/>
      <c r="B405" s="166">
        <v>9</v>
      </c>
      <c r="C405" s="105" t="s">
        <v>144</v>
      </c>
      <c r="D405" s="105" t="s">
        <v>144</v>
      </c>
      <c r="E405" s="212" t="s">
        <v>45</v>
      </c>
      <c r="F405" s="213" t="s">
        <v>8</v>
      </c>
      <c r="G405" s="214">
        <v>36000</v>
      </c>
      <c r="H405" s="214">
        <v>36000</v>
      </c>
      <c r="I405" s="167">
        <v>32810</v>
      </c>
      <c r="J405" s="445">
        <f t="shared" si="405"/>
        <v>-8.8611111111111113E-2</v>
      </c>
      <c r="K405" s="167">
        <f t="shared" si="406"/>
        <v>35717.330555555556</v>
      </c>
      <c r="L405" s="167">
        <f t="shared" ref="L405:O405" si="415">IF($J405&lt;0,(K405*(1-$J405)),(K405*(1+$J405)))</f>
        <v>38882.282902006176</v>
      </c>
      <c r="M405" s="167">
        <f t="shared" si="415"/>
        <v>42327.685192489502</v>
      </c>
      <c r="N405" s="167">
        <f t="shared" si="415"/>
        <v>46078.388408157327</v>
      </c>
      <c r="O405" s="167">
        <f t="shared" si="415"/>
        <v>50161.445603213491</v>
      </c>
      <c r="P405" s="455"/>
      <c r="Q405" s="87">
        <f t="shared" si="404"/>
        <v>32810</v>
      </c>
      <c r="R405" s="550">
        <f t="shared" si="397"/>
        <v>0</v>
      </c>
      <c r="S405" s="550">
        <f t="shared" si="398"/>
        <v>1</v>
      </c>
      <c r="T405" s="550">
        <f>IF(R405=1,SUM($R$6:R405),0)</f>
        <v>0</v>
      </c>
      <c r="U405" s="550">
        <f>IF(S405=1,SUM($S$6:S405),0)</f>
        <v>362</v>
      </c>
      <c r="V405" s="550">
        <f t="shared" si="399"/>
        <v>362</v>
      </c>
      <c r="W405" s="550">
        <f t="shared" si="400"/>
        <v>0</v>
      </c>
      <c r="X405" s="550">
        <f>IF(W405=1,SUM($W$6:W405),0)</f>
        <v>0</v>
      </c>
      <c r="Y405" s="158"/>
      <c r="Z405" s="158"/>
      <c r="AA405" s="158"/>
      <c r="AB405" s="158"/>
      <c r="AE405" s="150"/>
      <c r="AF405" s="160"/>
      <c r="AG405" s="150"/>
      <c r="AH405" s="150"/>
      <c r="AI405" s="161"/>
    </row>
    <row r="406" spans="1:35" ht="15" customHeight="1">
      <c r="A406" s="15"/>
      <c r="B406" s="166">
        <v>10</v>
      </c>
      <c r="C406" s="105" t="s">
        <v>145</v>
      </c>
      <c r="D406" s="105" t="s">
        <v>145</v>
      </c>
      <c r="E406" s="212" t="s">
        <v>45</v>
      </c>
      <c r="F406" s="213" t="s">
        <v>8</v>
      </c>
      <c r="G406" s="214">
        <v>36000</v>
      </c>
      <c r="H406" s="214">
        <v>36000</v>
      </c>
      <c r="I406" s="167">
        <v>37260</v>
      </c>
      <c r="J406" s="445">
        <f t="shared" si="405"/>
        <v>3.5000000000000003E-2</v>
      </c>
      <c r="K406" s="167">
        <f t="shared" si="406"/>
        <v>38564.1</v>
      </c>
      <c r="L406" s="167">
        <f t="shared" ref="L406:O406" si="416">IF($J406&lt;0,(K406*(1-$J406)),(K406*(1+$J406)))</f>
        <v>39913.843499999995</v>
      </c>
      <c r="M406" s="167">
        <f t="shared" si="416"/>
        <v>41310.828022499991</v>
      </c>
      <c r="N406" s="167">
        <f t="shared" si="416"/>
        <v>42756.707003287484</v>
      </c>
      <c r="O406" s="167">
        <f t="shared" si="416"/>
        <v>44253.19174840254</v>
      </c>
      <c r="P406" s="455"/>
      <c r="Q406" s="87">
        <f t="shared" si="404"/>
        <v>37260</v>
      </c>
      <c r="R406" s="550">
        <f t="shared" si="397"/>
        <v>0</v>
      </c>
      <c r="S406" s="550">
        <f t="shared" si="398"/>
        <v>1</v>
      </c>
      <c r="T406" s="550">
        <f>IF(R406=1,SUM($R$6:R406),0)</f>
        <v>0</v>
      </c>
      <c r="U406" s="550">
        <f>IF(S406=1,SUM($S$6:S406),0)</f>
        <v>363</v>
      </c>
      <c r="V406" s="550">
        <f t="shared" si="399"/>
        <v>363</v>
      </c>
      <c r="W406" s="550">
        <f t="shared" si="400"/>
        <v>0</v>
      </c>
      <c r="X406" s="550">
        <f>IF(W406=1,SUM($W$6:W406),0)</f>
        <v>0</v>
      </c>
      <c r="Y406" s="158"/>
      <c r="Z406" s="158"/>
      <c r="AA406" s="158"/>
      <c r="AB406" s="158"/>
      <c r="AE406" s="150"/>
      <c r="AF406" s="160"/>
      <c r="AG406" s="150"/>
      <c r="AH406" s="150"/>
    </row>
    <row r="407" spans="1:35" ht="15" customHeight="1">
      <c r="A407" s="15"/>
      <c r="B407" s="166">
        <v>11</v>
      </c>
      <c r="C407" s="105" t="s">
        <v>146</v>
      </c>
      <c r="D407" s="105" t="s">
        <v>146</v>
      </c>
      <c r="E407" s="212" t="s">
        <v>45</v>
      </c>
      <c r="F407" s="213" t="s">
        <v>8</v>
      </c>
      <c r="G407" s="214">
        <v>40000</v>
      </c>
      <c r="H407" s="214">
        <v>40000</v>
      </c>
      <c r="I407" s="167">
        <v>45540</v>
      </c>
      <c r="J407" s="445">
        <f t="shared" si="405"/>
        <v>0.13850000000000001</v>
      </c>
      <c r="K407" s="167">
        <f t="shared" si="406"/>
        <v>51847.29</v>
      </c>
      <c r="L407" s="167">
        <f t="shared" ref="L407:O407" si="417">IF($J407&lt;0,(K407*(1-$J407)),(K407*(1+$J407)))</f>
        <v>59028.139665000002</v>
      </c>
      <c r="M407" s="167">
        <f t="shared" si="417"/>
        <v>67203.537008602507</v>
      </c>
      <c r="N407" s="167">
        <f t="shared" si="417"/>
        <v>76511.226884293952</v>
      </c>
      <c r="O407" s="167">
        <f t="shared" si="417"/>
        <v>87108.031807768668</v>
      </c>
      <c r="P407" s="455"/>
      <c r="Q407" s="87">
        <f t="shared" si="404"/>
        <v>45540</v>
      </c>
      <c r="R407" s="550">
        <f t="shared" si="397"/>
        <v>0</v>
      </c>
      <c r="S407" s="550">
        <f t="shared" si="398"/>
        <v>1</v>
      </c>
      <c r="T407" s="550">
        <f>IF(R407=1,SUM($R$6:R407),0)</f>
        <v>0</v>
      </c>
      <c r="U407" s="550">
        <f>IF(S407=1,SUM($S$6:S407),0)</f>
        <v>364</v>
      </c>
      <c r="V407" s="550">
        <f t="shared" si="399"/>
        <v>364</v>
      </c>
      <c r="W407" s="550">
        <f t="shared" si="400"/>
        <v>0</v>
      </c>
      <c r="X407" s="550">
        <f>IF(W407=1,SUM($W$6:W407),0)</f>
        <v>0</v>
      </c>
      <c r="Y407" s="158"/>
      <c r="Z407" s="158"/>
      <c r="AA407" s="158"/>
      <c r="AB407" s="158"/>
      <c r="AE407" s="150"/>
      <c r="AF407" s="160"/>
      <c r="AG407" s="150"/>
      <c r="AH407" s="150"/>
    </row>
    <row r="408" spans="1:35" ht="15" customHeight="1">
      <c r="A408" s="15"/>
      <c r="B408" s="166">
        <v>12</v>
      </c>
      <c r="C408" s="105" t="s">
        <v>2205</v>
      </c>
      <c r="D408" s="105" t="s">
        <v>1253</v>
      </c>
      <c r="E408" s="212" t="s">
        <v>45</v>
      </c>
      <c r="F408" s="213" t="s">
        <v>8</v>
      </c>
      <c r="G408" s="214">
        <v>35800</v>
      </c>
      <c r="H408" s="214">
        <v>35800</v>
      </c>
      <c r="I408" s="167">
        <v>40115</v>
      </c>
      <c r="J408" s="445">
        <f t="shared" si="405"/>
        <v>0.12053072625698324</v>
      </c>
      <c r="K408" s="167">
        <f t="shared" si="406"/>
        <v>44950.090083798881</v>
      </c>
      <c r="L408" s="167">
        <f t="shared" ref="L408:O408" si="418">IF($J408&lt;0,(K408*(1-$J408)),(K408*(1+$J408)))</f>
        <v>50367.95708691598</v>
      </c>
      <c r="M408" s="167">
        <f t="shared" si="418"/>
        <v>56438.843534682528</v>
      </c>
      <c r="N408" s="167">
        <f t="shared" si="418"/>
        <v>63241.458335022056</v>
      </c>
      <c r="O408" s="167">
        <f t="shared" si="418"/>
        <v>70863.997237693009</v>
      </c>
      <c r="P408" s="455"/>
      <c r="Q408" s="87">
        <f t="shared" si="404"/>
        <v>40115</v>
      </c>
      <c r="R408" s="550">
        <f t="shared" si="397"/>
        <v>0</v>
      </c>
      <c r="S408" s="550">
        <f t="shared" si="398"/>
        <v>1</v>
      </c>
      <c r="T408" s="550">
        <f>IF(R408=1,SUM($R$6:R408),0)</f>
        <v>0</v>
      </c>
      <c r="U408" s="550">
        <f>IF(S408=1,SUM($S$6:S408),0)</f>
        <v>365</v>
      </c>
      <c r="V408" s="550">
        <f t="shared" si="399"/>
        <v>365</v>
      </c>
      <c r="W408" s="550">
        <f t="shared" si="400"/>
        <v>0</v>
      </c>
      <c r="X408" s="550">
        <f>IF(W408=1,SUM($W$6:W408),0)</f>
        <v>0</v>
      </c>
      <c r="Y408" s="158"/>
      <c r="Z408" s="158"/>
      <c r="AA408" s="158"/>
      <c r="AB408" s="158"/>
      <c r="AE408" s="150"/>
      <c r="AF408" s="160"/>
      <c r="AG408" s="150"/>
      <c r="AH408" s="150"/>
      <c r="AI408" s="161"/>
    </row>
    <row r="409" spans="1:35" ht="15" customHeight="1">
      <c r="A409" s="15"/>
      <c r="B409" s="166">
        <v>13</v>
      </c>
      <c r="C409" s="105" t="s">
        <v>151</v>
      </c>
      <c r="D409" s="105" t="s">
        <v>151</v>
      </c>
      <c r="E409" s="212" t="s">
        <v>45</v>
      </c>
      <c r="F409" s="213" t="s">
        <v>8</v>
      </c>
      <c r="G409" s="214">
        <v>45500</v>
      </c>
      <c r="H409" s="214">
        <v>45500</v>
      </c>
      <c r="I409" s="167">
        <v>35190</v>
      </c>
      <c r="J409" s="445">
        <f t="shared" si="405"/>
        <v>-0.2265934065934066</v>
      </c>
      <c r="K409" s="167">
        <f t="shared" si="406"/>
        <v>43163.821978021973</v>
      </c>
      <c r="L409" s="167">
        <f t="shared" ref="L409:O409" si="419">IF($J409&lt;0,(K409*(1-$J409)),(K409*(1+$J409)))</f>
        <v>52944.459441613326</v>
      </c>
      <c r="M409" s="167">
        <f t="shared" si="419"/>
        <v>64941.32486673494</v>
      </c>
      <c r="N409" s="167">
        <f t="shared" si="419"/>
        <v>79656.600896977514</v>
      </c>
      <c r="O409" s="167">
        <f t="shared" si="419"/>
        <v>97706.261451875049</v>
      </c>
      <c r="P409" s="455"/>
      <c r="Q409" s="87">
        <f t="shared" si="404"/>
        <v>35190</v>
      </c>
      <c r="R409" s="550">
        <f t="shared" si="397"/>
        <v>0</v>
      </c>
      <c r="S409" s="550">
        <f t="shared" si="398"/>
        <v>1</v>
      </c>
      <c r="T409" s="550">
        <f>IF(R409=1,SUM($R$6:R409),0)</f>
        <v>0</v>
      </c>
      <c r="U409" s="550">
        <f>IF(S409=1,SUM($S$6:S409),0)</f>
        <v>366</v>
      </c>
      <c r="V409" s="550">
        <f t="shared" si="399"/>
        <v>366</v>
      </c>
      <c r="W409" s="550">
        <f t="shared" si="400"/>
        <v>0</v>
      </c>
      <c r="X409" s="550">
        <f>IF(W409=1,SUM($W$6:W409),0)</f>
        <v>0</v>
      </c>
      <c r="Y409" s="158"/>
      <c r="Z409" s="158"/>
      <c r="AA409" s="158"/>
      <c r="AB409" s="158"/>
      <c r="AE409" s="150"/>
      <c r="AF409" s="160"/>
      <c r="AG409" s="150"/>
      <c r="AH409" s="150"/>
    </row>
    <row r="410" spans="1:35" ht="15" customHeight="1">
      <c r="A410" s="15"/>
      <c r="B410" s="166">
        <v>14</v>
      </c>
      <c r="C410" s="105" t="s">
        <v>150</v>
      </c>
      <c r="D410" s="105" t="s">
        <v>150</v>
      </c>
      <c r="E410" s="212" t="s">
        <v>45</v>
      </c>
      <c r="F410" s="213" t="s">
        <v>8</v>
      </c>
      <c r="G410" s="214">
        <v>45500</v>
      </c>
      <c r="H410" s="214">
        <v>45500</v>
      </c>
      <c r="I410" s="167">
        <v>36225</v>
      </c>
      <c r="J410" s="445">
        <f t="shared" si="405"/>
        <v>-0.20384615384615384</v>
      </c>
      <c r="K410" s="167">
        <f t="shared" si="406"/>
        <v>43609.326923076922</v>
      </c>
      <c r="L410" s="167">
        <f t="shared" ref="L410:O410" si="420">IF($J410&lt;0,(K410*(1-$J410)),(K410*(1+$J410)))</f>
        <v>52498.920488165677</v>
      </c>
      <c r="M410" s="167">
        <f t="shared" si="420"/>
        <v>63200.623510753292</v>
      </c>
      <c r="N410" s="167">
        <f t="shared" si="420"/>
        <v>76083.827534099153</v>
      </c>
      <c r="O410" s="167">
        <f t="shared" si="420"/>
        <v>91593.223146819364</v>
      </c>
      <c r="P410" s="455"/>
      <c r="Q410" s="87">
        <f t="shared" si="404"/>
        <v>36225</v>
      </c>
      <c r="R410" s="550">
        <f t="shared" si="397"/>
        <v>0</v>
      </c>
      <c r="S410" s="550">
        <f t="shared" si="398"/>
        <v>1</v>
      </c>
      <c r="T410" s="550">
        <f>IF(R410=1,SUM($R$6:R410),0)</f>
        <v>0</v>
      </c>
      <c r="U410" s="550">
        <f>IF(S410=1,SUM($S$6:S410),0)</f>
        <v>367</v>
      </c>
      <c r="V410" s="550">
        <f t="shared" si="399"/>
        <v>367</v>
      </c>
      <c r="W410" s="550">
        <f t="shared" si="400"/>
        <v>0</v>
      </c>
      <c r="X410" s="550">
        <f>IF(W410=1,SUM($W$6:W410),0)</f>
        <v>0</v>
      </c>
      <c r="Y410" s="158"/>
      <c r="Z410" s="158"/>
      <c r="AA410" s="158"/>
      <c r="AB410" s="158"/>
      <c r="AE410" s="150"/>
      <c r="AF410" s="160"/>
      <c r="AG410" s="150"/>
      <c r="AH410" s="150"/>
    </row>
    <row r="411" spans="1:35" ht="15" customHeight="1">
      <c r="A411" s="15"/>
      <c r="B411" s="166">
        <v>15</v>
      </c>
      <c r="C411" s="105" t="s">
        <v>148</v>
      </c>
      <c r="D411" s="105" t="s">
        <v>148</v>
      </c>
      <c r="E411" s="212" t="s">
        <v>45</v>
      </c>
      <c r="F411" s="213" t="s">
        <v>8</v>
      </c>
      <c r="G411" s="214">
        <v>45500</v>
      </c>
      <c r="H411" s="214">
        <v>45500</v>
      </c>
      <c r="I411" s="167">
        <v>37260</v>
      </c>
      <c r="J411" s="445">
        <f t="shared" si="405"/>
        <v>-0.18109890109890109</v>
      </c>
      <c r="K411" s="167">
        <f t="shared" si="406"/>
        <v>44007.745054945051</v>
      </c>
      <c r="L411" s="167">
        <f t="shared" ref="L411:O411" si="421">IF($J411&lt;0,(K411*(1-$J411)),(K411*(1+$J411)))</f>
        <v>51977.499324236196</v>
      </c>
      <c r="M411" s="167">
        <f t="shared" si="421"/>
        <v>61390.567333724241</v>
      </c>
      <c r="N411" s="167">
        <f t="shared" si="421"/>
        <v>72508.33161569979</v>
      </c>
      <c r="O411" s="167">
        <f t="shared" si="421"/>
        <v>85639.510791817724</v>
      </c>
      <c r="P411" s="455"/>
      <c r="Q411" s="87">
        <f t="shared" si="404"/>
        <v>37260</v>
      </c>
      <c r="R411" s="550">
        <f t="shared" si="397"/>
        <v>0</v>
      </c>
      <c r="S411" s="550">
        <f t="shared" si="398"/>
        <v>1</v>
      </c>
      <c r="T411" s="550">
        <f>IF(R411=1,SUM($R$6:R411),0)</f>
        <v>0</v>
      </c>
      <c r="U411" s="550">
        <f>IF(S411=1,SUM($S$6:S411),0)</f>
        <v>368</v>
      </c>
      <c r="V411" s="550">
        <f t="shared" si="399"/>
        <v>368</v>
      </c>
      <c r="W411" s="550">
        <f t="shared" si="400"/>
        <v>0</v>
      </c>
      <c r="X411" s="550">
        <f>IF(W411=1,SUM($W$6:W411),0)</f>
        <v>0</v>
      </c>
      <c r="Y411" s="158"/>
      <c r="Z411" s="158"/>
      <c r="AA411" s="158"/>
      <c r="AB411" s="158"/>
      <c r="AE411" s="150"/>
      <c r="AF411" s="160"/>
      <c r="AG411" s="150"/>
      <c r="AH411" s="150"/>
    </row>
    <row r="412" spans="1:35" ht="15" customHeight="1">
      <c r="A412" s="15"/>
      <c r="B412" s="166">
        <v>16</v>
      </c>
      <c r="C412" s="105" t="s">
        <v>149</v>
      </c>
      <c r="D412" s="105" t="s">
        <v>149</v>
      </c>
      <c r="E412" s="212" t="s">
        <v>45</v>
      </c>
      <c r="F412" s="213" t="s">
        <v>8</v>
      </c>
      <c r="G412" s="214">
        <v>45500</v>
      </c>
      <c r="H412" s="214">
        <v>45500</v>
      </c>
      <c r="I412" s="167">
        <v>39848</v>
      </c>
      <c r="J412" s="445">
        <f t="shared" si="405"/>
        <v>-0.12421978021978022</v>
      </c>
      <c r="K412" s="167">
        <f t="shared" si="406"/>
        <v>44797.909802197799</v>
      </c>
      <c r="L412" s="167">
        <f t="shared" ref="L412:O412" si="422">IF($J412&lt;0,(K412*(1-$J412)),(K412*(1+$J412)))</f>
        <v>50362.69631213235</v>
      </c>
      <c r="M412" s="167">
        <f t="shared" si="422"/>
        <v>56618.739379300961</v>
      </c>
      <c r="N412" s="167">
        <f t="shared" si="422"/>
        <v>63651.906741318744</v>
      </c>
      <c r="O412" s="167">
        <f t="shared" si="422"/>
        <v>71558.7326072953</v>
      </c>
      <c r="P412" s="455"/>
      <c r="Q412" s="87">
        <f t="shared" si="404"/>
        <v>39848</v>
      </c>
      <c r="R412" s="550">
        <f t="shared" si="397"/>
        <v>0</v>
      </c>
      <c r="S412" s="550">
        <f t="shared" si="398"/>
        <v>1</v>
      </c>
      <c r="T412" s="550">
        <f>IF(R412=1,SUM($R$6:R412),0)</f>
        <v>0</v>
      </c>
      <c r="U412" s="550">
        <f>IF(S412=1,SUM($S$6:S412),0)</f>
        <v>369</v>
      </c>
      <c r="V412" s="550">
        <f t="shared" si="399"/>
        <v>369</v>
      </c>
      <c r="W412" s="550">
        <f t="shared" si="400"/>
        <v>0</v>
      </c>
      <c r="X412" s="550">
        <f>IF(W412=1,SUM($W$6:W412),0)</f>
        <v>0</v>
      </c>
      <c r="Y412" s="158"/>
      <c r="Z412" s="158"/>
      <c r="AA412" s="158"/>
      <c r="AB412" s="158"/>
      <c r="AE412" s="150"/>
      <c r="AF412" s="160"/>
      <c r="AG412" s="150"/>
      <c r="AH412" s="150"/>
    </row>
    <row r="413" spans="1:35" ht="15" customHeight="1">
      <c r="A413" s="15"/>
      <c r="B413" s="166">
        <v>17</v>
      </c>
      <c r="C413" s="105" t="s">
        <v>147</v>
      </c>
      <c r="D413" s="105" t="s">
        <v>147</v>
      </c>
      <c r="E413" s="212" t="s">
        <v>45</v>
      </c>
      <c r="F413" s="213" t="s">
        <v>8</v>
      </c>
      <c r="G413" s="214">
        <v>55000</v>
      </c>
      <c r="H413" s="214">
        <v>55000</v>
      </c>
      <c r="I413" s="167">
        <v>61629</v>
      </c>
      <c r="J413" s="445">
        <f t="shared" si="405"/>
        <v>0.12052727272727273</v>
      </c>
      <c r="K413" s="167">
        <f t="shared" si="406"/>
        <v>69056.975290909089</v>
      </c>
      <c r="L413" s="167">
        <f t="shared" ref="L413:O413" si="423">IF($J413&lt;0,(K413*(1-$J413)),(K413*(1+$J413)))</f>
        <v>77380.224185517029</v>
      </c>
      <c r="M413" s="167">
        <f t="shared" si="423"/>
        <v>86706.651569622351</v>
      </c>
      <c r="N413" s="167">
        <f t="shared" si="423"/>
        <v>97157.167810622836</v>
      </c>
      <c r="O413" s="167">
        <f t="shared" si="423"/>
        <v>108867.25627274318</v>
      </c>
      <c r="P413" s="455"/>
      <c r="Q413" s="87">
        <f t="shared" si="404"/>
        <v>61629</v>
      </c>
      <c r="R413" s="550">
        <f t="shared" si="397"/>
        <v>0</v>
      </c>
      <c r="S413" s="550">
        <f t="shared" si="398"/>
        <v>1</v>
      </c>
      <c r="T413" s="550">
        <f>IF(R413=1,SUM($R$6:R413),0)</f>
        <v>0</v>
      </c>
      <c r="U413" s="550">
        <f>IF(S413=1,SUM($S$6:S413),0)</f>
        <v>370</v>
      </c>
      <c r="V413" s="550">
        <f t="shared" si="399"/>
        <v>370</v>
      </c>
      <c r="W413" s="550">
        <f t="shared" si="400"/>
        <v>0</v>
      </c>
      <c r="X413" s="550">
        <f>IF(W413=1,SUM($W$6:W413),0)</f>
        <v>0</v>
      </c>
      <c r="Y413" s="158"/>
      <c r="Z413" s="158"/>
      <c r="AA413" s="158"/>
      <c r="AB413" s="158"/>
      <c r="AE413" s="150"/>
      <c r="AF413" s="160"/>
      <c r="AG413" s="150"/>
      <c r="AH413" s="150"/>
    </row>
    <row r="414" spans="1:35" ht="15" customHeight="1">
      <c r="A414" s="15"/>
      <c r="B414" s="166">
        <v>18</v>
      </c>
      <c r="C414" s="105" t="s">
        <v>152</v>
      </c>
      <c r="D414" s="105" t="s">
        <v>152</v>
      </c>
      <c r="E414" s="212" t="s">
        <v>45</v>
      </c>
      <c r="F414" s="213" t="s">
        <v>8</v>
      </c>
      <c r="G414" s="214">
        <v>7938</v>
      </c>
      <c r="H414" s="214">
        <v>7938</v>
      </c>
      <c r="I414" s="167">
        <v>7938</v>
      </c>
      <c r="J414" s="445">
        <v>0.12052727272727273</v>
      </c>
      <c r="K414" s="167">
        <f t="shared" si="406"/>
        <v>8894.745490909092</v>
      </c>
      <c r="L414" s="167">
        <f t="shared" ref="L414:O414" si="424">IF($J414&lt;0,(K414*(1-$J414)),(K414*(1+$J414)))</f>
        <v>9966.8049065315718</v>
      </c>
      <c r="M414" s="167">
        <f t="shared" si="424"/>
        <v>11168.076719720624</v>
      </c>
      <c r="N414" s="167">
        <f t="shared" si="424"/>
        <v>12514.134548357499</v>
      </c>
      <c r="O414" s="167">
        <f t="shared" si="424"/>
        <v>14022.42905601317</v>
      </c>
      <c r="P414" s="455"/>
      <c r="Q414" s="87">
        <f t="shared" si="404"/>
        <v>7938</v>
      </c>
      <c r="R414" s="550">
        <f t="shared" si="397"/>
        <v>0</v>
      </c>
      <c r="S414" s="550">
        <f t="shared" si="398"/>
        <v>1</v>
      </c>
      <c r="T414" s="550">
        <f>IF(R414=1,SUM($R$6:R414),0)</f>
        <v>0</v>
      </c>
      <c r="U414" s="550">
        <f>IF(S414=1,SUM($S$6:S414),0)</f>
        <v>371</v>
      </c>
      <c r="V414" s="550">
        <f t="shared" si="399"/>
        <v>371</v>
      </c>
      <c r="W414" s="550">
        <f t="shared" si="400"/>
        <v>0</v>
      </c>
      <c r="X414" s="550">
        <f>IF(W414=1,SUM($W$6:W414),0)</f>
        <v>0</v>
      </c>
      <c r="Y414" s="158"/>
      <c r="Z414" s="158"/>
      <c r="AA414" s="158"/>
      <c r="AB414" s="158"/>
      <c r="AE414" s="150"/>
      <c r="AF414" s="160"/>
      <c r="AG414" s="150"/>
      <c r="AH414" s="150"/>
    </row>
    <row r="415" spans="1:35" ht="15" customHeight="1">
      <c r="A415" s="15"/>
      <c r="B415" s="166">
        <v>19</v>
      </c>
      <c r="C415" s="105" t="s">
        <v>1254</v>
      </c>
      <c r="D415" s="105" t="s">
        <v>1254</v>
      </c>
      <c r="E415" s="212" t="s">
        <v>45</v>
      </c>
      <c r="F415" s="213" t="s">
        <v>8</v>
      </c>
      <c r="G415" s="405"/>
      <c r="H415" s="405"/>
      <c r="I415" s="409">
        <v>7938</v>
      </c>
      <c r="J415" s="447">
        <v>0.12052727272727273</v>
      </c>
      <c r="K415" s="409">
        <f t="shared" si="406"/>
        <v>8894.745490909092</v>
      </c>
      <c r="L415" s="409">
        <f t="shared" ref="L415:O415" si="425">IF($J415&lt;0,(K415*(1-$J415)),(K415*(1+$J415)))</f>
        <v>9966.8049065315718</v>
      </c>
      <c r="M415" s="409">
        <f t="shared" si="425"/>
        <v>11168.076719720624</v>
      </c>
      <c r="N415" s="409">
        <f t="shared" si="425"/>
        <v>12514.134548357499</v>
      </c>
      <c r="O415" s="409">
        <f t="shared" si="425"/>
        <v>14022.42905601317</v>
      </c>
      <c r="P415" s="455"/>
      <c r="Q415" s="87">
        <f t="shared" si="404"/>
        <v>7938</v>
      </c>
      <c r="R415" s="550">
        <f t="shared" si="397"/>
        <v>0</v>
      </c>
      <c r="S415" s="550">
        <f t="shared" si="398"/>
        <v>1</v>
      </c>
      <c r="T415" s="550">
        <f>IF(R415=1,SUM($R$6:R415),0)</f>
        <v>0</v>
      </c>
      <c r="U415" s="550">
        <f>IF(S415=1,SUM($S$6:S415),0)</f>
        <v>372</v>
      </c>
      <c r="V415" s="550">
        <f t="shared" si="399"/>
        <v>372</v>
      </c>
      <c r="W415" s="550">
        <f t="shared" si="400"/>
        <v>0</v>
      </c>
      <c r="X415" s="550">
        <f>IF(W415=1,SUM($W$6:W415),0)</f>
        <v>0</v>
      </c>
      <c r="Y415" s="158"/>
      <c r="Z415" s="158"/>
      <c r="AA415" s="158"/>
      <c r="AB415" s="158"/>
      <c r="AE415" s="150"/>
      <c r="AF415" s="160"/>
      <c r="AG415" s="150"/>
      <c r="AH415" s="150"/>
    </row>
    <row r="416" spans="1:35" ht="15" customHeight="1">
      <c r="A416" s="15"/>
      <c r="B416" s="166">
        <v>20</v>
      </c>
      <c r="C416" s="105" t="s">
        <v>155</v>
      </c>
      <c r="D416" s="105" t="s">
        <v>155</v>
      </c>
      <c r="E416" s="212" t="s">
        <v>45</v>
      </c>
      <c r="F416" s="213" t="s">
        <v>8</v>
      </c>
      <c r="G416" s="214">
        <v>26500</v>
      </c>
      <c r="H416" s="214">
        <v>26500</v>
      </c>
      <c r="I416" s="167">
        <v>27945</v>
      </c>
      <c r="J416" s="445">
        <f t="shared" si="405"/>
        <v>5.4528301886792453E-2</v>
      </c>
      <c r="K416" s="167">
        <f t="shared" si="406"/>
        <v>29468.793396226414</v>
      </c>
      <c r="L416" s="167">
        <f t="shared" ref="L416:O416" si="426">IF($J416&lt;0,(K416*(1-$J416)),(K416*(1+$J416)))</f>
        <v>31075.676658775363</v>
      </c>
      <c r="M416" s="167">
        <f t="shared" si="426"/>
        <v>32770.180536961416</v>
      </c>
      <c r="N416" s="167">
        <f t="shared" si="426"/>
        <v>34557.082834165536</v>
      </c>
      <c r="O416" s="167">
        <f t="shared" si="426"/>
        <v>36441.421879273803</v>
      </c>
      <c r="P416" s="455"/>
      <c r="Q416" s="87">
        <f t="shared" si="404"/>
        <v>27945</v>
      </c>
      <c r="R416" s="550">
        <f t="shared" si="397"/>
        <v>0</v>
      </c>
      <c r="S416" s="550">
        <f t="shared" si="398"/>
        <v>1</v>
      </c>
      <c r="T416" s="550">
        <f>IF(R416=1,SUM($R$6:R416),0)</f>
        <v>0</v>
      </c>
      <c r="U416" s="550">
        <f>IF(S416=1,SUM($S$6:S416),0)</f>
        <v>373</v>
      </c>
      <c r="V416" s="550">
        <f t="shared" si="399"/>
        <v>373</v>
      </c>
      <c r="W416" s="550">
        <f t="shared" si="400"/>
        <v>0</v>
      </c>
      <c r="X416" s="550">
        <f>IF(W416=1,SUM($W$6:W416),0)</f>
        <v>0</v>
      </c>
      <c r="Y416" s="158"/>
      <c r="Z416" s="158"/>
      <c r="AA416" s="158"/>
      <c r="AB416" s="158"/>
      <c r="AE416" s="150"/>
      <c r="AF416" s="160"/>
      <c r="AG416" s="150"/>
      <c r="AH416" s="150"/>
    </row>
    <row r="417" spans="1:34" ht="15" customHeight="1">
      <c r="A417" s="15"/>
      <c r="B417" s="166">
        <v>21</v>
      </c>
      <c r="C417" s="105" t="s">
        <v>156</v>
      </c>
      <c r="D417" s="105" t="s">
        <v>156</v>
      </c>
      <c r="E417" s="212" t="s">
        <v>45</v>
      </c>
      <c r="F417" s="213" t="s">
        <v>8</v>
      </c>
      <c r="G417" s="214">
        <v>26500</v>
      </c>
      <c r="H417" s="214">
        <v>26500</v>
      </c>
      <c r="I417" s="167">
        <v>29694</v>
      </c>
      <c r="J417" s="445">
        <f t="shared" si="405"/>
        <v>0.12052830188679245</v>
      </c>
      <c r="K417" s="167">
        <f t="shared" si="406"/>
        <v>33272.967396226413</v>
      </c>
      <c r="L417" s="167">
        <f t="shared" ref="L417:O417" si="427">IF($J417&lt;0,(K417*(1-$J417)),(K417*(1+$J417)))</f>
        <v>37283.301655228192</v>
      </c>
      <c r="M417" s="167">
        <f t="shared" si="427"/>
        <v>41776.99469246588</v>
      </c>
      <c r="N417" s="167">
        <f t="shared" si="427"/>
        <v>46812.304920682334</v>
      </c>
      <c r="O417" s="167">
        <f t="shared" si="427"/>
        <v>52454.512540178912</v>
      </c>
      <c r="P417" s="455"/>
      <c r="Q417" s="87">
        <f t="shared" si="404"/>
        <v>29694</v>
      </c>
      <c r="R417" s="550">
        <f t="shared" si="397"/>
        <v>0</v>
      </c>
      <c r="S417" s="550">
        <f t="shared" si="398"/>
        <v>1</v>
      </c>
      <c r="T417" s="550">
        <f>IF(R417=1,SUM($R$6:R417),0)</f>
        <v>0</v>
      </c>
      <c r="U417" s="550">
        <f>IF(S417=1,SUM($S$6:S417),0)</f>
        <v>374</v>
      </c>
      <c r="V417" s="550">
        <f t="shared" si="399"/>
        <v>374</v>
      </c>
      <c r="W417" s="550">
        <f t="shared" si="400"/>
        <v>0</v>
      </c>
      <c r="X417" s="550">
        <f>IF(W417=1,SUM($W$6:W417),0)</f>
        <v>0</v>
      </c>
      <c r="Y417" s="158"/>
      <c r="Z417" s="158"/>
      <c r="AA417" s="158"/>
      <c r="AB417" s="158"/>
      <c r="AE417" s="150"/>
      <c r="AF417" s="160"/>
      <c r="AG417" s="150"/>
      <c r="AH417" s="150"/>
    </row>
    <row r="418" spans="1:34" ht="15" customHeight="1">
      <c r="A418" s="15"/>
      <c r="B418" s="166">
        <v>22</v>
      </c>
      <c r="C418" s="105" t="s">
        <v>28</v>
      </c>
      <c r="D418" s="105" t="s">
        <v>28</v>
      </c>
      <c r="E418" s="212" t="s">
        <v>45</v>
      </c>
      <c r="F418" s="213" t="s">
        <v>8</v>
      </c>
      <c r="G418" s="214">
        <v>26500</v>
      </c>
      <c r="H418" s="214">
        <v>26500</v>
      </c>
      <c r="I418" s="167">
        <v>29694</v>
      </c>
      <c r="J418" s="445">
        <f t="shared" si="405"/>
        <v>0.12052830188679245</v>
      </c>
      <c r="K418" s="167">
        <f t="shared" si="406"/>
        <v>33272.967396226413</v>
      </c>
      <c r="L418" s="167">
        <f t="shared" ref="L418:O418" si="428">IF($J418&lt;0,(K418*(1-$J418)),(K418*(1+$J418)))</f>
        <v>37283.301655228192</v>
      </c>
      <c r="M418" s="167">
        <f t="shared" si="428"/>
        <v>41776.99469246588</v>
      </c>
      <c r="N418" s="167">
        <f t="shared" si="428"/>
        <v>46812.304920682334</v>
      </c>
      <c r="O418" s="167">
        <f t="shared" si="428"/>
        <v>52454.512540178912</v>
      </c>
      <c r="P418" s="455"/>
      <c r="Q418" s="87">
        <f t="shared" si="404"/>
        <v>29694</v>
      </c>
      <c r="R418" s="550">
        <f t="shared" si="397"/>
        <v>0</v>
      </c>
      <c r="S418" s="550">
        <f t="shared" si="398"/>
        <v>1</v>
      </c>
      <c r="T418" s="550">
        <f>IF(R418=1,SUM($R$6:R418),0)</f>
        <v>0</v>
      </c>
      <c r="U418" s="550">
        <f>IF(S418=1,SUM($S$6:S418),0)</f>
        <v>375</v>
      </c>
      <c r="V418" s="550">
        <f t="shared" si="399"/>
        <v>375</v>
      </c>
      <c r="W418" s="550">
        <f t="shared" si="400"/>
        <v>0</v>
      </c>
      <c r="X418" s="550">
        <f>IF(W418=1,SUM($W$6:W418),0)</f>
        <v>0</v>
      </c>
      <c r="Y418" s="158"/>
      <c r="Z418" s="158"/>
      <c r="AA418" s="158"/>
      <c r="AB418" s="158"/>
      <c r="AE418" s="150"/>
      <c r="AF418" s="160"/>
      <c r="AG418" s="150"/>
      <c r="AH418" s="150"/>
    </row>
    <row r="419" spans="1:34" ht="15" customHeight="1">
      <c r="A419" s="15"/>
      <c r="B419" s="166">
        <v>23</v>
      </c>
      <c r="C419" s="105" t="s">
        <v>154</v>
      </c>
      <c r="D419" s="105" t="s">
        <v>154</v>
      </c>
      <c r="E419" s="212" t="s">
        <v>45</v>
      </c>
      <c r="F419" s="213" t="s">
        <v>8</v>
      </c>
      <c r="G419" s="214">
        <v>26500</v>
      </c>
      <c r="H419" s="214">
        <v>26500</v>
      </c>
      <c r="I419" s="167">
        <v>29694</v>
      </c>
      <c r="J419" s="445">
        <f t="shared" si="405"/>
        <v>0.12052830188679245</v>
      </c>
      <c r="K419" s="167">
        <f t="shared" si="406"/>
        <v>33272.967396226413</v>
      </c>
      <c r="L419" s="167">
        <f t="shared" ref="L419:O419" si="429">IF($J419&lt;0,(K419*(1-$J419)),(K419*(1+$J419)))</f>
        <v>37283.301655228192</v>
      </c>
      <c r="M419" s="167">
        <f t="shared" si="429"/>
        <v>41776.99469246588</v>
      </c>
      <c r="N419" s="167">
        <f t="shared" si="429"/>
        <v>46812.304920682334</v>
      </c>
      <c r="O419" s="167">
        <f t="shared" si="429"/>
        <v>52454.512540178912</v>
      </c>
      <c r="P419" s="455"/>
      <c r="Q419" s="87">
        <f t="shared" si="404"/>
        <v>29694</v>
      </c>
      <c r="R419" s="550">
        <f t="shared" si="397"/>
        <v>0</v>
      </c>
      <c r="S419" s="550">
        <f t="shared" si="398"/>
        <v>1</v>
      </c>
      <c r="T419" s="550">
        <f>IF(R419=1,SUM($R$6:R419),0)</f>
        <v>0</v>
      </c>
      <c r="U419" s="550">
        <f>IF(S419=1,SUM($S$6:S419),0)</f>
        <v>376</v>
      </c>
      <c r="V419" s="550">
        <f t="shared" si="399"/>
        <v>376</v>
      </c>
      <c r="W419" s="550">
        <f t="shared" si="400"/>
        <v>0</v>
      </c>
      <c r="X419" s="550">
        <f>IF(W419=1,SUM($W$6:W419),0)</f>
        <v>0</v>
      </c>
      <c r="Y419" s="158"/>
      <c r="Z419" s="158"/>
      <c r="AA419" s="158"/>
      <c r="AB419" s="158"/>
      <c r="AE419" s="150"/>
      <c r="AF419" s="160"/>
      <c r="AG419" s="150"/>
      <c r="AH419" s="150"/>
    </row>
    <row r="420" spans="1:34" ht="15" customHeight="1">
      <c r="A420" s="15"/>
      <c r="B420" s="166">
        <v>24</v>
      </c>
      <c r="C420" s="105" t="s">
        <v>153</v>
      </c>
      <c r="D420" s="105" t="s">
        <v>153</v>
      </c>
      <c r="E420" s="212" t="s">
        <v>45</v>
      </c>
      <c r="F420" s="213" t="s">
        <v>8</v>
      </c>
      <c r="G420" s="214">
        <v>30000</v>
      </c>
      <c r="H420" s="214">
        <v>30000</v>
      </c>
      <c r="I420" s="167">
        <v>30000</v>
      </c>
      <c r="J420" s="445">
        <v>0.12052830188679245</v>
      </c>
      <c r="K420" s="167">
        <f t="shared" si="406"/>
        <v>33615.849056603773</v>
      </c>
      <c r="L420" s="167">
        <f t="shared" ref="L420:O420" si="430">IF($J420&lt;0,(K420*(1-$J420)),(K420*(1+$J420)))</f>
        <v>37667.51025987896</v>
      </c>
      <c r="M420" s="167">
        <f t="shared" si="430"/>
        <v>42207.5113078055</v>
      </c>
      <c r="N420" s="167">
        <f t="shared" si="430"/>
        <v>47294.710972602887</v>
      </c>
      <c r="O420" s="167">
        <f t="shared" si="430"/>
        <v>52995.062174357365</v>
      </c>
      <c r="P420" s="455"/>
      <c r="Q420" s="87">
        <f t="shared" si="404"/>
        <v>30000</v>
      </c>
      <c r="R420" s="550">
        <f t="shared" si="397"/>
        <v>0</v>
      </c>
      <c r="S420" s="550">
        <f t="shared" si="398"/>
        <v>1</v>
      </c>
      <c r="T420" s="550">
        <f>IF(R420=1,SUM($R$6:R420),0)</f>
        <v>0</v>
      </c>
      <c r="U420" s="550">
        <f>IF(S420=1,SUM($S$6:S420),0)</f>
        <v>377</v>
      </c>
      <c r="V420" s="550">
        <f t="shared" si="399"/>
        <v>377</v>
      </c>
      <c r="W420" s="550">
        <f t="shared" si="400"/>
        <v>0</v>
      </c>
      <c r="X420" s="550">
        <f>IF(W420=1,SUM($W$6:W420),0)</f>
        <v>0</v>
      </c>
      <c r="Y420" s="158"/>
      <c r="Z420" s="158"/>
      <c r="AA420" s="158"/>
      <c r="AB420" s="158"/>
      <c r="AE420" s="150"/>
      <c r="AF420" s="160"/>
      <c r="AG420" s="150"/>
      <c r="AH420" s="150"/>
    </row>
    <row r="421" spans="1:34" ht="15" customHeight="1">
      <c r="A421" s="15"/>
      <c r="B421" s="166">
        <v>25</v>
      </c>
      <c r="C421" s="105" t="s">
        <v>159</v>
      </c>
      <c r="D421" s="105" t="s">
        <v>159</v>
      </c>
      <c r="E421" s="212" t="s">
        <v>45</v>
      </c>
      <c r="F421" s="213" t="s">
        <v>8</v>
      </c>
      <c r="G421" s="214">
        <v>33600</v>
      </c>
      <c r="H421" s="214">
        <v>33600</v>
      </c>
      <c r="I421" s="167">
        <v>33120</v>
      </c>
      <c r="J421" s="445">
        <f t="shared" si="405"/>
        <v>-1.4285714285714285E-2</v>
      </c>
      <c r="K421" s="167">
        <f t="shared" si="406"/>
        <v>33593.142857142855</v>
      </c>
      <c r="L421" s="167">
        <f t="shared" ref="L421:O421" si="431">IF($J421&lt;0,(K421*(1-$J421)),(K421*(1+$J421)))</f>
        <v>34073.044897959182</v>
      </c>
      <c r="M421" s="167">
        <f t="shared" si="431"/>
        <v>34559.802682215741</v>
      </c>
      <c r="N421" s="167">
        <f t="shared" si="431"/>
        <v>35053.514149104536</v>
      </c>
      <c r="O421" s="167">
        <f t="shared" si="431"/>
        <v>35554.278636948882</v>
      </c>
      <c r="P421" s="455"/>
      <c r="Q421" s="87">
        <f t="shared" si="404"/>
        <v>33120</v>
      </c>
      <c r="R421" s="550">
        <f t="shared" si="397"/>
        <v>0</v>
      </c>
      <c r="S421" s="550">
        <f t="shared" si="398"/>
        <v>1</v>
      </c>
      <c r="T421" s="550">
        <f>IF(R421=1,SUM($R$6:R421),0)</f>
        <v>0</v>
      </c>
      <c r="U421" s="550">
        <f>IF(S421=1,SUM($S$6:S421),0)</f>
        <v>378</v>
      </c>
      <c r="V421" s="550">
        <f t="shared" si="399"/>
        <v>378</v>
      </c>
      <c r="W421" s="550">
        <f t="shared" si="400"/>
        <v>0</v>
      </c>
      <c r="X421" s="550">
        <f>IF(W421=1,SUM($W$6:W421),0)</f>
        <v>0</v>
      </c>
      <c r="Y421" s="158"/>
      <c r="Z421" s="158"/>
      <c r="AA421" s="158"/>
      <c r="AB421" s="158"/>
      <c r="AE421" s="150"/>
      <c r="AF421" s="160"/>
      <c r="AG421" s="150"/>
      <c r="AH421" s="150"/>
    </row>
    <row r="422" spans="1:34" ht="15" customHeight="1">
      <c r="A422" s="15"/>
      <c r="B422" s="166">
        <v>26</v>
      </c>
      <c r="C422" s="105" t="s">
        <v>160</v>
      </c>
      <c r="D422" s="105" t="s">
        <v>160</v>
      </c>
      <c r="E422" s="212" t="s">
        <v>45</v>
      </c>
      <c r="F422" s="213" t="s">
        <v>8</v>
      </c>
      <c r="G422" s="214">
        <v>33600</v>
      </c>
      <c r="H422" s="214">
        <v>33600</v>
      </c>
      <c r="I422" s="167">
        <v>34155</v>
      </c>
      <c r="J422" s="445">
        <f t="shared" si="405"/>
        <v>1.6517857142857143E-2</v>
      </c>
      <c r="K422" s="167">
        <f t="shared" si="406"/>
        <v>34719.16741071429</v>
      </c>
      <c r="L422" s="167">
        <f t="shared" ref="L422:O422" si="432">IF($J422&lt;0,(K422*(1-$J422)),(K422*(1+$J422)))</f>
        <v>35292.65365812341</v>
      </c>
      <c r="M422" s="167">
        <f t="shared" si="432"/>
        <v>35875.612669440634</v>
      </c>
      <c r="N422" s="167">
        <f t="shared" si="432"/>
        <v>36468.200914426932</v>
      </c>
      <c r="O422" s="167">
        <f t="shared" si="432"/>
        <v>37070.577447388452</v>
      </c>
      <c r="P422" s="455"/>
      <c r="Q422" s="87">
        <f t="shared" si="404"/>
        <v>34155</v>
      </c>
      <c r="R422" s="550">
        <f t="shared" si="397"/>
        <v>0</v>
      </c>
      <c r="S422" s="550">
        <f t="shared" si="398"/>
        <v>1</v>
      </c>
      <c r="T422" s="550">
        <f>IF(R422=1,SUM($R$6:R422),0)</f>
        <v>0</v>
      </c>
      <c r="U422" s="550">
        <f>IF(S422=1,SUM($S$6:S422),0)</f>
        <v>379</v>
      </c>
      <c r="V422" s="550">
        <f t="shared" si="399"/>
        <v>379</v>
      </c>
      <c r="W422" s="550">
        <f t="shared" si="400"/>
        <v>0</v>
      </c>
      <c r="X422" s="550">
        <f>IF(W422=1,SUM($W$6:W422),0)</f>
        <v>0</v>
      </c>
      <c r="Y422" s="158"/>
      <c r="Z422" s="158"/>
      <c r="AA422" s="158"/>
      <c r="AB422" s="158"/>
      <c r="AE422" s="150"/>
      <c r="AF422" s="160"/>
      <c r="AG422" s="150"/>
      <c r="AH422" s="150"/>
    </row>
    <row r="423" spans="1:34" ht="15" customHeight="1">
      <c r="A423" s="15"/>
      <c r="B423" s="166">
        <v>27</v>
      </c>
      <c r="C423" s="105" t="s">
        <v>157</v>
      </c>
      <c r="D423" s="105" t="s">
        <v>157</v>
      </c>
      <c r="E423" s="212" t="s">
        <v>45</v>
      </c>
      <c r="F423" s="213" t="s">
        <v>8</v>
      </c>
      <c r="G423" s="214">
        <v>33600</v>
      </c>
      <c r="H423" s="214">
        <v>33600</v>
      </c>
      <c r="I423" s="167">
        <v>35190</v>
      </c>
      <c r="J423" s="445">
        <f t="shared" si="405"/>
        <v>4.732142857142857E-2</v>
      </c>
      <c r="K423" s="167">
        <f t="shared" si="406"/>
        <v>36855.241071428572</v>
      </c>
      <c r="L423" s="167">
        <f t="shared" ref="L423:O423" si="433">IF($J423&lt;0,(K423*(1-$J423)),(K423*(1+$J423)))</f>
        <v>38599.28372927296</v>
      </c>
      <c r="M423" s="167">
        <f t="shared" si="433"/>
        <v>40425.856977176052</v>
      </c>
      <c r="N423" s="167">
        <f t="shared" si="433"/>
        <v>42338.866280560273</v>
      </c>
      <c r="O423" s="167">
        <f t="shared" si="433"/>
        <v>44342.401917051066</v>
      </c>
      <c r="P423" s="455"/>
      <c r="Q423" s="87">
        <f t="shared" si="404"/>
        <v>35190</v>
      </c>
      <c r="R423" s="550">
        <f t="shared" si="397"/>
        <v>0</v>
      </c>
      <c r="S423" s="550">
        <f t="shared" si="398"/>
        <v>1</v>
      </c>
      <c r="T423" s="550">
        <f>IF(R423=1,SUM($R$6:R423),0)</f>
        <v>0</v>
      </c>
      <c r="U423" s="550">
        <f>IF(S423=1,SUM($S$6:S423),0)</f>
        <v>380</v>
      </c>
      <c r="V423" s="550">
        <f t="shared" si="399"/>
        <v>380</v>
      </c>
      <c r="W423" s="550">
        <f t="shared" si="400"/>
        <v>0</v>
      </c>
      <c r="X423" s="550">
        <f>IF(W423=1,SUM($W$6:W423),0)</f>
        <v>0</v>
      </c>
      <c r="Y423" s="158"/>
      <c r="Z423" s="158"/>
      <c r="AA423" s="158"/>
      <c r="AB423" s="158"/>
      <c r="AE423" s="150"/>
      <c r="AF423" s="160"/>
      <c r="AG423" s="150"/>
      <c r="AH423" s="150"/>
    </row>
    <row r="424" spans="1:34" ht="15" customHeight="1">
      <c r="A424" s="15"/>
      <c r="B424" s="166">
        <v>28</v>
      </c>
      <c r="C424" s="105" t="s">
        <v>158</v>
      </c>
      <c r="D424" s="105" t="s">
        <v>158</v>
      </c>
      <c r="E424" s="212" t="s">
        <v>45</v>
      </c>
      <c r="F424" s="213" t="s">
        <v>8</v>
      </c>
      <c r="G424" s="214">
        <v>33600</v>
      </c>
      <c r="H424" s="214">
        <v>33600</v>
      </c>
      <c r="I424" s="167">
        <v>37778</v>
      </c>
      <c r="J424" s="445">
        <f t="shared" si="405"/>
        <v>0.12434523809523809</v>
      </c>
      <c r="K424" s="167">
        <f t="shared" si="406"/>
        <v>42475.514404761903</v>
      </c>
      <c r="L424" s="167">
        <f t="shared" ref="L424:O424" si="434">IF($J424&lt;0,(K424*(1-$J424)),(K424*(1+$J424)))</f>
        <v>47757.142356639735</v>
      </c>
      <c r="M424" s="167">
        <f t="shared" si="434"/>
        <v>53695.515593724282</v>
      </c>
      <c r="N424" s="167">
        <f t="shared" si="434"/>
        <v>60372.297264872497</v>
      </c>
      <c r="O424" s="167">
        <f t="shared" si="434"/>
        <v>67879.304942629562</v>
      </c>
      <c r="P424" s="455"/>
      <c r="Q424" s="87">
        <f t="shared" si="404"/>
        <v>37778</v>
      </c>
      <c r="R424" s="550">
        <f t="shared" si="397"/>
        <v>0</v>
      </c>
      <c r="S424" s="550">
        <f t="shared" si="398"/>
        <v>1</v>
      </c>
      <c r="T424" s="550">
        <f>IF(R424=1,SUM($R$6:R424),0)</f>
        <v>0</v>
      </c>
      <c r="U424" s="550">
        <f>IF(S424=1,SUM($S$6:S424),0)</f>
        <v>381</v>
      </c>
      <c r="V424" s="550">
        <f t="shared" si="399"/>
        <v>381</v>
      </c>
      <c r="W424" s="550">
        <f t="shared" si="400"/>
        <v>0</v>
      </c>
      <c r="X424" s="550">
        <f>IF(W424=1,SUM($W$6:W424),0)</f>
        <v>0</v>
      </c>
      <c r="Y424" s="158"/>
      <c r="Z424" s="158"/>
      <c r="AA424" s="158"/>
      <c r="AB424" s="158"/>
      <c r="AE424" s="150"/>
      <c r="AF424" s="160"/>
      <c r="AG424" s="150"/>
      <c r="AH424" s="150"/>
    </row>
    <row r="425" spans="1:34" ht="15" customHeight="1">
      <c r="A425" s="15"/>
      <c r="B425" s="166">
        <v>29</v>
      </c>
      <c r="C425" s="105" t="s">
        <v>161</v>
      </c>
      <c r="D425" s="105" t="s">
        <v>161</v>
      </c>
      <c r="E425" s="212" t="s">
        <v>45</v>
      </c>
      <c r="F425" s="213" t="s">
        <v>8</v>
      </c>
      <c r="G425" s="214">
        <v>32600</v>
      </c>
      <c r="H425" s="214">
        <v>32600</v>
      </c>
      <c r="I425" s="167">
        <v>36529</v>
      </c>
      <c r="J425" s="445">
        <f t="shared" si="405"/>
        <v>0.12052147239263804</v>
      </c>
      <c r="K425" s="167">
        <f t="shared" si="406"/>
        <v>40931.528865030676</v>
      </c>
      <c r="L425" s="167">
        <f t="shared" ref="L425:O425" si="435">IF($J425&lt;0,(K425*(1-$J425)),(K425*(1+$J425)))</f>
        <v>45864.656991125936</v>
      </c>
      <c r="M425" s="167">
        <f t="shared" si="435"/>
        <v>51392.332982479733</v>
      </c>
      <c r="N425" s="167">
        <f t="shared" si="435"/>
        <v>57586.212623220927</v>
      </c>
      <c r="O425" s="167">
        <f t="shared" si="435"/>
        <v>64526.587758087029</v>
      </c>
      <c r="P425" s="455"/>
      <c r="Q425" s="87">
        <f t="shared" si="404"/>
        <v>36529</v>
      </c>
      <c r="R425" s="550">
        <f t="shared" si="397"/>
        <v>0</v>
      </c>
      <c r="S425" s="550">
        <f t="shared" si="398"/>
        <v>1</v>
      </c>
      <c r="T425" s="550">
        <f>IF(R425=1,SUM($R$6:R425),0)</f>
        <v>0</v>
      </c>
      <c r="U425" s="550">
        <f>IF(S425=1,SUM($S$6:S425),0)</f>
        <v>382</v>
      </c>
      <c r="V425" s="550">
        <f t="shared" si="399"/>
        <v>382</v>
      </c>
      <c r="W425" s="550">
        <f t="shared" si="400"/>
        <v>0</v>
      </c>
      <c r="X425" s="550">
        <f>IF(W425=1,SUM($W$6:W425),0)</f>
        <v>0</v>
      </c>
      <c r="Y425" s="158"/>
      <c r="Z425" s="158"/>
      <c r="AA425" s="158"/>
      <c r="AB425" s="158"/>
      <c r="AE425" s="150"/>
      <c r="AF425" s="160"/>
      <c r="AG425" s="150"/>
      <c r="AH425" s="150"/>
    </row>
    <row r="426" spans="1:34" ht="15" customHeight="1">
      <c r="A426" s="15"/>
      <c r="B426" s="166">
        <v>30</v>
      </c>
      <c r="C426" s="105" t="s">
        <v>162</v>
      </c>
      <c r="D426" s="105" t="s">
        <v>162</v>
      </c>
      <c r="E426" s="212" t="s">
        <v>45</v>
      </c>
      <c r="F426" s="213" t="s">
        <v>8</v>
      </c>
      <c r="G426" s="214">
        <v>45000</v>
      </c>
      <c r="H426" s="214">
        <v>45000</v>
      </c>
      <c r="I426" s="167">
        <v>50424</v>
      </c>
      <c r="J426" s="445">
        <f t="shared" si="405"/>
        <v>0.12053333333333334</v>
      </c>
      <c r="K426" s="167">
        <f t="shared" si="406"/>
        <v>56501.772799999999</v>
      </c>
      <c r="L426" s="167">
        <f t="shared" ref="L426:O426" si="436">IF($J426&lt;0,(K426*(1-$J426)),(K426*(1+$J426)))</f>
        <v>63312.11981482667</v>
      </c>
      <c r="M426" s="167">
        <f t="shared" si="436"/>
        <v>70943.34065650712</v>
      </c>
      <c r="N426" s="167">
        <f t="shared" si="436"/>
        <v>79494.377983638115</v>
      </c>
      <c r="O426" s="167">
        <f t="shared" si="436"/>
        <v>89076.100343265964</v>
      </c>
      <c r="P426" s="455"/>
      <c r="Q426" s="87">
        <f t="shared" si="404"/>
        <v>50424</v>
      </c>
      <c r="R426" s="550">
        <f t="shared" si="397"/>
        <v>0</v>
      </c>
      <c r="S426" s="550">
        <f t="shared" si="398"/>
        <v>1</v>
      </c>
      <c r="T426" s="550">
        <f>IF(R426=1,SUM($R$6:R426),0)</f>
        <v>0</v>
      </c>
      <c r="U426" s="550">
        <f>IF(S426=1,SUM($S$6:S426),0)</f>
        <v>383</v>
      </c>
      <c r="V426" s="550">
        <f t="shared" si="399"/>
        <v>383</v>
      </c>
      <c r="W426" s="550">
        <f t="shared" si="400"/>
        <v>0</v>
      </c>
      <c r="X426" s="550">
        <f>IF(W426=1,SUM($W$6:W426),0)</f>
        <v>0</v>
      </c>
      <c r="Y426" s="158"/>
      <c r="Z426" s="158"/>
      <c r="AA426" s="158"/>
      <c r="AB426" s="158"/>
      <c r="AE426" s="150"/>
      <c r="AF426" s="160"/>
      <c r="AG426" s="150"/>
      <c r="AH426" s="150"/>
    </row>
    <row r="427" spans="1:34" ht="15" customHeight="1">
      <c r="A427" s="15"/>
      <c r="B427" s="166">
        <v>31</v>
      </c>
      <c r="C427" s="105" t="s">
        <v>538</v>
      </c>
      <c r="D427" s="105" t="s">
        <v>538</v>
      </c>
      <c r="E427" s="212" t="s">
        <v>45</v>
      </c>
      <c r="F427" s="213" t="s">
        <v>8</v>
      </c>
      <c r="G427" s="214">
        <v>92500</v>
      </c>
      <c r="H427" s="214">
        <v>92500</v>
      </c>
      <c r="I427" s="167">
        <v>103649</v>
      </c>
      <c r="J427" s="445">
        <f t="shared" si="405"/>
        <v>0.12052972972972972</v>
      </c>
      <c r="K427" s="167">
        <f t="shared" si="406"/>
        <v>116141.78595675675</v>
      </c>
      <c r="L427" s="167">
        <f t="shared" ref="L427:O427" si="437">IF($J427&lt;0,(K427*(1-$J427)),(K427*(1+$J427)))</f>
        <v>130140.32402845276</v>
      </c>
      <c r="M427" s="167">
        <f t="shared" si="437"/>
        <v>145826.1021105416</v>
      </c>
      <c r="N427" s="167">
        <f t="shared" si="437"/>
        <v>163402.48278546514</v>
      </c>
      <c r="O427" s="167">
        <f t="shared" si="437"/>
        <v>183097.33987276405</v>
      </c>
      <c r="P427" s="455"/>
      <c r="Q427" s="87">
        <f t="shared" si="404"/>
        <v>103649</v>
      </c>
      <c r="R427" s="550">
        <f t="shared" si="397"/>
        <v>0</v>
      </c>
      <c r="S427" s="550">
        <f t="shared" si="398"/>
        <v>1</v>
      </c>
      <c r="T427" s="550">
        <f>IF(R427=1,SUM($R$6:R427),0)</f>
        <v>0</v>
      </c>
      <c r="U427" s="550">
        <f>IF(S427=1,SUM($S$6:S427),0)</f>
        <v>384</v>
      </c>
      <c r="V427" s="550">
        <f t="shared" si="399"/>
        <v>384</v>
      </c>
      <c r="W427" s="550">
        <f t="shared" si="400"/>
        <v>0</v>
      </c>
      <c r="X427" s="550">
        <f>IF(W427=1,SUM($W$6:W427),0)</f>
        <v>0</v>
      </c>
      <c r="Y427" s="158"/>
      <c r="Z427" s="158"/>
      <c r="AA427" s="158"/>
      <c r="AB427" s="158"/>
      <c r="AE427" s="150"/>
      <c r="AF427" s="160"/>
      <c r="AG427" s="150"/>
      <c r="AH427" s="150"/>
    </row>
    <row r="428" spans="1:34" ht="15" customHeight="1">
      <c r="A428" s="15"/>
      <c r="B428" s="166">
        <v>32</v>
      </c>
      <c r="C428" s="105" t="s">
        <v>163</v>
      </c>
      <c r="D428" s="105" t="s">
        <v>163</v>
      </c>
      <c r="E428" s="212" t="s">
        <v>45</v>
      </c>
      <c r="F428" s="213" t="s">
        <v>8</v>
      </c>
      <c r="G428" s="214">
        <v>67700</v>
      </c>
      <c r="H428" s="214">
        <v>67700</v>
      </c>
      <c r="I428" s="167">
        <v>75860</v>
      </c>
      <c r="J428" s="445">
        <f t="shared" si="405"/>
        <v>0.12053175775480059</v>
      </c>
      <c r="K428" s="167">
        <f t="shared" si="406"/>
        <v>85003.53914327918</v>
      </c>
      <c r="L428" s="167">
        <f t="shared" ref="L428:O428" si="438">IF($J428&lt;0,(K428*(1-$J428)),(K428*(1+$J428)))</f>
        <v>95249.16513159762</v>
      </c>
      <c r="M428" s="167">
        <f t="shared" si="438"/>
        <v>106729.71442958634</v>
      </c>
      <c r="N428" s="167">
        <f t="shared" si="438"/>
        <v>119594.03451445229</v>
      </c>
      <c r="O428" s="167">
        <f t="shared" si="438"/>
        <v>134008.91371146752</v>
      </c>
      <c r="P428" s="455"/>
      <c r="Q428" s="87">
        <f t="shared" si="404"/>
        <v>75860</v>
      </c>
      <c r="R428" s="550">
        <f t="shared" si="397"/>
        <v>0</v>
      </c>
      <c r="S428" s="550">
        <f t="shared" si="398"/>
        <v>1</v>
      </c>
      <c r="T428" s="550">
        <f>IF(R428=1,SUM($R$6:R428),0)</f>
        <v>0</v>
      </c>
      <c r="U428" s="550">
        <f>IF(S428=1,SUM($S$6:S428),0)</f>
        <v>385</v>
      </c>
      <c r="V428" s="550">
        <f t="shared" si="399"/>
        <v>385</v>
      </c>
      <c r="W428" s="550">
        <f t="shared" si="400"/>
        <v>0</v>
      </c>
      <c r="X428" s="550">
        <f>IF(W428=1,SUM($W$6:W428),0)</f>
        <v>0</v>
      </c>
      <c r="Y428" s="158"/>
      <c r="Z428" s="158"/>
      <c r="AA428" s="158"/>
      <c r="AB428" s="158"/>
      <c r="AE428" s="150"/>
      <c r="AF428" s="160"/>
      <c r="AG428" s="150"/>
      <c r="AH428" s="150"/>
    </row>
    <row r="429" spans="1:34" ht="15" customHeight="1">
      <c r="A429" s="15"/>
      <c r="B429" s="166">
        <v>33</v>
      </c>
      <c r="C429" s="105" t="s">
        <v>164</v>
      </c>
      <c r="D429" s="105" t="s">
        <v>164</v>
      </c>
      <c r="E429" s="212" t="s">
        <v>45</v>
      </c>
      <c r="F429" s="213" t="s">
        <v>8</v>
      </c>
      <c r="G429" s="214">
        <v>13100</v>
      </c>
      <c r="H429" s="214">
        <v>13100</v>
      </c>
      <c r="I429" s="167">
        <v>14679</v>
      </c>
      <c r="J429" s="445">
        <f t="shared" si="405"/>
        <v>0.12053435114503817</v>
      </c>
      <c r="K429" s="167">
        <f t="shared" si="406"/>
        <v>16448.323740458014</v>
      </c>
      <c r="L429" s="167">
        <f t="shared" ref="L429:O429" si="439">IF($J429&lt;0,(K429*(1-$J429)),(K429*(1+$J429)))</f>
        <v>18430.911769937647</v>
      </c>
      <c r="M429" s="167">
        <f t="shared" si="439"/>
        <v>20652.469761138527</v>
      </c>
      <c r="N429" s="167">
        <f t="shared" si="439"/>
        <v>23141.80180333988</v>
      </c>
      <c r="O429" s="167">
        <f t="shared" si="439"/>
        <v>25931.183868032524</v>
      </c>
      <c r="P429" s="455"/>
      <c r="Q429" s="87">
        <f t="shared" si="404"/>
        <v>14679</v>
      </c>
      <c r="R429" s="550">
        <f t="shared" si="397"/>
        <v>0</v>
      </c>
      <c r="S429" s="550">
        <f t="shared" si="398"/>
        <v>1</v>
      </c>
      <c r="T429" s="550">
        <f>IF(R429=1,SUM($R$6:R429),0)</f>
        <v>0</v>
      </c>
      <c r="U429" s="550">
        <f>IF(S429=1,SUM($S$6:S429),0)</f>
        <v>386</v>
      </c>
      <c r="V429" s="550">
        <f t="shared" si="399"/>
        <v>386</v>
      </c>
      <c r="W429" s="550">
        <f t="shared" si="400"/>
        <v>0</v>
      </c>
      <c r="X429" s="550">
        <f>IF(W429=1,SUM($W$6:W429),0)</f>
        <v>0</v>
      </c>
      <c r="Y429" s="158"/>
      <c r="Z429" s="158"/>
      <c r="AA429" s="158"/>
      <c r="AB429" s="158"/>
      <c r="AE429" s="150"/>
      <c r="AF429" s="160"/>
      <c r="AG429" s="150"/>
      <c r="AH429" s="150"/>
    </row>
    <row r="430" spans="1:34" ht="15" customHeight="1">
      <c r="A430" s="15"/>
      <c r="B430" s="166">
        <v>34</v>
      </c>
      <c r="C430" s="105" t="s">
        <v>165</v>
      </c>
      <c r="D430" s="105" t="s">
        <v>165</v>
      </c>
      <c r="E430" s="212" t="s">
        <v>45</v>
      </c>
      <c r="F430" s="213" t="s">
        <v>8</v>
      </c>
      <c r="G430" s="214">
        <v>404600</v>
      </c>
      <c r="H430" s="214">
        <v>404600</v>
      </c>
      <c r="I430" s="167">
        <v>465750</v>
      </c>
      <c r="J430" s="445">
        <f t="shared" si="405"/>
        <v>0.15113692535837864</v>
      </c>
      <c r="K430" s="167">
        <f t="shared" si="406"/>
        <v>536142.02298566478</v>
      </c>
      <c r="L430" s="167">
        <f t="shared" ref="L430:O430" si="440">IF($J430&lt;0,(K430*(1-$J430)),(K430*(1+$J430)))</f>
        <v>617172.87989513925</v>
      </c>
      <c r="M430" s="167">
        <f t="shared" si="440"/>
        <v>710450.49137706647</v>
      </c>
      <c r="N430" s="167">
        <f t="shared" si="440"/>
        <v>817825.79426314554</v>
      </c>
      <c r="O430" s="167">
        <f t="shared" si="440"/>
        <v>941429.47028685117</v>
      </c>
      <c r="P430" s="455"/>
      <c r="Q430" s="87">
        <f t="shared" si="404"/>
        <v>465750</v>
      </c>
      <c r="R430" s="550">
        <f t="shared" si="397"/>
        <v>0</v>
      </c>
      <c r="S430" s="550">
        <f t="shared" si="398"/>
        <v>1</v>
      </c>
      <c r="T430" s="550">
        <f>IF(R430=1,SUM($R$6:R430),0)</f>
        <v>0</v>
      </c>
      <c r="U430" s="550">
        <f>IF(S430=1,SUM($S$6:S430),0)</f>
        <v>387</v>
      </c>
      <c r="V430" s="550">
        <f t="shared" si="399"/>
        <v>387</v>
      </c>
      <c r="W430" s="550">
        <f t="shared" si="400"/>
        <v>0</v>
      </c>
      <c r="X430" s="550">
        <f>IF(W430=1,SUM($W$6:W430),0)</f>
        <v>0</v>
      </c>
      <c r="Y430" s="158"/>
      <c r="Z430" s="158"/>
      <c r="AA430" s="158"/>
      <c r="AB430" s="158"/>
      <c r="AE430" s="150"/>
      <c r="AF430" s="160"/>
      <c r="AG430" s="150"/>
      <c r="AH430" s="150"/>
    </row>
    <row r="431" spans="1:34" ht="15" customHeight="1">
      <c r="A431" s="15"/>
      <c r="B431" s="166">
        <v>35</v>
      </c>
      <c r="C431" s="105" t="s">
        <v>539</v>
      </c>
      <c r="D431" s="105"/>
      <c r="E431" s="212" t="s">
        <v>45</v>
      </c>
      <c r="F431" s="213" t="s">
        <v>8</v>
      </c>
      <c r="G431" s="214">
        <v>445573.55999999994</v>
      </c>
      <c r="H431" s="214">
        <v>445573.55999999994</v>
      </c>
      <c r="I431" s="444">
        <v>445573.55999999994</v>
      </c>
      <c r="J431" s="449">
        <v>0.12052690582959641</v>
      </c>
      <c r="K431" s="444">
        <f t="shared" si="406"/>
        <v>499277.16250627791</v>
      </c>
      <c r="L431" s="444">
        <f t="shared" ref="L431:O431" si="441">IF($J431&lt;0,(K431*(1-$J431)),(K431*(1+$J431)))</f>
        <v>559453.49405454018</v>
      </c>
      <c r="M431" s="444">
        <f t="shared" si="441"/>
        <v>626882.69264849043</v>
      </c>
      <c r="N431" s="444">
        <f t="shared" si="441"/>
        <v>702438.92391153879</v>
      </c>
      <c r="O431" s="444">
        <f t="shared" si="441"/>
        <v>787101.71394486784</v>
      </c>
      <c r="P431" s="455"/>
      <c r="Q431" s="87">
        <f t="shared" si="404"/>
        <v>445573.55999999994</v>
      </c>
      <c r="R431" s="550">
        <f t="shared" si="397"/>
        <v>0</v>
      </c>
      <c r="S431" s="550">
        <f t="shared" si="398"/>
        <v>1</v>
      </c>
      <c r="T431" s="550">
        <f>IF(R431=1,SUM($R$6:R431),0)</f>
        <v>0</v>
      </c>
      <c r="U431" s="550">
        <f>IF(S431=1,SUM($S$6:S431),0)</f>
        <v>388</v>
      </c>
      <c r="V431" s="550">
        <f t="shared" si="399"/>
        <v>388</v>
      </c>
      <c r="W431" s="550">
        <f t="shared" si="400"/>
        <v>0</v>
      </c>
      <c r="X431" s="550">
        <f>IF(W431=1,SUM($W$6:W431),0)</f>
        <v>0</v>
      </c>
      <c r="Y431" s="158"/>
      <c r="Z431" s="158"/>
      <c r="AA431" s="158"/>
      <c r="AB431" s="158"/>
      <c r="AE431" s="150"/>
      <c r="AF431" s="160"/>
      <c r="AG431" s="150"/>
      <c r="AH431" s="150"/>
    </row>
    <row r="432" spans="1:34" ht="15" customHeight="1">
      <c r="A432" s="15"/>
      <c r="B432" s="166">
        <v>36</v>
      </c>
      <c r="C432" s="105" t="s">
        <v>166</v>
      </c>
      <c r="D432" s="105" t="s">
        <v>166</v>
      </c>
      <c r="E432" s="212" t="s">
        <v>45</v>
      </c>
      <c r="F432" s="213" t="s">
        <v>8</v>
      </c>
      <c r="G432" s="214">
        <v>89200</v>
      </c>
      <c r="H432" s="214">
        <v>89200</v>
      </c>
      <c r="I432" s="167">
        <v>99951</v>
      </c>
      <c r="J432" s="445">
        <f t="shared" si="405"/>
        <v>0.12052690582959641</v>
      </c>
      <c r="K432" s="167">
        <f t="shared" si="406"/>
        <v>111997.78476457398</v>
      </c>
      <c r="L432" s="167">
        <f t="shared" ref="L432:O432" si="442">IF($J432&lt;0,(K432*(1-$J432)),(K432*(1+$J432)))</f>
        <v>125496.53122201719</v>
      </c>
      <c r="M432" s="167">
        <f t="shared" si="442"/>
        <v>140622.23982255426</v>
      </c>
      <c r="N432" s="167">
        <f t="shared" si="442"/>
        <v>157571.00327919418</v>
      </c>
      <c r="O432" s="167">
        <f t="shared" si="442"/>
        <v>176562.54875290062</v>
      </c>
      <c r="P432" s="455"/>
      <c r="Q432" s="87">
        <f t="shared" si="404"/>
        <v>99951</v>
      </c>
      <c r="R432" s="550">
        <f t="shared" si="397"/>
        <v>0</v>
      </c>
      <c r="S432" s="550">
        <f t="shared" si="398"/>
        <v>1</v>
      </c>
      <c r="T432" s="550">
        <f>IF(R432=1,SUM($R$6:R432),0)</f>
        <v>0</v>
      </c>
      <c r="U432" s="550">
        <f>IF(S432=1,SUM($S$6:S432),0)</f>
        <v>389</v>
      </c>
      <c r="V432" s="550">
        <f t="shared" si="399"/>
        <v>389</v>
      </c>
      <c r="W432" s="550">
        <f t="shared" si="400"/>
        <v>0</v>
      </c>
      <c r="X432" s="550">
        <f>IF(W432=1,SUM($W$6:W432),0)</f>
        <v>0</v>
      </c>
      <c r="Y432" s="158"/>
      <c r="Z432" s="158"/>
      <c r="AA432" s="158"/>
      <c r="AB432" s="158"/>
      <c r="AE432" s="150"/>
      <c r="AF432" s="160"/>
      <c r="AG432" s="150"/>
      <c r="AH432" s="150"/>
    </row>
    <row r="433" spans="1:34" ht="15" customHeight="1">
      <c r="A433" s="15"/>
      <c r="B433" s="166">
        <v>37</v>
      </c>
      <c r="C433" s="105" t="s">
        <v>167</v>
      </c>
      <c r="D433" s="105" t="s">
        <v>167</v>
      </c>
      <c r="E433" s="212" t="s">
        <v>45</v>
      </c>
      <c r="F433" s="213" t="s">
        <v>8</v>
      </c>
      <c r="G433" s="214">
        <v>95000</v>
      </c>
      <c r="H433" s="214">
        <v>95000</v>
      </c>
      <c r="I433" s="167">
        <v>106450</v>
      </c>
      <c r="J433" s="445">
        <f t="shared" si="405"/>
        <v>0.12052631578947369</v>
      </c>
      <c r="K433" s="167">
        <f t="shared" si="406"/>
        <v>119280.02631578947</v>
      </c>
      <c r="L433" s="167">
        <f t="shared" ref="L433:O433" si="443">IF($J433&lt;0,(K433*(1-$J433)),(K433*(1+$J433)))</f>
        <v>133656.40843490302</v>
      </c>
      <c r="M433" s="167">
        <f t="shared" si="443"/>
        <v>149765.52292521499</v>
      </c>
      <c r="N433" s="167">
        <f t="shared" si="443"/>
        <v>167816.2096356751</v>
      </c>
      <c r="O433" s="167">
        <f t="shared" si="443"/>
        <v>188042.47911281697</v>
      </c>
      <c r="P433" s="455"/>
      <c r="Q433" s="87">
        <f t="shared" si="404"/>
        <v>106450</v>
      </c>
      <c r="R433" s="550">
        <f t="shared" si="397"/>
        <v>0</v>
      </c>
      <c r="S433" s="550">
        <f t="shared" si="398"/>
        <v>1</v>
      </c>
      <c r="T433" s="550">
        <f>IF(R433=1,SUM($R$6:R433),0)</f>
        <v>0</v>
      </c>
      <c r="U433" s="550">
        <f>IF(S433=1,SUM($S$6:S433),0)</f>
        <v>390</v>
      </c>
      <c r="V433" s="550">
        <f t="shared" si="399"/>
        <v>390</v>
      </c>
      <c r="W433" s="550">
        <f t="shared" si="400"/>
        <v>0</v>
      </c>
      <c r="X433" s="550">
        <f>IF(W433=1,SUM($W$6:W433),0)</f>
        <v>0</v>
      </c>
      <c r="Y433" s="158"/>
      <c r="Z433" s="158"/>
      <c r="AA433" s="158"/>
      <c r="AB433" s="158"/>
      <c r="AE433" s="150"/>
      <c r="AF433" s="160"/>
      <c r="AG433" s="150"/>
      <c r="AH433" s="150"/>
    </row>
    <row r="434" spans="1:34" ht="15" customHeight="1">
      <c r="A434" s="15"/>
      <c r="B434" s="166">
        <v>38</v>
      </c>
      <c r="C434" s="105" t="s">
        <v>168</v>
      </c>
      <c r="D434" s="105" t="s">
        <v>168</v>
      </c>
      <c r="E434" s="212" t="s">
        <v>45</v>
      </c>
      <c r="F434" s="213" t="s">
        <v>8</v>
      </c>
      <c r="G434" s="214">
        <v>15500</v>
      </c>
      <c r="H434" s="214">
        <v>15500</v>
      </c>
      <c r="I434" s="167">
        <v>17368</v>
      </c>
      <c r="J434" s="445">
        <f t="shared" si="405"/>
        <v>0.12051612903225807</v>
      </c>
      <c r="K434" s="167">
        <f t="shared" si="406"/>
        <v>19461.124129032258</v>
      </c>
      <c r="L434" s="167">
        <f t="shared" ref="L434:O434" si="444">IF($J434&lt;0,(K434*(1-$J434)),(K434*(1+$J434)))</f>
        <v>21806.503475679499</v>
      </c>
      <c r="M434" s="167">
        <f t="shared" si="444"/>
        <v>24434.538862296875</v>
      </c>
      <c r="N434" s="167">
        <f t="shared" si="444"/>
        <v>27379.294900669171</v>
      </c>
      <c r="O434" s="167">
        <f t="shared" si="444"/>
        <v>30678.941537730461</v>
      </c>
      <c r="P434" s="455"/>
      <c r="Q434" s="87">
        <f t="shared" si="404"/>
        <v>17368</v>
      </c>
      <c r="R434" s="550">
        <f t="shared" si="397"/>
        <v>0</v>
      </c>
      <c r="S434" s="550">
        <f t="shared" si="398"/>
        <v>1</v>
      </c>
      <c r="T434" s="550">
        <f>IF(R434=1,SUM($R$6:R434),0)</f>
        <v>0</v>
      </c>
      <c r="U434" s="550">
        <f>IF(S434=1,SUM($S$6:S434),0)</f>
        <v>391</v>
      </c>
      <c r="V434" s="550">
        <f t="shared" si="399"/>
        <v>391</v>
      </c>
      <c r="W434" s="550">
        <f t="shared" si="400"/>
        <v>0</v>
      </c>
      <c r="X434" s="550">
        <f>IF(W434=1,SUM($W$6:W434),0)</f>
        <v>0</v>
      </c>
      <c r="Y434" s="158"/>
      <c r="Z434" s="158"/>
      <c r="AA434" s="158"/>
      <c r="AB434" s="158"/>
      <c r="AE434" s="150"/>
      <c r="AF434" s="160"/>
      <c r="AG434" s="150"/>
      <c r="AH434" s="150"/>
    </row>
    <row r="435" spans="1:34" ht="15" customHeight="1">
      <c r="A435" s="15"/>
      <c r="B435" s="166">
        <v>39</v>
      </c>
      <c r="C435" s="105" t="s">
        <v>1257</v>
      </c>
      <c r="D435" s="105" t="s">
        <v>1257</v>
      </c>
      <c r="E435" s="212" t="s">
        <v>45</v>
      </c>
      <c r="F435" s="213" t="s">
        <v>8</v>
      </c>
      <c r="G435" s="405"/>
      <c r="H435" s="405"/>
      <c r="I435" s="409">
        <v>19665</v>
      </c>
      <c r="J435" s="447">
        <v>0.12051612903225807</v>
      </c>
      <c r="K435" s="409">
        <f t="shared" si="406"/>
        <v>22034.949677419354</v>
      </c>
      <c r="L435" s="409">
        <f t="shared" ref="L435:O435" si="445">IF($J435&lt;0,(K435*(1-$J435)),(K435*(1+$J435)))</f>
        <v>24690.516515962539</v>
      </c>
      <c r="M435" s="409">
        <f t="shared" si="445"/>
        <v>27666.121990273379</v>
      </c>
      <c r="N435" s="409">
        <f t="shared" si="445"/>
        <v>31000.335917875356</v>
      </c>
      <c r="O435" s="409">
        <f t="shared" si="445"/>
        <v>34736.376401397363</v>
      </c>
      <c r="P435" s="455"/>
      <c r="Q435" s="87">
        <f t="shared" si="404"/>
        <v>19665</v>
      </c>
      <c r="R435" s="550">
        <f t="shared" si="397"/>
        <v>0</v>
      </c>
      <c r="S435" s="550">
        <f t="shared" si="398"/>
        <v>1</v>
      </c>
      <c r="T435" s="550">
        <f>IF(R435=1,SUM($R$6:R435),0)</f>
        <v>0</v>
      </c>
      <c r="U435" s="550">
        <f>IF(S435=1,SUM($S$6:S435),0)</f>
        <v>392</v>
      </c>
      <c r="V435" s="550">
        <f t="shared" si="399"/>
        <v>392</v>
      </c>
      <c r="W435" s="550">
        <f t="shared" si="400"/>
        <v>0</v>
      </c>
      <c r="X435" s="550">
        <f>IF(W435=1,SUM($W$6:W435),0)</f>
        <v>0</v>
      </c>
      <c r="Y435" s="158"/>
      <c r="Z435" s="158"/>
      <c r="AA435" s="158"/>
      <c r="AB435" s="158"/>
      <c r="AE435" s="150"/>
      <c r="AF435" s="160"/>
      <c r="AG435" s="150"/>
      <c r="AH435" s="150"/>
    </row>
    <row r="436" spans="1:34" ht="15" customHeight="1">
      <c r="A436" s="15"/>
      <c r="B436" s="166">
        <v>40</v>
      </c>
      <c r="C436" s="105" t="s">
        <v>1258</v>
      </c>
      <c r="D436" s="105" t="s">
        <v>1258</v>
      </c>
      <c r="E436" s="212" t="s">
        <v>45</v>
      </c>
      <c r="F436" s="213" t="s">
        <v>8</v>
      </c>
      <c r="G436" s="405"/>
      <c r="H436" s="405"/>
      <c r="I436" s="409">
        <v>15939</v>
      </c>
      <c r="J436" s="447">
        <v>0.12051612903225807</v>
      </c>
      <c r="K436" s="409">
        <f t="shared" si="406"/>
        <v>17859.906580645162</v>
      </c>
      <c r="L436" s="409">
        <f t="shared" ref="L436:O436" si="446">IF($J436&lt;0,(K436*(1-$J436)),(K436*(1+$J436)))</f>
        <v>20012.313386622271</v>
      </c>
      <c r="M436" s="409">
        <f t="shared" si="446"/>
        <v>22424.119928958426</v>
      </c>
      <c r="N436" s="409">
        <f t="shared" si="446"/>
        <v>25126.588059751608</v>
      </c>
      <c r="O436" s="409">
        <f t="shared" si="446"/>
        <v>28154.747188501027</v>
      </c>
      <c r="P436" s="455"/>
      <c r="Q436" s="87">
        <f t="shared" si="404"/>
        <v>15939</v>
      </c>
      <c r="R436" s="550">
        <f t="shared" si="397"/>
        <v>0</v>
      </c>
      <c r="S436" s="550">
        <f t="shared" si="398"/>
        <v>1</v>
      </c>
      <c r="T436" s="550">
        <f>IF(R436=1,SUM($R$6:R436),0)</f>
        <v>0</v>
      </c>
      <c r="U436" s="550">
        <f>IF(S436=1,SUM($S$6:S436),0)</f>
        <v>393</v>
      </c>
      <c r="V436" s="550">
        <f t="shared" si="399"/>
        <v>393</v>
      </c>
      <c r="W436" s="550">
        <f t="shared" si="400"/>
        <v>0</v>
      </c>
      <c r="X436" s="550">
        <f>IF(W436=1,SUM($W$6:W436),0)</f>
        <v>0</v>
      </c>
      <c r="Y436" s="158"/>
      <c r="Z436" s="158"/>
      <c r="AA436" s="158"/>
      <c r="AB436" s="158"/>
      <c r="AE436" s="150"/>
      <c r="AF436" s="160"/>
      <c r="AG436" s="150"/>
      <c r="AH436" s="150"/>
    </row>
    <row r="437" spans="1:34" ht="15" customHeight="1">
      <c r="A437" s="15"/>
      <c r="B437" s="166">
        <v>41</v>
      </c>
      <c r="C437" s="105" t="s">
        <v>1259</v>
      </c>
      <c r="D437" s="105" t="s">
        <v>1259</v>
      </c>
      <c r="E437" s="212" t="s">
        <v>45</v>
      </c>
      <c r="F437" s="213" t="s">
        <v>8</v>
      </c>
      <c r="G437" s="405"/>
      <c r="H437" s="405"/>
      <c r="I437" s="409">
        <v>25358</v>
      </c>
      <c r="J437" s="447">
        <v>0.12051612903225807</v>
      </c>
      <c r="K437" s="409">
        <f t="shared" si="406"/>
        <v>28414.047999999999</v>
      </c>
      <c r="L437" s="409">
        <f t="shared" ref="L437:O437" si="447">IF($J437&lt;0,(K437*(1-$J437)),(K437*(1+$J437)))</f>
        <v>31838.399075096771</v>
      </c>
      <c r="M437" s="409">
        <f t="shared" si="447"/>
        <v>35675.439686211663</v>
      </c>
      <c r="N437" s="409">
        <f t="shared" si="447"/>
        <v>39974.905578717684</v>
      </c>
      <c r="O437" s="409">
        <f t="shared" si="447"/>
        <v>44792.526457494758</v>
      </c>
      <c r="P437" s="455"/>
      <c r="Q437" s="87">
        <f t="shared" si="404"/>
        <v>25358</v>
      </c>
      <c r="R437" s="550">
        <f t="shared" si="397"/>
        <v>0</v>
      </c>
      <c r="S437" s="550">
        <f t="shared" si="398"/>
        <v>1</v>
      </c>
      <c r="T437" s="550">
        <f>IF(R437=1,SUM($R$6:R437),0)</f>
        <v>0</v>
      </c>
      <c r="U437" s="550">
        <f>IF(S437=1,SUM($S$6:S437),0)</f>
        <v>394</v>
      </c>
      <c r="V437" s="550">
        <f t="shared" si="399"/>
        <v>394</v>
      </c>
      <c r="W437" s="550">
        <f t="shared" si="400"/>
        <v>0</v>
      </c>
      <c r="X437" s="550">
        <f>IF(W437=1,SUM($W$6:W437),0)</f>
        <v>0</v>
      </c>
      <c r="Y437" s="158"/>
      <c r="Z437" s="158"/>
      <c r="AA437" s="158"/>
      <c r="AB437" s="158"/>
      <c r="AE437" s="150"/>
      <c r="AF437" s="160"/>
      <c r="AG437" s="150"/>
      <c r="AH437" s="150"/>
    </row>
    <row r="438" spans="1:34" ht="15" customHeight="1">
      <c r="A438" s="15"/>
      <c r="B438" s="166">
        <v>42</v>
      </c>
      <c r="C438" s="105" t="s">
        <v>1255</v>
      </c>
      <c r="D438" s="105" t="s">
        <v>1255</v>
      </c>
      <c r="E438" s="212" t="s">
        <v>45</v>
      </c>
      <c r="F438" s="213" t="s">
        <v>8</v>
      </c>
      <c r="G438" s="405"/>
      <c r="H438" s="405"/>
      <c r="I438" s="409">
        <v>34673</v>
      </c>
      <c r="J438" s="447">
        <v>0.12051612903225807</v>
      </c>
      <c r="K438" s="409">
        <f t="shared" si="406"/>
        <v>38851.655741935487</v>
      </c>
      <c r="L438" s="409">
        <f t="shared" ref="L438:O438" si="448">IF($J438&lt;0,(K438*(1-$J438)),(K438*(1+$J438)))</f>
        <v>43533.906898447451</v>
      </c>
      <c r="M438" s="409">
        <f t="shared" si="448"/>
        <v>48780.444839499054</v>
      </c>
      <c r="N438" s="409">
        <f t="shared" si="448"/>
        <v>54659.275224027071</v>
      </c>
      <c r="O438" s="409">
        <f t="shared" si="448"/>
        <v>61246.599489735621</v>
      </c>
      <c r="P438" s="455"/>
      <c r="Q438" s="87">
        <f t="shared" si="404"/>
        <v>34673</v>
      </c>
      <c r="R438" s="550">
        <f t="shared" si="397"/>
        <v>0</v>
      </c>
      <c r="S438" s="550">
        <f t="shared" si="398"/>
        <v>1</v>
      </c>
      <c r="T438" s="550">
        <f>IF(R438=1,SUM($R$6:R438),0)</f>
        <v>0</v>
      </c>
      <c r="U438" s="550">
        <f>IF(S438=1,SUM($S$6:S438),0)</f>
        <v>395</v>
      </c>
      <c r="V438" s="550">
        <f t="shared" si="399"/>
        <v>395</v>
      </c>
      <c r="W438" s="550">
        <f t="shared" si="400"/>
        <v>0</v>
      </c>
      <c r="X438" s="550">
        <f>IF(W438=1,SUM($W$6:W438),0)</f>
        <v>0</v>
      </c>
      <c r="Y438" s="158"/>
      <c r="Z438" s="158"/>
      <c r="AA438" s="158"/>
      <c r="AB438" s="158"/>
      <c r="AE438" s="150"/>
      <c r="AF438" s="160"/>
      <c r="AG438" s="150"/>
      <c r="AH438" s="150"/>
    </row>
    <row r="439" spans="1:34" ht="15" customHeight="1">
      <c r="A439" s="15"/>
      <c r="B439" s="166">
        <v>43</v>
      </c>
      <c r="C439" s="105" t="s">
        <v>1256</v>
      </c>
      <c r="D439" s="105" t="s">
        <v>1256</v>
      </c>
      <c r="E439" s="212" t="s">
        <v>45</v>
      </c>
      <c r="F439" s="213" t="s">
        <v>8</v>
      </c>
      <c r="G439" s="405"/>
      <c r="H439" s="405"/>
      <c r="I439" s="409">
        <v>31375</v>
      </c>
      <c r="J439" s="447">
        <v>0.12051612903225807</v>
      </c>
      <c r="K439" s="409">
        <f t="shared" si="406"/>
        <v>35156.193548387098</v>
      </c>
      <c r="L439" s="409">
        <f t="shared" ref="L439:O439" si="449">IF($J439&lt;0,(K439*(1-$J439)),(K439*(1+$J439)))</f>
        <v>39393.081906347557</v>
      </c>
      <c r="M439" s="409">
        <f t="shared" si="449"/>
        <v>44140.583648351247</v>
      </c>
      <c r="N439" s="409">
        <f t="shared" si="449"/>
        <v>49460.235922875123</v>
      </c>
      <c r="O439" s="409">
        <f t="shared" si="449"/>
        <v>55420.992097322269</v>
      </c>
      <c r="P439" s="455"/>
      <c r="Q439" s="87">
        <f t="shared" si="404"/>
        <v>31375</v>
      </c>
      <c r="R439" s="550">
        <f t="shared" si="397"/>
        <v>0</v>
      </c>
      <c r="S439" s="550">
        <f t="shared" si="398"/>
        <v>1</v>
      </c>
      <c r="T439" s="550">
        <f>IF(R439=1,SUM($R$6:R439),0)</f>
        <v>0</v>
      </c>
      <c r="U439" s="550">
        <f>IF(S439=1,SUM($S$6:S439),0)</f>
        <v>396</v>
      </c>
      <c r="V439" s="550">
        <f t="shared" si="399"/>
        <v>396</v>
      </c>
      <c r="W439" s="550">
        <f t="shared" si="400"/>
        <v>0</v>
      </c>
      <c r="X439" s="550">
        <f>IF(W439=1,SUM($W$6:W439),0)</f>
        <v>0</v>
      </c>
      <c r="Y439" s="158"/>
      <c r="Z439" s="158"/>
      <c r="AA439" s="158"/>
      <c r="AB439" s="158"/>
      <c r="AE439" s="150"/>
      <c r="AF439" s="160"/>
      <c r="AG439" s="150"/>
      <c r="AH439" s="150"/>
    </row>
    <row r="440" spans="1:34" ht="15" customHeight="1">
      <c r="A440" s="15"/>
      <c r="B440" s="166">
        <v>44</v>
      </c>
      <c r="C440" s="105" t="s">
        <v>171</v>
      </c>
      <c r="D440" s="105"/>
      <c r="E440" s="212" t="s">
        <v>45</v>
      </c>
      <c r="F440" s="213" t="s">
        <v>8</v>
      </c>
      <c r="G440" s="214">
        <v>22400</v>
      </c>
      <c r="H440" s="214">
        <v>22400</v>
      </c>
      <c r="I440" s="443">
        <v>22400</v>
      </c>
      <c r="J440" s="446">
        <v>0.12051612903225807</v>
      </c>
      <c r="K440" s="443">
        <f t="shared" si="406"/>
        <v>25099.561290322581</v>
      </c>
      <c r="L440" s="443">
        <f t="shared" ref="L440:O440" si="450">IF($J440&lt;0,(K440*(1-$J440)),(K440*(1+$J440)))</f>
        <v>28124.463257440166</v>
      </c>
      <c r="M440" s="443">
        <f t="shared" si="450"/>
        <v>31513.914700336827</v>
      </c>
      <c r="N440" s="443">
        <f t="shared" si="450"/>
        <v>35311.849710674192</v>
      </c>
      <c r="O440" s="443">
        <f t="shared" si="450"/>
        <v>39567.497146773509</v>
      </c>
      <c r="P440" s="455"/>
      <c r="Q440" s="87">
        <f t="shared" si="404"/>
        <v>22400</v>
      </c>
      <c r="R440" s="550">
        <f t="shared" si="397"/>
        <v>0</v>
      </c>
      <c r="S440" s="550">
        <f t="shared" si="398"/>
        <v>1</v>
      </c>
      <c r="T440" s="550">
        <f>IF(R440=1,SUM($R$6:R440),0)</f>
        <v>0</v>
      </c>
      <c r="U440" s="550">
        <f>IF(S440=1,SUM($S$6:S440),0)</f>
        <v>397</v>
      </c>
      <c r="V440" s="550">
        <f t="shared" si="399"/>
        <v>397</v>
      </c>
      <c r="W440" s="550">
        <f t="shared" si="400"/>
        <v>0</v>
      </c>
      <c r="X440" s="550">
        <f>IF(W440=1,SUM($W$6:W440),0)</f>
        <v>0</v>
      </c>
      <c r="Y440" s="158"/>
      <c r="Z440" s="158"/>
      <c r="AA440" s="158"/>
      <c r="AB440" s="158"/>
      <c r="AE440" s="150"/>
      <c r="AF440" s="160"/>
      <c r="AG440" s="150"/>
      <c r="AH440" s="150"/>
    </row>
    <row r="441" spans="1:34" ht="15" customHeight="1">
      <c r="A441" s="15"/>
      <c r="B441" s="166">
        <v>45</v>
      </c>
      <c r="C441" s="105" t="s">
        <v>173</v>
      </c>
      <c r="D441" s="105"/>
      <c r="E441" s="212" t="s">
        <v>45</v>
      </c>
      <c r="F441" s="213" t="s">
        <v>8</v>
      </c>
      <c r="G441" s="214">
        <v>15800</v>
      </c>
      <c r="H441" s="214">
        <v>15900</v>
      </c>
      <c r="I441" s="443">
        <v>15900</v>
      </c>
      <c r="J441" s="446">
        <v>0.12051612903225807</v>
      </c>
      <c r="K441" s="443">
        <f t="shared" si="406"/>
        <v>17816.206451612903</v>
      </c>
      <c r="L441" s="443">
        <f t="shared" ref="L441:O441" si="451">IF($J441&lt;0,(K441*(1-$J441)),(K441*(1+$J441)))</f>
        <v>19963.346687200832</v>
      </c>
      <c r="M441" s="443">
        <f t="shared" si="451"/>
        <v>22369.25195247123</v>
      </c>
      <c r="N441" s="443">
        <f t="shared" si="451"/>
        <v>25065.107607130343</v>
      </c>
      <c r="O441" s="443">
        <f t="shared" si="451"/>
        <v>28085.857349718695</v>
      </c>
      <c r="P441" s="455"/>
      <c r="Q441" s="87">
        <f t="shared" si="404"/>
        <v>15900</v>
      </c>
      <c r="R441" s="550">
        <f t="shared" si="397"/>
        <v>0</v>
      </c>
      <c r="S441" s="550">
        <f t="shared" si="398"/>
        <v>1</v>
      </c>
      <c r="T441" s="550">
        <f>IF(R441=1,SUM($R$6:R441),0)</f>
        <v>0</v>
      </c>
      <c r="U441" s="550">
        <f>IF(S441=1,SUM($S$6:S441),0)</f>
        <v>398</v>
      </c>
      <c r="V441" s="550">
        <f t="shared" si="399"/>
        <v>398</v>
      </c>
      <c r="W441" s="550">
        <f t="shared" si="400"/>
        <v>0</v>
      </c>
      <c r="X441" s="550">
        <f>IF(W441=1,SUM($W$6:W441),0)</f>
        <v>0</v>
      </c>
      <c r="Y441" s="158"/>
      <c r="Z441" s="158"/>
      <c r="AA441" s="158"/>
      <c r="AB441" s="158"/>
      <c r="AE441" s="150"/>
      <c r="AF441" s="160"/>
      <c r="AG441" s="150"/>
      <c r="AH441" s="150"/>
    </row>
    <row r="442" spans="1:34" ht="15" customHeight="1">
      <c r="A442" s="15"/>
      <c r="B442" s="166">
        <v>46</v>
      </c>
      <c r="C442" s="105" t="s">
        <v>172</v>
      </c>
      <c r="D442" s="105"/>
      <c r="E442" s="212" t="s">
        <v>45</v>
      </c>
      <c r="F442" s="213" t="s">
        <v>8</v>
      </c>
      <c r="G442" s="214">
        <v>22400</v>
      </c>
      <c r="H442" s="214">
        <v>22500</v>
      </c>
      <c r="I442" s="443">
        <v>22500</v>
      </c>
      <c r="J442" s="446">
        <v>0.12051612903225807</v>
      </c>
      <c r="K442" s="443">
        <f t="shared" si="406"/>
        <v>25211.612903225807</v>
      </c>
      <c r="L442" s="443">
        <f t="shared" ref="L442:O442" si="452">IF($J442&lt;0,(K442*(1-$J442)),(K442*(1+$J442)))</f>
        <v>28250.01889698231</v>
      </c>
      <c r="M442" s="443">
        <f t="shared" si="452"/>
        <v>31654.601819534761</v>
      </c>
      <c r="N442" s="443">
        <f t="shared" si="452"/>
        <v>35469.491896882566</v>
      </c>
      <c r="O442" s="443">
        <f t="shared" si="452"/>
        <v>39744.137759035897</v>
      </c>
      <c r="P442" s="455"/>
      <c r="Q442" s="87">
        <f t="shared" si="404"/>
        <v>22500</v>
      </c>
      <c r="R442" s="550">
        <f t="shared" si="397"/>
        <v>0</v>
      </c>
      <c r="S442" s="550">
        <f t="shared" si="398"/>
        <v>1</v>
      </c>
      <c r="T442" s="550">
        <f>IF(R442=1,SUM($R$6:R442),0)</f>
        <v>0</v>
      </c>
      <c r="U442" s="550">
        <f>IF(S442=1,SUM($S$6:S442),0)</f>
        <v>399</v>
      </c>
      <c r="V442" s="550">
        <f t="shared" si="399"/>
        <v>399</v>
      </c>
      <c r="W442" s="550">
        <f t="shared" si="400"/>
        <v>0</v>
      </c>
      <c r="X442" s="550">
        <f>IF(W442=1,SUM($W$6:W442),0)</f>
        <v>0</v>
      </c>
      <c r="Y442" s="158"/>
      <c r="Z442" s="158"/>
      <c r="AA442" s="158"/>
      <c r="AB442" s="158"/>
      <c r="AE442" s="150"/>
      <c r="AF442" s="160"/>
      <c r="AG442" s="150"/>
      <c r="AH442" s="150"/>
    </row>
    <row r="443" spans="1:34" ht="15" customHeight="1">
      <c r="A443" s="15"/>
      <c r="B443" s="166">
        <v>47</v>
      </c>
      <c r="C443" s="105" t="s">
        <v>827</v>
      </c>
      <c r="D443" s="105"/>
      <c r="E443" s="212" t="s">
        <v>45</v>
      </c>
      <c r="F443" s="213" t="s">
        <v>8</v>
      </c>
      <c r="G443" s="214">
        <v>36500</v>
      </c>
      <c r="H443" s="214">
        <v>36500</v>
      </c>
      <c r="I443" s="443">
        <v>36500</v>
      </c>
      <c r="J443" s="446">
        <v>0.12051612903225807</v>
      </c>
      <c r="K443" s="443">
        <f t="shared" si="406"/>
        <v>40898.838709677417</v>
      </c>
      <c r="L443" s="443">
        <f t="shared" ref="L443:O443" si="453">IF($J443&lt;0,(K443*(1-$J443)),(K443*(1+$J443)))</f>
        <v>45827.808432882412</v>
      </c>
      <c r="M443" s="443">
        <f t="shared" si="453"/>
        <v>51350.798507245272</v>
      </c>
      <c r="N443" s="443">
        <f t="shared" si="453"/>
        <v>57539.397966053926</v>
      </c>
      <c r="O443" s="443">
        <f t="shared" si="453"/>
        <v>64473.823475769328</v>
      </c>
      <c r="P443" s="455"/>
      <c r="Q443" s="87">
        <f t="shared" si="404"/>
        <v>36500</v>
      </c>
      <c r="R443" s="550">
        <f t="shared" si="397"/>
        <v>0</v>
      </c>
      <c r="S443" s="550">
        <f t="shared" si="398"/>
        <v>1</v>
      </c>
      <c r="T443" s="550">
        <f>IF(R443=1,SUM($R$6:R443),0)</f>
        <v>0</v>
      </c>
      <c r="U443" s="550">
        <f>IF(S443=1,SUM($S$6:S443),0)</f>
        <v>400</v>
      </c>
      <c r="V443" s="550">
        <f t="shared" si="399"/>
        <v>400</v>
      </c>
      <c r="W443" s="550">
        <f t="shared" si="400"/>
        <v>0</v>
      </c>
      <c r="X443" s="550">
        <f>IF(W443=1,SUM($W$6:W443),0)</f>
        <v>0</v>
      </c>
      <c r="Y443" s="158"/>
      <c r="Z443" s="158"/>
      <c r="AA443" s="158"/>
      <c r="AB443" s="158"/>
      <c r="AE443" s="150"/>
      <c r="AF443" s="160"/>
      <c r="AG443" s="150"/>
      <c r="AH443" s="150"/>
    </row>
    <row r="444" spans="1:34" ht="15" customHeight="1">
      <c r="A444" s="15"/>
      <c r="B444" s="166">
        <v>48</v>
      </c>
      <c r="C444" s="105" t="s">
        <v>169</v>
      </c>
      <c r="D444" s="105"/>
      <c r="E444" s="212" t="s">
        <v>45</v>
      </c>
      <c r="F444" s="213" t="s">
        <v>8</v>
      </c>
      <c r="G444" s="214">
        <v>37700</v>
      </c>
      <c r="H444" s="214">
        <v>37700</v>
      </c>
      <c r="I444" s="443">
        <v>37700</v>
      </c>
      <c r="J444" s="446">
        <v>0.12051612903225807</v>
      </c>
      <c r="K444" s="443">
        <f t="shared" si="406"/>
        <v>42243.458064516126</v>
      </c>
      <c r="L444" s="443">
        <f t="shared" ref="L444:O444" si="454">IF($J444&lt;0,(K444*(1-$J444)),(K444*(1+$J444)))</f>
        <v>47334.476107388131</v>
      </c>
      <c r="M444" s="443">
        <f t="shared" si="454"/>
        <v>53039.043937620452</v>
      </c>
      <c r="N444" s="443">
        <f t="shared" si="454"/>
        <v>59431.10420055432</v>
      </c>
      <c r="O444" s="443">
        <f t="shared" si="454"/>
        <v>66593.510822917902</v>
      </c>
      <c r="P444" s="455"/>
      <c r="Q444" s="87">
        <f t="shared" si="404"/>
        <v>37700</v>
      </c>
      <c r="R444" s="550">
        <f t="shared" si="397"/>
        <v>0</v>
      </c>
      <c r="S444" s="550">
        <f t="shared" si="398"/>
        <v>1</v>
      </c>
      <c r="T444" s="550">
        <f>IF(R444=1,SUM($R$6:R444),0)</f>
        <v>0</v>
      </c>
      <c r="U444" s="550">
        <f>IF(S444=1,SUM($S$6:S444),0)</f>
        <v>401</v>
      </c>
      <c r="V444" s="550">
        <f t="shared" si="399"/>
        <v>401</v>
      </c>
      <c r="W444" s="550">
        <f t="shared" si="400"/>
        <v>0</v>
      </c>
      <c r="X444" s="550">
        <f>IF(W444=1,SUM($W$6:W444),0)</f>
        <v>0</v>
      </c>
      <c r="Y444" s="158"/>
      <c r="Z444" s="158"/>
      <c r="AA444" s="158"/>
      <c r="AB444" s="158"/>
      <c r="AE444" s="150"/>
      <c r="AF444" s="160"/>
      <c r="AG444" s="150"/>
      <c r="AH444" s="150"/>
    </row>
    <row r="445" spans="1:34" ht="15" customHeight="1">
      <c r="A445" s="15"/>
      <c r="B445" s="166">
        <v>49</v>
      </c>
      <c r="C445" s="105" t="s">
        <v>170</v>
      </c>
      <c r="D445" s="105"/>
      <c r="E445" s="212" t="s">
        <v>45</v>
      </c>
      <c r="F445" s="213" t="s">
        <v>8</v>
      </c>
      <c r="G445" s="214">
        <v>28000</v>
      </c>
      <c r="H445" s="214">
        <v>28100</v>
      </c>
      <c r="I445" s="443">
        <v>28100</v>
      </c>
      <c r="J445" s="446">
        <v>0.12051612903225807</v>
      </c>
      <c r="K445" s="443">
        <f t="shared" si="406"/>
        <v>31486.503225806453</v>
      </c>
      <c r="L445" s="443">
        <f t="shared" ref="L445:O445" si="455">IF($J445&lt;0,(K445*(1-$J445)),(K445*(1+$J445)))</f>
        <v>35281.134711342354</v>
      </c>
      <c r="M445" s="443">
        <f t="shared" si="455"/>
        <v>39533.080494618967</v>
      </c>
      <c r="N445" s="443">
        <f t="shared" si="455"/>
        <v>44297.454324551109</v>
      </c>
      <c r="O445" s="443">
        <f t="shared" si="455"/>
        <v>49636.012045729265</v>
      </c>
      <c r="P445" s="455"/>
      <c r="Q445" s="87">
        <f t="shared" si="404"/>
        <v>28100</v>
      </c>
      <c r="R445" s="550">
        <f t="shared" si="397"/>
        <v>0</v>
      </c>
      <c r="S445" s="550">
        <f t="shared" si="398"/>
        <v>1</v>
      </c>
      <c r="T445" s="550">
        <f>IF(R445=1,SUM($R$6:R445),0)</f>
        <v>0</v>
      </c>
      <c r="U445" s="550">
        <f>IF(S445=1,SUM($S$6:S445),0)</f>
        <v>402</v>
      </c>
      <c r="V445" s="550">
        <f t="shared" si="399"/>
        <v>402</v>
      </c>
      <c r="W445" s="550">
        <f t="shared" si="400"/>
        <v>0</v>
      </c>
      <c r="X445" s="550">
        <f>IF(W445=1,SUM($W$6:W445),0)</f>
        <v>0</v>
      </c>
      <c r="Y445" s="158"/>
      <c r="Z445" s="158"/>
      <c r="AA445" s="158"/>
      <c r="AB445" s="158"/>
      <c r="AE445" s="150"/>
      <c r="AF445" s="160"/>
      <c r="AG445" s="150"/>
      <c r="AH445" s="150"/>
    </row>
    <row r="446" spans="1:34" ht="15" customHeight="1">
      <c r="A446" s="15"/>
      <c r="B446" s="166">
        <v>50</v>
      </c>
      <c r="C446" s="105" t="s">
        <v>174</v>
      </c>
      <c r="D446" s="105" t="s">
        <v>174</v>
      </c>
      <c r="E446" s="212" t="s">
        <v>45</v>
      </c>
      <c r="F446" s="213" t="s">
        <v>8</v>
      </c>
      <c r="G446" s="214">
        <v>10800</v>
      </c>
      <c r="H446" s="214">
        <v>10800</v>
      </c>
      <c r="I446" s="167">
        <v>9677</v>
      </c>
      <c r="J446" s="445">
        <f t="shared" si="405"/>
        <v>-0.10398148148148148</v>
      </c>
      <c r="K446" s="167">
        <f t="shared" si="406"/>
        <v>10683.228796296296</v>
      </c>
      <c r="L446" s="167">
        <f t="shared" ref="L446:O446" si="456">IF($J446&lt;0,(K446*(1-$J446)),(K446*(1+$J446)))</f>
        <v>11794.086753540809</v>
      </c>
      <c r="M446" s="167">
        <f t="shared" si="456"/>
        <v>13020.453366895099</v>
      </c>
      <c r="N446" s="167">
        <f t="shared" si="456"/>
        <v>14374.339397545395</v>
      </c>
      <c r="O446" s="167">
        <f t="shared" si="456"/>
        <v>15869.00450341979</v>
      </c>
      <c r="P446" s="455"/>
      <c r="Q446" s="87">
        <f t="shared" si="404"/>
        <v>9677</v>
      </c>
      <c r="R446" s="550">
        <f t="shared" si="397"/>
        <v>0</v>
      </c>
      <c r="S446" s="550">
        <f t="shared" si="398"/>
        <v>1</v>
      </c>
      <c r="T446" s="550">
        <f>IF(R446=1,SUM($R$6:R446),0)</f>
        <v>0</v>
      </c>
      <c r="U446" s="550">
        <f>IF(S446=1,SUM($S$6:S446),0)</f>
        <v>403</v>
      </c>
      <c r="V446" s="550">
        <f t="shared" si="399"/>
        <v>403</v>
      </c>
      <c r="W446" s="550">
        <f t="shared" si="400"/>
        <v>0</v>
      </c>
      <c r="X446" s="550">
        <f>IF(W446=1,SUM($W$6:W446),0)</f>
        <v>0</v>
      </c>
      <c r="Y446" s="158"/>
      <c r="Z446" s="158"/>
      <c r="AA446" s="158"/>
      <c r="AB446" s="158"/>
      <c r="AE446" s="150"/>
      <c r="AF446" s="160"/>
      <c r="AG446" s="150"/>
      <c r="AH446" s="150"/>
    </row>
    <row r="447" spans="1:34" ht="15" customHeight="1">
      <c r="A447" s="15"/>
      <c r="B447" s="166">
        <v>51</v>
      </c>
      <c r="C447" s="105" t="s">
        <v>175</v>
      </c>
      <c r="D447" s="105" t="s">
        <v>175</v>
      </c>
      <c r="E447" s="212" t="s">
        <v>45</v>
      </c>
      <c r="F447" s="213" t="s">
        <v>8</v>
      </c>
      <c r="G447" s="214">
        <v>13600</v>
      </c>
      <c r="H447" s="214">
        <v>13600</v>
      </c>
      <c r="I447" s="167">
        <v>10247</v>
      </c>
      <c r="J447" s="445">
        <f t="shared" si="405"/>
        <v>-0.24654411764705883</v>
      </c>
      <c r="K447" s="167">
        <f t="shared" si="406"/>
        <v>12773.337573529412</v>
      </c>
      <c r="L447" s="167">
        <f t="shared" ref="L447:O447" si="457">IF($J447&lt;0,(K447*(1-$J447)),(K447*(1+$J447)))</f>
        <v>15922.528815003245</v>
      </c>
      <c r="M447" s="167">
        <f t="shared" si="457"/>
        <v>19848.134632408088</v>
      </c>
      <c r="N447" s="167">
        <f t="shared" si="457"/>
        <v>24741.575472295171</v>
      </c>
      <c r="O447" s="167">
        <f t="shared" si="457"/>
        <v>30841.465366310298</v>
      </c>
      <c r="P447" s="455"/>
      <c r="Q447" s="87">
        <f t="shared" si="404"/>
        <v>10247</v>
      </c>
      <c r="R447" s="550">
        <f t="shared" si="397"/>
        <v>0</v>
      </c>
      <c r="S447" s="550">
        <f t="shared" si="398"/>
        <v>1</v>
      </c>
      <c r="T447" s="550">
        <f>IF(R447=1,SUM($R$6:R447),0)</f>
        <v>0</v>
      </c>
      <c r="U447" s="550">
        <f>IF(S447=1,SUM($S$6:S447),0)</f>
        <v>404</v>
      </c>
      <c r="V447" s="550">
        <f t="shared" si="399"/>
        <v>404</v>
      </c>
      <c r="W447" s="550">
        <f t="shared" si="400"/>
        <v>0</v>
      </c>
      <c r="X447" s="550">
        <f>IF(W447=1,SUM($W$6:W447),0)</f>
        <v>0</v>
      </c>
      <c r="Y447" s="158"/>
      <c r="Z447" s="158"/>
      <c r="AA447" s="158"/>
      <c r="AB447" s="158"/>
      <c r="AE447" s="150"/>
      <c r="AF447" s="160"/>
      <c r="AG447" s="150"/>
      <c r="AH447" s="150"/>
    </row>
    <row r="448" spans="1:34" ht="15" customHeight="1">
      <c r="A448" s="15"/>
      <c r="B448" s="166">
        <v>52</v>
      </c>
      <c r="C448" s="105" t="s">
        <v>176</v>
      </c>
      <c r="D448" s="105" t="s">
        <v>176</v>
      </c>
      <c r="E448" s="212" t="s">
        <v>45</v>
      </c>
      <c r="F448" s="213" t="s">
        <v>8</v>
      </c>
      <c r="G448" s="214">
        <v>17100</v>
      </c>
      <c r="H448" s="214">
        <v>17100</v>
      </c>
      <c r="I448" s="167">
        <v>12524</v>
      </c>
      <c r="J448" s="445">
        <f t="shared" si="405"/>
        <v>-0.26760233918128656</v>
      </c>
      <c r="K448" s="167">
        <f t="shared" si="406"/>
        <v>15875.451695906433</v>
      </c>
      <c r="L448" s="167">
        <f t="shared" ref="L448:O448" si="458">IF($J448&lt;0,(K448*(1-$J448)),(K448*(1+$J448)))</f>
        <v>20123.759705290515</v>
      </c>
      <c r="M448" s="167">
        <f t="shared" si="458"/>
        <v>25508.924875548375</v>
      </c>
      <c r="N448" s="167">
        <f t="shared" si="458"/>
        <v>32335.172842244829</v>
      </c>
      <c r="O448" s="167">
        <f t="shared" si="458"/>
        <v>40988.140732660751</v>
      </c>
      <c r="P448" s="455"/>
      <c r="Q448" s="87">
        <f t="shared" si="404"/>
        <v>12524</v>
      </c>
      <c r="R448" s="550">
        <f t="shared" si="397"/>
        <v>0</v>
      </c>
      <c r="S448" s="550">
        <f t="shared" si="398"/>
        <v>1</v>
      </c>
      <c r="T448" s="550">
        <f>IF(R448=1,SUM($R$6:R448),0)</f>
        <v>0</v>
      </c>
      <c r="U448" s="550">
        <f>IF(S448=1,SUM($S$6:S448),0)</f>
        <v>405</v>
      </c>
      <c r="V448" s="550">
        <f t="shared" si="399"/>
        <v>405</v>
      </c>
      <c r="W448" s="550">
        <f t="shared" si="400"/>
        <v>0</v>
      </c>
      <c r="X448" s="550">
        <f>IF(W448=1,SUM($W$6:W448),0)</f>
        <v>0</v>
      </c>
      <c r="Y448" s="158"/>
      <c r="Z448" s="158"/>
      <c r="AA448" s="158"/>
      <c r="AB448" s="158"/>
      <c r="AE448" s="150"/>
      <c r="AF448" s="160"/>
      <c r="AG448" s="150"/>
      <c r="AH448" s="150"/>
    </row>
    <row r="449" spans="1:35" ht="15" customHeight="1">
      <c r="A449" s="15"/>
      <c r="B449" s="166">
        <v>53</v>
      </c>
      <c r="C449" s="105" t="s">
        <v>177</v>
      </c>
      <c r="D449" s="105" t="s">
        <v>177</v>
      </c>
      <c r="E449" s="212" t="s">
        <v>45</v>
      </c>
      <c r="F449" s="213" t="s">
        <v>8</v>
      </c>
      <c r="G449" s="214">
        <v>32400</v>
      </c>
      <c r="H449" s="214">
        <v>32400</v>
      </c>
      <c r="I449" s="167">
        <v>24478</v>
      </c>
      <c r="J449" s="445">
        <f t="shared" si="405"/>
        <v>-0.24450617283950618</v>
      </c>
      <c r="K449" s="167">
        <f t="shared" si="406"/>
        <v>30463.022098765432</v>
      </c>
      <c r="L449" s="167">
        <f t="shared" ref="L449:O449" si="459">IF($J449&lt;0,(K449*(1-$J449)),(K449*(1+$J449)))</f>
        <v>37911.41904525987</v>
      </c>
      <c r="M449" s="167">
        <f t="shared" si="459"/>
        <v>47180.995022931129</v>
      </c>
      <c r="N449" s="167">
        <f t="shared" si="459"/>
        <v>58717.039546747808</v>
      </c>
      <c r="O449" s="167">
        <f t="shared" si="459"/>
        <v>73073.71816678904</v>
      </c>
      <c r="P449" s="455"/>
      <c r="Q449" s="87">
        <f t="shared" si="404"/>
        <v>24478</v>
      </c>
      <c r="R449" s="550">
        <f t="shared" si="397"/>
        <v>0</v>
      </c>
      <c r="S449" s="550">
        <f t="shared" si="398"/>
        <v>1</v>
      </c>
      <c r="T449" s="550">
        <f>IF(R449=1,SUM($R$6:R449),0)</f>
        <v>0</v>
      </c>
      <c r="U449" s="550">
        <f>IF(S449=1,SUM($S$6:S449),0)</f>
        <v>406</v>
      </c>
      <c r="V449" s="550">
        <f t="shared" si="399"/>
        <v>406</v>
      </c>
      <c r="W449" s="550">
        <f t="shared" si="400"/>
        <v>0</v>
      </c>
      <c r="X449" s="550">
        <f>IF(W449=1,SUM($W$6:W449),0)</f>
        <v>0</v>
      </c>
      <c r="Y449" s="158"/>
      <c r="Z449" s="158"/>
      <c r="AA449" s="158"/>
      <c r="AB449" s="158"/>
      <c r="AE449" s="150"/>
      <c r="AF449" s="160"/>
      <c r="AG449" s="150"/>
      <c r="AH449" s="150"/>
    </row>
    <row r="450" spans="1:35" ht="15" customHeight="1">
      <c r="A450" s="15"/>
      <c r="B450" s="166">
        <v>54</v>
      </c>
      <c r="C450" s="105" t="s">
        <v>178</v>
      </c>
      <c r="D450" s="105" t="s">
        <v>178</v>
      </c>
      <c r="E450" s="212" t="s">
        <v>45</v>
      </c>
      <c r="F450" s="213" t="s">
        <v>8</v>
      </c>
      <c r="G450" s="214">
        <v>40400</v>
      </c>
      <c r="H450" s="214">
        <v>40400</v>
      </c>
      <c r="I450" s="167">
        <v>42125</v>
      </c>
      <c r="J450" s="445">
        <f t="shared" si="405"/>
        <v>4.2698019801980201E-2</v>
      </c>
      <c r="K450" s="167">
        <f t="shared" si="406"/>
        <v>43923.654084158414</v>
      </c>
      <c r="L450" s="167">
        <f t="shared" ref="L450:O450" si="460">IF($J450&lt;0,(K450*(1-$J450)),(K450*(1+$J450)))</f>
        <v>45799.107136019134</v>
      </c>
      <c r="M450" s="167">
        <f t="shared" si="460"/>
        <v>47754.638319425889</v>
      </c>
      <c r="N450" s="167">
        <f t="shared" si="460"/>
        <v>49793.666812025134</v>
      </c>
      <c r="O450" s="167">
        <f t="shared" si="460"/>
        <v>51919.757783578185</v>
      </c>
      <c r="P450" s="455"/>
      <c r="Q450" s="87">
        <f t="shared" si="404"/>
        <v>42125</v>
      </c>
      <c r="R450" s="550">
        <f t="shared" si="397"/>
        <v>0</v>
      </c>
      <c r="S450" s="550">
        <f t="shared" si="398"/>
        <v>1</v>
      </c>
      <c r="T450" s="550">
        <f>IF(R450=1,SUM($R$6:R450),0)</f>
        <v>0</v>
      </c>
      <c r="U450" s="550">
        <f>IF(S450=1,SUM($S$6:S450),0)</f>
        <v>407</v>
      </c>
      <c r="V450" s="550">
        <f t="shared" si="399"/>
        <v>407</v>
      </c>
      <c r="W450" s="550">
        <f t="shared" si="400"/>
        <v>0</v>
      </c>
      <c r="X450" s="550">
        <f>IF(W450=1,SUM($W$6:W450),0)</f>
        <v>0</v>
      </c>
      <c r="Y450" s="158"/>
      <c r="Z450" s="158"/>
      <c r="AA450" s="158"/>
      <c r="AB450" s="158"/>
      <c r="AE450" s="150"/>
      <c r="AF450" s="160"/>
      <c r="AG450" s="150"/>
      <c r="AH450" s="150"/>
    </row>
    <row r="451" spans="1:35" ht="15" customHeight="1">
      <c r="A451" s="15"/>
      <c r="B451" s="166">
        <v>55</v>
      </c>
      <c r="C451" s="105" t="s">
        <v>540</v>
      </c>
      <c r="D451" s="105" t="s">
        <v>540</v>
      </c>
      <c r="E451" s="212" t="s">
        <v>45</v>
      </c>
      <c r="F451" s="213" t="s">
        <v>8</v>
      </c>
      <c r="G451" s="214">
        <v>282000</v>
      </c>
      <c r="H451" s="214">
        <v>283100</v>
      </c>
      <c r="I451" s="167">
        <v>321057</v>
      </c>
      <c r="J451" s="445">
        <f t="shared" si="405"/>
        <v>0.13407629812787</v>
      </c>
      <c r="K451" s="167">
        <f t="shared" si="406"/>
        <v>364103.13404803956</v>
      </c>
      <c r="L451" s="167">
        <f t="shared" ref="L451:O451" si="461">IF($J451&lt;0,(K451*(1-$J451)),(K451*(1+$J451)))</f>
        <v>412920.73439795634</v>
      </c>
      <c r="M451" s="167">
        <f t="shared" si="461"/>
        <v>468283.61788627575</v>
      </c>
      <c r="N451" s="167">
        <f t="shared" si="461"/>
        <v>531069.35184639366</v>
      </c>
      <c r="O451" s="167">
        <f t="shared" si="461"/>
        <v>602273.16459112545</v>
      </c>
      <c r="P451" s="455"/>
      <c r="Q451" s="87">
        <f t="shared" si="404"/>
        <v>321057</v>
      </c>
      <c r="R451" s="550">
        <f t="shared" si="397"/>
        <v>0</v>
      </c>
      <c r="S451" s="550">
        <f t="shared" si="398"/>
        <v>1</v>
      </c>
      <c r="T451" s="550">
        <f>IF(R451=1,SUM($R$6:R451),0)</f>
        <v>0</v>
      </c>
      <c r="U451" s="550">
        <f>IF(S451=1,SUM($S$6:S451),0)</f>
        <v>408</v>
      </c>
      <c r="V451" s="550">
        <f t="shared" si="399"/>
        <v>408</v>
      </c>
      <c r="W451" s="550">
        <f t="shared" si="400"/>
        <v>0</v>
      </c>
      <c r="X451" s="550">
        <f>IF(W451=1,SUM($W$6:W451),0)</f>
        <v>0</v>
      </c>
      <c r="Y451" s="158"/>
      <c r="Z451" s="158"/>
      <c r="AA451" s="158"/>
      <c r="AB451" s="158"/>
      <c r="AE451" s="150"/>
      <c r="AF451" s="160"/>
      <c r="AG451" s="150"/>
      <c r="AH451" s="150"/>
    </row>
    <row r="452" spans="1:35" ht="15" customHeight="1">
      <c r="A452" s="15"/>
      <c r="B452" s="166">
        <v>56</v>
      </c>
      <c r="C452" s="105" t="s">
        <v>541</v>
      </c>
      <c r="D452" s="105" t="s">
        <v>541</v>
      </c>
      <c r="E452" s="212" t="s">
        <v>45</v>
      </c>
      <c r="F452" s="213" t="s">
        <v>8</v>
      </c>
      <c r="G452" s="214">
        <v>379000</v>
      </c>
      <c r="H452" s="214">
        <v>380500</v>
      </c>
      <c r="I452" s="167">
        <v>431492</v>
      </c>
      <c r="J452" s="445">
        <f t="shared" si="405"/>
        <v>0.13401314060446781</v>
      </c>
      <c r="K452" s="167">
        <f t="shared" si="406"/>
        <v>489317.598065703</v>
      </c>
      <c r="L452" s="167">
        <f t="shared" ref="L452:O452" si="462">IF($J452&lt;0,(K452*(1-$J452)),(K452*(1+$J452)))</f>
        <v>554892.58613552246</v>
      </c>
      <c r="M452" s="167">
        <f t="shared" si="462"/>
        <v>629255.48430167895</v>
      </c>
      <c r="N452" s="167">
        <f t="shared" si="462"/>
        <v>713583.98799553234</v>
      </c>
      <c r="O452" s="167">
        <f t="shared" si="462"/>
        <v>809213.6193118745</v>
      </c>
      <c r="P452" s="455"/>
      <c r="Q452" s="87">
        <f t="shared" si="404"/>
        <v>431492</v>
      </c>
      <c r="R452" s="550">
        <f t="shared" si="397"/>
        <v>0</v>
      </c>
      <c r="S452" s="550">
        <f t="shared" si="398"/>
        <v>1</v>
      </c>
      <c r="T452" s="550">
        <f>IF(R452=1,SUM($R$6:R452),0)</f>
        <v>0</v>
      </c>
      <c r="U452" s="550">
        <f>IF(S452=1,SUM($S$6:S452),0)</f>
        <v>409</v>
      </c>
      <c r="V452" s="550">
        <f t="shared" si="399"/>
        <v>409</v>
      </c>
      <c r="W452" s="550">
        <f t="shared" si="400"/>
        <v>0</v>
      </c>
      <c r="X452" s="550">
        <f>IF(W452=1,SUM($W$6:W452),0)</f>
        <v>0</v>
      </c>
      <c r="Y452" s="158"/>
      <c r="Z452" s="158"/>
      <c r="AA452" s="158"/>
      <c r="AB452" s="158"/>
      <c r="AE452" s="150"/>
      <c r="AF452" s="160"/>
      <c r="AG452" s="150"/>
      <c r="AH452" s="150"/>
    </row>
    <row r="453" spans="1:35" ht="15" customHeight="1">
      <c r="A453" s="15"/>
      <c r="B453" s="166">
        <v>57</v>
      </c>
      <c r="C453" s="105" t="s">
        <v>542</v>
      </c>
      <c r="D453" s="105" t="s">
        <v>542</v>
      </c>
      <c r="E453" s="212" t="s">
        <v>45</v>
      </c>
      <c r="F453" s="213" t="s">
        <v>8</v>
      </c>
      <c r="G453" s="214">
        <v>557000</v>
      </c>
      <c r="H453" s="214">
        <v>559200</v>
      </c>
      <c r="I453" s="167">
        <v>634145</v>
      </c>
      <c r="J453" s="445">
        <f t="shared" si="405"/>
        <v>0.13402181688125894</v>
      </c>
      <c r="K453" s="167">
        <f t="shared" si="406"/>
        <v>719134.26506616606</v>
      </c>
      <c r="L453" s="167">
        <f t="shared" ref="L453:O453" si="463">IF($J453&lt;0,(K453*(1-$J453)),(K453*(1+$J453)))</f>
        <v>815513.94585190259</v>
      </c>
      <c r="M453" s="167">
        <f t="shared" si="463"/>
        <v>924810.60656697932</v>
      </c>
      <c r="N453" s="167">
        <f t="shared" si="463"/>
        <v>1048755.4043301451</v>
      </c>
      <c r="O453" s="167">
        <f t="shared" si="463"/>
        <v>1189311.5090825106</v>
      </c>
      <c r="P453" s="455"/>
      <c r="Q453" s="87">
        <f t="shared" si="404"/>
        <v>634145</v>
      </c>
      <c r="R453" s="550">
        <f t="shared" si="397"/>
        <v>0</v>
      </c>
      <c r="S453" s="550">
        <f t="shared" si="398"/>
        <v>1</v>
      </c>
      <c r="T453" s="550">
        <f>IF(R453=1,SUM($R$6:R453),0)</f>
        <v>0</v>
      </c>
      <c r="U453" s="550">
        <f>IF(S453=1,SUM($S$6:S453),0)</f>
        <v>410</v>
      </c>
      <c r="V453" s="550">
        <f t="shared" si="399"/>
        <v>410</v>
      </c>
      <c r="W453" s="550">
        <f t="shared" si="400"/>
        <v>0</v>
      </c>
      <c r="X453" s="550">
        <f>IF(W453=1,SUM($W$6:W453),0)</f>
        <v>0</v>
      </c>
      <c r="Y453" s="158"/>
      <c r="Z453" s="158"/>
      <c r="AA453" s="158"/>
      <c r="AB453" s="158"/>
      <c r="AE453" s="150"/>
      <c r="AF453" s="160"/>
      <c r="AG453" s="150"/>
      <c r="AH453" s="150"/>
    </row>
    <row r="454" spans="1:35" ht="15" customHeight="1">
      <c r="A454" s="15"/>
      <c r="B454" s="166">
        <v>58</v>
      </c>
      <c r="C454" s="105" t="s">
        <v>179</v>
      </c>
      <c r="D454" s="105" t="s">
        <v>179</v>
      </c>
      <c r="E454" s="212" t="s">
        <v>45</v>
      </c>
      <c r="F454" s="213" t="s">
        <v>8</v>
      </c>
      <c r="G454" s="214">
        <v>41800</v>
      </c>
      <c r="H454" s="214">
        <v>41800</v>
      </c>
      <c r="I454" s="167">
        <v>46223</v>
      </c>
      <c r="J454" s="445">
        <f t="shared" si="405"/>
        <v>0.10581339712918661</v>
      </c>
      <c r="K454" s="167">
        <f t="shared" si="406"/>
        <v>51114.012655502389</v>
      </c>
      <c r="L454" s="167">
        <f t="shared" ref="L454:O454" si="464">IF($J454&lt;0,(K454*(1-$J454)),(K454*(1+$J454)))</f>
        <v>56522.559975485332</v>
      </c>
      <c r="M454" s="167">
        <f t="shared" si="464"/>
        <v>62503.404060929628</v>
      </c>
      <c r="N454" s="167">
        <f t="shared" si="464"/>
        <v>69117.101576754794</v>
      </c>
      <c r="O454" s="167">
        <f t="shared" si="464"/>
        <v>76430.616894314284</v>
      </c>
      <c r="P454" s="455"/>
      <c r="Q454" s="87">
        <f t="shared" si="404"/>
        <v>46223</v>
      </c>
      <c r="R454" s="550">
        <f t="shared" si="397"/>
        <v>0</v>
      </c>
      <c r="S454" s="550">
        <f t="shared" si="398"/>
        <v>1</v>
      </c>
      <c r="T454" s="550">
        <f>IF(R454=1,SUM($R$6:R454),0)</f>
        <v>0</v>
      </c>
      <c r="U454" s="550">
        <f>IF(S454=1,SUM($S$6:S454),0)</f>
        <v>411</v>
      </c>
      <c r="V454" s="550">
        <f t="shared" si="399"/>
        <v>411</v>
      </c>
      <c r="W454" s="550">
        <f t="shared" si="400"/>
        <v>0</v>
      </c>
      <c r="X454" s="550">
        <f>IF(W454=1,SUM($W$6:W454),0)</f>
        <v>0</v>
      </c>
      <c r="Y454" s="158"/>
      <c r="Z454" s="158"/>
      <c r="AA454" s="158"/>
      <c r="AB454" s="158"/>
      <c r="AE454" s="150"/>
      <c r="AF454" s="160"/>
      <c r="AG454" s="150"/>
      <c r="AH454" s="150"/>
    </row>
    <row r="455" spans="1:35" ht="15" customHeight="1">
      <c r="A455" s="15"/>
      <c r="B455" s="166">
        <v>59</v>
      </c>
      <c r="C455" s="105" t="s">
        <v>543</v>
      </c>
      <c r="D455" s="105" t="s">
        <v>543</v>
      </c>
      <c r="E455" s="212" t="s">
        <v>45</v>
      </c>
      <c r="F455" s="213" t="s">
        <v>8</v>
      </c>
      <c r="G455" s="214">
        <v>78500</v>
      </c>
      <c r="H455" s="214">
        <v>78500</v>
      </c>
      <c r="I455" s="167">
        <v>87962</v>
      </c>
      <c r="J455" s="445">
        <f t="shared" si="405"/>
        <v>0.12053503184713375</v>
      </c>
      <c r="K455" s="167">
        <f t="shared" si="406"/>
        <v>98564.502471337575</v>
      </c>
      <c r="L455" s="167">
        <f t="shared" ref="L455:O455" si="465">IF($J455&lt;0,(K455*(1-$J455)),(K455*(1+$J455)))</f>
        <v>110444.97791571713</v>
      </c>
      <c r="M455" s="167">
        <f t="shared" si="465"/>
        <v>123757.46684614406</v>
      </c>
      <c r="N455" s="167">
        <f t="shared" si="465"/>
        <v>138674.57705376463</v>
      </c>
      <c r="O455" s="167">
        <f t="shared" si="465"/>
        <v>155389.72161532793</v>
      </c>
      <c r="P455" s="455"/>
      <c r="Q455" s="87">
        <f t="shared" si="404"/>
        <v>87962</v>
      </c>
      <c r="R455" s="550">
        <f t="shared" ref="R455:R518" si="466">IF(E455="MDU-KD",1,0)</f>
        <v>0</v>
      </c>
      <c r="S455" s="550">
        <f t="shared" ref="S455:S518" si="467">IF(E455="HDW",1,0)</f>
        <v>1</v>
      </c>
      <c r="T455" s="550">
        <f>IF(R455=1,SUM($R$6:R455),0)</f>
        <v>0</v>
      </c>
      <c r="U455" s="550">
        <f>IF(S455=1,SUM($S$6:S455),0)</f>
        <v>412</v>
      </c>
      <c r="V455" s="550">
        <f t="shared" ref="V455:V518" si="468">IF(T455=0,U455,T455)</f>
        <v>412</v>
      </c>
      <c r="W455" s="550">
        <f t="shared" ref="W455:W518" si="469">IF(F455=0,0,IF(LEFT(C455,11)="Tiang Beton",1,0))</f>
        <v>0</v>
      </c>
      <c r="X455" s="550">
        <f>IF(W455=1,SUM($W$6:W455),0)</f>
        <v>0</v>
      </c>
      <c r="Y455" s="158"/>
      <c r="Z455" s="158"/>
      <c r="AA455" s="158"/>
      <c r="AB455" s="158"/>
      <c r="AE455" s="150"/>
      <c r="AF455" s="160"/>
      <c r="AG455" s="150"/>
      <c r="AH455" s="150"/>
    </row>
    <row r="456" spans="1:35" ht="15" customHeight="1">
      <c r="A456" s="15"/>
      <c r="B456" s="166">
        <v>60</v>
      </c>
      <c r="C456" s="105" t="s">
        <v>544</v>
      </c>
      <c r="D456" s="105" t="s">
        <v>544</v>
      </c>
      <c r="E456" s="212" t="s">
        <v>45</v>
      </c>
      <c r="F456" s="213" t="s">
        <v>8</v>
      </c>
      <c r="G456" s="214">
        <v>120000</v>
      </c>
      <c r="H456" s="214">
        <v>120000</v>
      </c>
      <c r="I456" s="167">
        <v>108675</v>
      </c>
      <c r="J456" s="445">
        <f t="shared" si="405"/>
        <v>-9.4375000000000001E-2</v>
      </c>
      <c r="K456" s="167">
        <f t="shared" si="406"/>
        <v>118931.20312500001</v>
      </c>
      <c r="L456" s="167">
        <f t="shared" ref="L456:O456" si="470">IF($J456&lt;0,(K456*(1-$J456)),(K456*(1+$J456)))</f>
        <v>130155.3354199219</v>
      </c>
      <c r="M456" s="167">
        <f t="shared" si="470"/>
        <v>142438.74520017704</v>
      </c>
      <c r="N456" s="167">
        <f t="shared" si="470"/>
        <v>155881.40177844377</v>
      </c>
      <c r="O456" s="167">
        <f t="shared" si="470"/>
        <v>170592.70907128442</v>
      </c>
      <c r="P456" s="455"/>
      <c r="Q456" s="87">
        <f t="shared" si="404"/>
        <v>108675</v>
      </c>
      <c r="R456" s="550">
        <f t="shared" si="466"/>
        <v>0</v>
      </c>
      <c r="S456" s="550">
        <f t="shared" si="467"/>
        <v>1</v>
      </c>
      <c r="T456" s="550">
        <f>IF(R456=1,SUM($R$6:R456),0)</f>
        <v>0</v>
      </c>
      <c r="U456" s="550">
        <f>IF(S456=1,SUM($S$6:S456),0)</f>
        <v>413</v>
      </c>
      <c r="V456" s="550">
        <f t="shared" si="468"/>
        <v>413</v>
      </c>
      <c r="W456" s="550">
        <f t="shared" si="469"/>
        <v>0</v>
      </c>
      <c r="X456" s="550">
        <f>IF(W456=1,SUM($W$6:W456),0)</f>
        <v>0</v>
      </c>
      <c r="Y456" s="158"/>
      <c r="Z456" s="158"/>
      <c r="AA456" s="158"/>
      <c r="AB456" s="158"/>
      <c r="AE456" s="150"/>
      <c r="AF456" s="160"/>
      <c r="AG456" s="150"/>
      <c r="AH456" s="150"/>
    </row>
    <row r="457" spans="1:35" ht="15" customHeight="1">
      <c r="A457" s="15"/>
      <c r="B457" s="166">
        <v>61</v>
      </c>
      <c r="C457" s="105" t="s">
        <v>545</v>
      </c>
      <c r="D457" s="105" t="s">
        <v>545</v>
      </c>
      <c r="E457" s="212" t="s">
        <v>45</v>
      </c>
      <c r="F457" s="213" t="s">
        <v>8</v>
      </c>
      <c r="G457" s="214">
        <v>120900</v>
      </c>
      <c r="H457" s="214">
        <v>120900</v>
      </c>
      <c r="I457" s="167">
        <v>136103</v>
      </c>
      <c r="J457" s="445">
        <f t="shared" si="405"/>
        <v>0.12574855252274608</v>
      </c>
      <c r="K457" s="167">
        <f t="shared" si="406"/>
        <v>153217.75524400329</v>
      </c>
      <c r="L457" s="167">
        <f t="shared" ref="L457:O457" si="471">IF($J457&lt;0,(K457*(1-$J457)),(K457*(1+$J457)))</f>
        <v>172484.66618672106</v>
      </c>
      <c r="M457" s="167">
        <f t="shared" si="471"/>
        <v>194174.36329207025</v>
      </c>
      <c r="N457" s="167">
        <f t="shared" si="471"/>
        <v>218591.5084130739</v>
      </c>
      <c r="O457" s="167">
        <f t="shared" si="471"/>
        <v>246079.07418978159</v>
      </c>
      <c r="P457" s="455"/>
      <c r="Q457" s="87">
        <f t="shared" si="404"/>
        <v>136103</v>
      </c>
      <c r="R457" s="550">
        <f t="shared" si="466"/>
        <v>0</v>
      </c>
      <c r="S457" s="550">
        <f t="shared" si="467"/>
        <v>1</v>
      </c>
      <c r="T457" s="550">
        <f>IF(R457=1,SUM($R$6:R457),0)</f>
        <v>0</v>
      </c>
      <c r="U457" s="550">
        <f>IF(S457=1,SUM($S$6:S457),0)</f>
        <v>414</v>
      </c>
      <c r="V457" s="550">
        <f t="shared" si="468"/>
        <v>414</v>
      </c>
      <c r="W457" s="550">
        <f t="shared" si="469"/>
        <v>0</v>
      </c>
      <c r="X457" s="550">
        <f>IF(W457=1,SUM($W$6:W457),0)</f>
        <v>0</v>
      </c>
      <c r="Y457" s="158"/>
      <c r="Z457" s="158"/>
      <c r="AA457" s="158"/>
      <c r="AB457" s="158"/>
      <c r="AE457" s="150"/>
      <c r="AF457" s="160"/>
      <c r="AG457" s="150"/>
      <c r="AH457" s="150"/>
    </row>
    <row r="458" spans="1:35" ht="15" customHeight="1">
      <c r="A458" s="15"/>
      <c r="B458" s="166">
        <v>62</v>
      </c>
      <c r="C458" s="105" t="s">
        <v>180</v>
      </c>
      <c r="D458" s="105" t="s">
        <v>180</v>
      </c>
      <c r="E458" s="212" t="s">
        <v>45</v>
      </c>
      <c r="F458" s="213" t="s">
        <v>8</v>
      </c>
      <c r="G458" s="214">
        <v>78500</v>
      </c>
      <c r="H458" s="214">
        <v>78500</v>
      </c>
      <c r="I458" s="167">
        <v>61583</v>
      </c>
      <c r="J458" s="445">
        <f t="shared" si="405"/>
        <v>-0.21550318471337579</v>
      </c>
      <c r="K458" s="167">
        <f t="shared" si="406"/>
        <v>74854.332624203817</v>
      </c>
      <c r="L458" s="167">
        <f t="shared" ref="L458:O458" si="472">IF($J458&lt;0,(K458*(1-$J458)),(K458*(1+$J458)))</f>
        <v>90985.67969431408</v>
      </c>
      <c r="M458" s="167">
        <f t="shared" si="472"/>
        <v>110593.38343174988</v>
      </c>
      <c r="N458" s="167">
        <f t="shared" si="472"/>
        <v>134426.60976951948</v>
      </c>
      <c r="O458" s="167">
        <f t="shared" si="472"/>
        <v>163395.97228507311</v>
      </c>
      <c r="P458" s="455"/>
      <c r="Q458" s="87">
        <f t="shared" si="404"/>
        <v>61583</v>
      </c>
      <c r="R458" s="550">
        <f t="shared" si="466"/>
        <v>0</v>
      </c>
      <c r="S458" s="550">
        <f t="shared" si="467"/>
        <v>1</v>
      </c>
      <c r="T458" s="550">
        <f>IF(R458=1,SUM($R$6:R458),0)</f>
        <v>0</v>
      </c>
      <c r="U458" s="550">
        <f>IF(S458=1,SUM($S$6:S458),0)</f>
        <v>415</v>
      </c>
      <c r="V458" s="550">
        <f t="shared" si="468"/>
        <v>415</v>
      </c>
      <c r="W458" s="550">
        <f t="shared" si="469"/>
        <v>0</v>
      </c>
      <c r="X458" s="550">
        <f>IF(W458=1,SUM($W$6:W458),0)</f>
        <v>0</v>
      </c>
      <c r="Y458" s="158"/>
      <c r="Z458" s="158"/>
      <c r="AA458" s="158"/>
      <c r="AB458" s="158"/>
      <c r="AE458" s="150"/>
      <c r="AF458" s="160"/>
      <c r="AG458" s="150"/>
      <c r="AH458" s="150"/>
      <c r="AI458" s="162"/>
    </row>
    <row r="459" spans="1:35" ht="15" customHeight="1">
      <c r="A459" s="15"/>
      <c r="B459" s="166">
        <v>63</v>
      </c>
      <c r="C459" s="105" t="s">
        <v>181</v>
      </c>
      <c r="D459" s="105" t="s">
        <v>181</v>
      </c>
      <c r="E459" s="212" t="s">
        <v>45</v>
      </c>
      <c r="F459" s="213" t="s">
        <v>8</v>
      </c>
      <c r="G459" s="214">
        <v>85300</v>
      </c>
      <c r="H459" s="214">
        <v>85300</v>
      </c>
      <c r="I459" s="167">
        <v>70898</v>
      </c>
      <c r="J459" s="445">
        <f t="shared" ref="J459:J522" si="473">((I459-H459)/H459)*100%</f>
        <v>-0.16883939038686988</v>
      </c>
      <c r="K459" s="167">
        <f t="shared" ref="K459:K522" si="474">IF($J459&lt;0,(I459*(1-$J459)),(I459*(1+$J459)))</f>
        <v>82868.3750996483</v>
      </c>
      <c r="L459" s="167">
        <f t="shared" ref="L459:O459" si="475">IF($J459&lt;0,(K459*(1-$J459)),(K459*(1+$J459)))</f>
        <v>96859.821033823391</v>
      </c>
      <c r="M459" s="167">
        <f t="shared" si="475"/>
        <v>113213.57417015545</v>
      </c>
      <c r="N459" s="167">
        <f t="shared" si="475"/>
        <v>132328.48501656318</v>
      </c>
      <c r="O459" s="167">
        <f t="shared" si="475"/>
        <v>154670.74575757777</v>
      </c>
      <c r="P459" s="455"/>
      <c r="Q459" s="87">
        <f t="shared" ref="Q459:Q522" si="476">IF($Q$5=$H$4,H459,(IF($Q$5=$G$4,G459,(IF($Q$5=$I$4,I459,(IF($Q$5=$K$4,K459,(IF($Q$5=$L$4,L459,(IF($Q$5=$M$4,M459,(IF($Q$5=$N$4,N459,(IF($Q$5=$O$4,O459,0)))))))))))))))</f>
        <v>70898</v>
      </c>
      <c r="R459" s="550">
        <f t="shared" si="466"/>
        <v>0</v>
      </c>
      <c r="S459" s="550">
        <f t="shared" si="467"/>
        <v>1</v>
      </c>
      <c r="T459" s="550">
        <f>IF(R459=1,SUM($R$6:R459),0)</f>
        <v>0</v>
      </c>
      <c r="U459" s="550">
        <f>IF(S459=1,SUM($S$6:S459),0)</f>
        <v>416</v>
      </c>
      <c r="V459" s="550">
        <f t="shared" si="468"/>
        <v>416</v>
      </c>
      <c r="W459" s="550">
        <f t="shared" si="469"/>
        <v>0</v>
      </c>
      <c r="X459" s="550">
        <f>IF(W459=1,SUM($W$6:W459),0)</f>
        <v>0</v>
      </c>
      <c r="Y459" s="158"/>
      <c r="Z459" s="158"/>
      <c r="AA459" s="158"/>
      <c r="AB459" s="158"/>
      <c r="AE459" s="150"/>
      <c r="AF459" s="160"/>
      <c r="AG459" s="150"/>
      <c r="AH459" s="150"/>
    </row>
    <row r="460" spans="1:35" ht="15" customHeight="1">
      <c r="A460" s="15"/>
      <c r="B460" s="166">
        <v>64</v>
      </c>
      <c r="C460" s="105" t="s">
        <v>182</v>
      </c>
      <c r="D460" s="105" t="s">
        <v>182</v>
      </c>
      <c r="E460" s="212" t="s">
        <v>45</v>
      </c>
      <c r="F460" s="213" t="s">
        <v>8</v>
      </c>
      <c r="G460" s="214">
        <v>107300</v>
      </c>
      <c r="H460" s="214">
        <v>107300</v>
      </c>
      <c r="I460" s="167">
        <v>81248</v>
      </c>
      <c r="J460" s="445">
        <f t="shared" si="473"/>
        <v>-0.2427958993476235</v>
      </c>
      <c r="K460" s="167">
        <f t="shared" si="474"/>
        <v>100974.68123019573</v>
      </c>
      <c r="L460" s="167">
        <f t="shared" ref="L460:O460" si="477">IF($J460&lt;0,(K460*(1-$J460)),(K460*(1+$J460)))</f>
        <v>125490.91977082071</v>
      </c>
      <c r="M460" s="167">
        <f t="shared" si="477"/>
        <v>155959.60049653761</v>
      </c>
      <c r="N460" s="167">
        <f t="shared" si="477"/>
        <v>193825.95196099053</v>
      </c>
      <c r="O460" s="167">
        <f t="shared" si="477"/>
        <v>240886.09828426849</v>
      </c>
      <c r="P460" s="455"/>
      <c r="Q460" s="87">
        <f t="shared" si="476"/>
        <v>81248</v>
      </c>
      <c r="R460" s="550">
        <f t="shared" si="466"/>
        <v>0</v>
      </c>
      <c r="S460" s="550">
        <f t="shared" si="467"/>
        <v>1</v>
      </c>
      <c r="T460" s="550">
        <f>IF(R460=1,SUM($R$6:R460),0)</f>
        <v>0</v>
      </c>
      <c r="U460" s="550">
        <f>IF(S460=1,SUM($S$6:S460),0)</f>
        <v>417</v>
      </c>
      <c r="V460" s="550">
        <f t="shared" si="468"/>
        <v>417</v>
      </c>
      <c r="W460" s="550">
        <f t="shared" si="469"/>
        <v>0</v>
      </c>
      <c r="X460" s="550">
        <f>IF(W460=1,SUM($W$6:W460),0)</f>
        <v>0</v>
      </c>
      <c r="Y460" s="158"/>
      <c r="Z460" s="158"/>
      <c r="AA460" s="158"/>
      <c r="AB460" s="158"/>
      <c r="AE460" s="150"/>
      <c r="AF460" s="160"/>
      <c r="AG460" s="150"/>
      <c r="AH460" s="150"/>
    </row>
    <row r="461" spans="1:35" ht="15" customHeight="1">
      <c r="A461" s="15"/>
      <c r="B461" s="166">
        <v>65</v>
      </c>
      <c r="C461" s="105" t="s">
        <v>183</v>
      </c>
      <c r="D461" s="105" t="s">
        <v>183</v>
      </c>
      <c r="E461" s="212" t="s">
        <v>45</v>
      </c>
      <c r="F461" s="213" t="s">
        <v>8</v>
      </c>
      <c r="G461" s="214">
        <v>112100</v>
      </c>
      <c r="H461" s="214">
        <v>112100</v>
      </c>
      <c r="I461" s="167">
        <v>101948</v>
      </c>
      <c r="J461" s="445">
        <f t="shared" si="473"/>
        <v>-9.0561998215878681E-2</v>
      </c>
      <c r="K461" s="167">
        <f t="shared" si="474"/>
        <v>111180.61459411241</v>
      </c>
      <c r="L461" s="167">
        <f t="shared" ref="L461:O461" si="478">IF($J461&lt;0,(K461*(1-$J461)),(K461*(1+$J461)))</f>
        <v>121249.35321462472</v>
      </c>
      <c r="M461" s="167">
        <f t="shared" si="478"/>
        <v>132229.93692412402</v>
      </c>
      <c r="N461" s="167">
        <f t="shared" si="478"/>
        <v>144204.94423593229</v>
      </c>
      <c r="O461" s="167">
        <f t="shared" si="478"/>
        <v>157264.43213854768</v>
      </c>
      <c r="P461" s="455"/>
      <c r="Q461" s="87">
        <f t="shared" si="476"/>
        <v>101948</v>
      </c>
      <c r="R461" s="550">
        <f t="shared" si="466"/>
        <v>0</v>
      </c>
      <c r="S461" s="550">
        <f t="shared" si="467"/>
        <v>1</v>
      </c>
      <c r="T461" s="550">
        <f>IF(R461=1,SUM($R$6:R461),0)</f>
        <v>0</v>
      </c>
      <c r="U461" s="550">
        <f>IF(S461=1,SUM($S$6:S461),0)</f>
        <v>418</v>
      </c>
      <c r="V461" s="550">
        <f t="shared" si="468"/>
        <v>418</v>
      </c>
      <c r="W461" s="550">
        <f t="shared" si="469"/>
        <v>0</v>
      </c>
      <c r="X461" s="550">
        <f>IF(W461=1,SUM($W$6:W461),0)</f>
        <v>0</v>
      </c>
      <c r="Y461" s="158"/>
      <c r="Z461" s="158"/>
      <c r="AA461" s="158"/>
      <c r="AB461" s="158"/>
      <c r="AE461" s="150"/>
      <c r="AF461" s="160"/>
      <c r="AG461" s="150"/>
      <c r="AH461" s="150"/>
    </row>
    <row r="462" spans="1:35" ht="15" customHeight="1">
      <c r="A462" s="15"/>
      <c r="B462" s="166">
        <v>66</v>
      </c>
      <c r="C462" s="105" t="s">
        <v>184</v>
      </c>
      <c r="D462" s="105" t="s">
        <v>184</v>
      </c>
      <c r="E462" s="212" t="s">
        <v>45</v>
      </c>
      <c r="F462" s="213" t="s">
        <v>8</v>
      </c>
      <c r="G462" s="214">
        <v>75400</v>
      </c>
      <c r="H462" s="214">
        <v>75400</v>
      </c>
      <c r="I462" s="167">
        <v>11644</v>
      </c>
      <c r="J462" s="445">
        <f t="shared" si="473"/>
        <v>-0.84557029177718834</v>
      </c>
      <c r="K462" s="167">
        <f t="shared" si="474"/>
        <v>21489.820477453581</v>
      </c>
      <c r="L462" s="167">
        <f t="shared" ref="L462:O462" si="479">IF($J462&lt;0,(K462*(1-$J462)),(K462*(1+$J462)))</f>
        <v>39660.9742488134</v>
      </c>
      <c r="M462" s="167">
        <f t="shared" si="479"/>
        <v>73197.115816550096</v>
      </c>
      <c r="N462" s="167">
        <f t="shared" si="479"/>
        <v>135090.42239479901</v>
      </c>
      <c r="O462" s="167">
        <f t="shared" si="479"/>
        <v>249318.87027547281</v>
      </c>
      <c r="P462" s="455"/>
      <c r="Q462" s="87">
        <f t="shared" si="476"/>
        <v>11644</v>
      </c>
      <c r="R462" s="550">
        <f t="shared" si="466"/>
        <v>0</v>
      </c>
      <c r="S462" s="550">
        <f t="shared" si="467"/>
        <v>1</v>
      </c>
      <c r="T462" s="550">
        <f>IF(R462=1,SUM($R$6:R462),0)</f>
        <v>0</v>
      </c>
      <c r="U462" s="550">
        <f>IF(S462=1,SUM($S$6:S462),0)</f>
        <v>419</v>
      </c>
      <c r="V462" s="550">
        <f t="shared" si="468"/>
        <v>419</v>
      </c>
      <c r="W462" s="550">
        <f t="shared" si="469"/>
        <v>0</v>
      </c>
      <c r="X462" s="550">
        <f>IF(W462=1,SUM($W$6:W462),0)</f>
        <v>0</v>
      </c>
      <c r="Y462" s="158"/>
      <c r="Z462" s="158"/>
      <c r="AA462" s="158"/>
      <c r="AB462" s="158"/>
      <c r="AE462" s="150"/>
      <c r="AF462" s="160"/>
      <c r="AG462" s="150"/>
      <c r="AH462" s="150"/>
    </row>
    <row r="463" spans="1:35" ht="15" customHeight="1">
      <c r="A463" s="15"/>
      <c r="B463" s="166">
        <v>67</v>
      </c>
      <c r="C463" s="105" t="s">
        <v>431</v>
      </c>
      <c r="D463" s="105" t="s">
        <v>431</v>
      </c>
      <c r="E463" s="212" t="s">
        <v>45</v>
      </c>
      <c r="F463" s="213" t="s">
        <v>8</v>
      </c>
      <c r="G463" s="214">
        <v>23500</v>
      </c>
      <c r="H463" s="214">
        <v>23500</v>
      </c>
      <c r="I463" s="167">
        <v>16224</v>
      </c>
      <c r="J463" s="445">
        <f t="shared" si="473"/>
        <v>-0.30961702127659574</v>
      </c>
      <c r="K463" s="167">
        <f t="shared" si="474"/>
        <v>21247.226553191493</v>
      </c>
      <c r="L463" s="167">
        <f t="shared" ref="L463:O463" si="480">IF($J463&lt;0,(K463*(1-$J463)),(K463*(1+$J463)))</f>
        <v>27825.729548979634</v>
      </c>
      <c r="M463" s="167">
        <f t="shared" si="480"/>
        <v>36441.049046782864</v>
      </c>
      <c r="N463" s="167">
        <f t="shared" si="480"/>
        <v>47723.81810484211</v>
      </c>
      <c r="O463" s="167">
        <f t="shared" si="480"/>
        <v>62499.924510409401</v>
      </c>
      <c r="P463" s="455"/>
      <c r="Q463" s="87">
        <f t="shared" si="476"/>
        <v>16224</v>
      </c>
      <c r="R463" s="550">
        <f t="shared" si="466"/>
        <v>0</v>
      </c>
      <c r="S463" s="550">
        <f t="shared" si="467"/>
        <v>1</v>
      </c>
      <c r="T463" s="550">
        <f>IF(R463=1,SUM($R$6:R463),0)</f>
        <v>0</v>
      </c>
      <c r="U463" s="550">
        <f>IF(S463=1,SUM($S$6:S463),0)</f>
        <v>420</v>
      </c>
      <c r="V463" s="550">
        <f t="shared" si="468"/>
        <v>420</v>
      </c>
      <c r="W463" s="550">
        <f t="shared" si="469"/>
        <v>0</v>
      </c>
      <c r="X463" s="550">
        <f>IF(W463=1,SUM($W$6:W463),0)</f>
        <v>0</v>
      </c>
      <c r="Y463" s="158"/>
      <c r="Z463" s="158"/>
      <c r="AA463" s="158"/>
      <c r="AB463" s="158"/>
      <c r="AE463" s="150"/>
      <c r="AF463" s="160"/>
      <c r="AG463" s="150"/>
      <c r="AH463" s="150"/>
    </row>
    <row r="464" spans="1:35" ht="15" customHeight="1">
      <c r="A464" s="15"/>
      <c r="B464" s="166">
        <v>68</v>
      </c>
      <c r="C464" s="105" t="s">
        <v>432</v>
      </c>
      <c r="D464" s="105" t="s">
        <v>432</v>
      </c>
      <c r="E464" s="212" t="s">
        <v>45</v>
      </c>
      <c r="F464" s="213" t="s">
        <v>8</v>
      </c>
      <c r="G464" s="214">
        <v>26500</v>
      </c>
      <c r="H464" s="214">
        <v>26500</v>
      </c>
      <c r="I464" s="167">
        <v>21859</v>
      </c>
      <c r="J464" s="445">
        <f t="shared" si="473"/>
        <v>-0.17513207547169812</v>
      </c>
      <c r="K464" s="167">
        <f t="shared" si="474"/>
        <v>25687.212037735848</v>
      </c>
      <c r="L464" s="167">
        <f t="shared" ref="L464:O464" si="481">IF($J464&lt;0,(K464*(1-$J464)),(K464*(1+$J464)))</f>
        <v>30185.866794986112</v>
      </c>
      <c r="M464" s="167">
        <f t="shared" si="481"/>
        <v>35472.380296704243</v>
      </c>
      <c r="N464" s="167">
        <f t="shared" si="481"/>
        <v>41684.731879987427</v>
      </c>
      <c r="O464" s="167">
        <f t="shared" si="481"/>
        <v>48985.065489610883</v>
      </c>
      <c r="P464" s="455"/>
      <c r="Q464" s="87">
        <f t="shared" si="476"/>
        <v>21859</v>
      </c>
      <c r="R464" s="550">
        <f t="shared" si="466"/>
        <v>0</v>
      </c>
      <c r="S464" s="550">
        <f t="shared" si="467"/>
        <v>1</v>
      </c>
      <c r="T464" s="550">
        <f>IF(R464=1,SUM($R$6:R464),0)</f>
        <v>0</v>
      </c>
      <c r="U464" s="550">
        <f>IF(S464=1,SUM($S$6:S464),0)</f>
        <v>421</v>
      </c>
      <c r="V464" s="550">
        <f t="shared" si="468"/>
        <v>421</v>
      </c>
      <c r="W464" s="550">
        <f t="shared" si="469"/>
        <v>0</v>
      </c>
      <c r="X464" s="550">
        <f>IF(W464=1,SUM($W$6:W464),0)</f>
        <v>0</v>
      </c>
      <c r="Y464" s="158"/>
      <c r="Z464" s="158"/>
      <c r="AA464" s="158"/>
      <c r="AB464" s="158"/>
      <c r="AE464" s="150"/>
      <c r="AF464" s="160"/>
      <c r="AG464" s="150"/>
      <c r="AH464" s="150"/>
    </row>
    <row r="465" spans="1:34" ht="15" customHeight="1">
      <c r="A465" s="15"/>
      <c r="B465" s="166">
        <v>69</v>
      </c>
      <c r="C465" s="105" t="s">
        <v>433</v>
      </c>
      <c r="D465" s="105" t="s">
        <v>433</v>
      </c>
      <c r="E465" s="212" t="s">
        <v>45</v>
      </c>
      <c r="F465" s="213" t="s">
        <v>8</v>
      </c>
      <c r="G465" s="214">
        <v>34000</v>
      </c>
      <c r="H465" s="214">
        <v>34000</v>
      </c>
      <c r="I465" s="167">
        <v>32789</v>
      </c>
      <c r="J465" s="445">
        <f t="shared" si="473"/>
        <v>-3.5617647058823532E-2</v>
      </c>
      <c r="K465" s="167">
        <f t="shared" si="474"/>
        <v>33956.867029411769</v>
      </c>
      <c r="L465" s="167">
        <f t="shared" ref="L465:O465" si="482">IF($J465&lt;0,(K465*(1-$J465)),(K465*(1+$J465)))</f>
        <v>35166.330734488765</v>
      </c>
      <c r="M465" s="167">
        <f t="shared" si="482"/>
        <v>36418.872690943652</v>
      </c>
      <c r="N465" s="167">
        <f t="shared" si="482"/>
        <v>37716.027244729914</v>
      </c>
      <c r="O465" s="167">
        <f t="shared" si="482"/>
        <v>39059.383391593678</v>
      </c>
      <c r="P465" s="461"/>
      <c r="Q465" s="87">
        <f t="shared" si="476"/>
        <v>32789</v>
      </c>
      <c r="R465" s="550">
        <f t="shared" si="466"/>
        <v>0</v>
      </c>
      <c r="S465" s="550">
        <f t="shared" si="467"/>
        <v>1</v>
      </c>
      <c r="T465" s="550">
        <f>IF(R465=1,SUM($R$6:R465),0)</f>
        <v>0</v>
      </c>
      <c r="U465" s="550">
        <f>IF(S465=1,SUM($S$6:S465),0)</f>
        <v>422</v>
      </c>
      <c r="V465" s="550">
        <f t="shared" si="468"/>
        <v>422</v>
      </c>
      <c r="W465" s="550">
        <f t="shared" si="469"/>
        <v>0</v>
      </c>
      <c r="X465" s="550">
        <f>IF(W465=1,SUM($W$6:W465),0)</f>
        <v>0</v>
      </c>
      <c r="Y465" s="158"/>
      <c r="Z465" s="158"/>
      <c r="AA465" s="158"/>
      <c r="AB465" s="158"/>
      <c r="AE465" s="150"/>
      <c r="AF465" s="160"/>
      <c r="AG465" s="150"/>
      <c r="AH465" s="150"/>
    </row>
    <row r="466" spans="1:34" ht="15" customHeight="1">
      <c r="A466" s="15"/>
      <c r="B466" s="166">
        <v>70</v>
      </c>
      <c r="C466" s="105" t="s">
        <v>434</v>
      </c>
      <c r="D466" s="105" t="s">
        <v>434</v>
      </c>
      <c r="E466" s="212" t="s">
        <v>45</v>
      </c>
      <c r="F466" s="213" t="s">
        <v>8</v>
      </c>
      <c r="G466" s="214">
        <v>49600</v>
      </c>
      <c r="H466" s="214">
        <v>49600</v>
      </c>
      <c r="I466" s="167">
        <v>55373</v>
      </c>
      <c r="J466" s="445">
        <f t="shared" si="473"/>
        <v>0.11639112903225807</v>
      </c>
      <c r="K466" s="167">
        <f t="shared" si="474"/>
        <v>61817.925987903232</v>
      </c>
      <c r="L466" s="167">
        <f t="shared" ref="L466:O466" si="483">IF($J466&lt;0,(K466*(1-$J466)),(K466*(1+$J466)))</f>
        <v>69012.984188067858</v>
      </c>
      <c r="M466" s="167">
        <f t="shared" si="483"/>
        <v>77045.483335602446</v>
      </c>
      <c r="N466" s="167">
        <f t="shared" si="483"/>
        <v>86012.894127869251</v>
      </c>
      <c r="O466" s="167">
        <f t="shared" si="483"/>
        <v>96024.031986744041</v>
      </c>
      <c r="P466" s="455"/>
      <c r="Q466" s="87">
        <f t="shared" si="476"/>
        <v>55373</v>
      </c>
      <c r="R466" s="550">
        <f t="shared" si="466"/>
        <v>0</v>
      </c>
      <c r="S466" s="550">
        <f t="shared" si="467"/>
        <v>1</v>
      </c>
      <c r="T466" s="550">
        <f>IF(R466=1,SUM($R$6:R466),0)</f>
        <v>0</v>
      </c>
      <c r="U466" s="550">
        <f>IF(S466=1,SUM($S$6:S466),0)</f>
        <v>423</v>
      </c>
      <c r="V466" s="550">
        <f t="shared" si="468"/>
        <v>423</v>
      </c>
      <c r="W466" s="550">
        <f t="shared" si="469"/>
        <v>0</v>
      </c>
      <c r="X466" s="550">
        <f>IF(W466=1,SUM($W$6:W466),0)</f>
        <v>0</v>
      </c>
      <c r="Y466" s="158"/>
      <c r="Z466" s="158"/>
      <c r="AA466" s="158"/>
      <c r="AB466" s="158"/>
      <c r="AE466" s="150"/>
      <c r="AF466" s="160"/>
      <c r="AG466" s="150"/>
      <c r="AH466" s="150"/>
    </row>
    <row r="467" spans="1:34" ht="15" customHeight="1">
      <c r="A467" s="15"/>
      <c r="B467" s="166">
        <v>71</v>
      </c>
      <c r="C467" s="105" t="s">
        <v>435</v>
      </c>
      <c r="D467" s="105" t="s">
        <v>435</v>
      </c>
      <c r="E467" s="212" t="s">
        <v>45</v>
      </c>
      <c r="F467" s="213" t="s">
        <v>8</v>
      </c>
      <c r="G467" s="214">
        <v>56300</v>
      </c>
      <c r="H467" s="214">
        <v>56300</v>
      </c>
      <c r="I467" s="167">
        <v>63086</v>
      </c>
      <c r="J467" s="445">
        <f t="shared" si="473"/>
        <v>0.1205328596802842</v>
      </c>
      <c r="K467" s="167">
        <f t="shared" si="474"/>
        <v>70689.935985790406</v>
      </c>
      <c r="L467" s="167">
        <f t="shared" ref="L467:O467" si="484">IF($J467&lt;0,(K467*(1-$J467)),(K467*(1+$J467)))</f>
        <v>79210.396120773948</v>
      </c>
      <c r="M467" s="167">
        <f t="shared" si="484"/>
        <v>88757.851681618922</v>
      </c>
      <c r="N467" s="167">
        <f t="shared" si="484"/>
        <v>99456.089363882973</v>
      </c>
      <c r="O467" s="167">
        <f t="shared" si="484"/>
        <v>111443.81622752968</v>
      </c>
      <c r="P467" s="455"/>
      <c r="Q467" s="87">
        <f t="shared" si="476"/>
        <v>63086</v>
      </c>
      <c r="R467" s="550">
        <f t="shared" si="466"/>
        <v>0</v>
      </c>
      <c r="S467" s="550">
        <f t="shared" si="467"/>
        <v>1</v>
      </c>
      <c r="T467" s="550">
        <f>IF(R467=1,SUM($R$6:R467),0)</f>
        <v>0</v>
      </c>
      <c r="U467" s="550">
        <f>IF(S467=1,SUM($S$6:S467),0)</f>
        <v>424</v>
      </c>
      <c r="V467" s="550">
        <f t="shared" si="468"/>
        <v>424</v>
      </c>
      <c r="W467" s="550">
        <f t="shared" si="469"/>
        <v>0</v>
      </c>
      <c r="X467" s="550">
        <f>IF(W467=1,SUM($W$6:W467),0)</f>
        <v>0</v>
      </c>
      <c r="Y467" s="158"/>
      <c r="Z467" s="158"/>
      <c r="AA467" s="158"/>
      <c r="AB467" s="158"/>
      <c r="AE467" s="150"/>
      <c r="AF467" s="160"/>
      <c r="AG467" s="150"/>
      <c r="AH467" s="150"/>
    </row>
    <row r="468" spans="1:34" ht="15" customHeight="1">
      <c r="A468" s="15"/>
      <c r="B468" s="166">
        <v>72</v>
      </c>
      <c r="C468" s="105" t="s">
        <v>185</v>
      </c>
      <c r="D468" s="105" t="s">
        <v>185</v>
      </c>
      <c r="E468" s="212" t="s">
        <v>45</v>
      </c>
      <c r="F468" s="213" t="s">
        <v>7</v>
      </c>
      <c r="G468" s="214">
        <v>33800</v>
      </c>
      <c r="H468" s="214">
        <v>33800</v>
      </c>
      <c r="I468" s="167">
        <v>37874</v>
      </c>
      <c r="J468" s="445">
        <f t="shared" si="473"/>
        <v>0.12053254437869823</v>
      </c>
      <c r="K468" s="167">
        <f t="shared" si="474"/>
        <v>42439.049585798813</v>
      </c>
      <c r="L468" s="167">
        <f t="shared" ref="L468:O468" si="485">IF($J468&lt;0,(K468*(1-$J468)),(K468*(1+$J468)))</f>
        <v>47554.33621338888</v>
      </c>
      <c r="M468" s="167">
        <f t="shared" si="485"/>
        <v>53286.181353428714</v>
      </c>
      <c r="N468" s="167">
        <f t="shared" si="485"/>
        <v>59708.900372182223</v>
      </c>
      <c r="O468" s="167">
        <f t="shared" si="485"/>
        <v>66905.766056095541</v>
      </c>
      <c r="P468" s="455"/>
      <c r="Q468" s="87">
        <f t="shared" si="476"/>
        <v>37874</v>
      </c>
      <c r="R468" s="550">
        <f t="shared" si="466"/>
        <v>0</v>
      </c>
      <c r="S468" s="550">
        <f t="shared" si="467"/>
        <v>1</v>
      </c>
      <c r="T468" s="550">
        <f>IF(R468=1,SUM($R$6:R468),0)</f>
        <v>0</v>
      </c>
      <c r="U468" s="550">
        <f>IF(S468=1,SUM($S$6:S468),0)</f>
        <v>425</v>
      </c>
      <c r="V468" s="550">
        <f t="shared" si="468"/>
        <v>425</v>
      </c>
      <c r="W468" s="550">
        <f t="shared" si="469"/>
        <v>0</v>
      </c>
      <c r="X468" s="550">
        <f>IF(W468=1,SUM($W$6:W468),0)</f>
        <v>0</v>
      </c>
      <c r="Y468" s="158"/>
      <c r="Z468" s="158"/>
      <c r="AA468" s="158"/>
      <c r="AB468" s="158"/>
      <c r="AE468" s="150"/>
      <c r="AF468" s="160"/>
      <c r="AG468" s="150"/>
      <c r="AH468" s="150"/>
    </row>
    <row r="469" spans="1:34" ht="15" customHeight="1">
      <c r="A469" s="15"/>
      <c r="B469" s="166">
        <v>73</v>
      </c>
      <c r="C469" s="105" t="s">
        <v>186</v>
      </c>
      <c r="D469" s="105" t="s">
        <v>186</v>
      </c>
      <c r="E469" s="212" t="s">
        <v>45</v>
      </c>
      <c r="F469" s="213" t="s">
        <v>7</v>
      </c>
      <c r="G469" s="214">
        <v>40200</v>
      </c>
      <c r="H469" s="214">
        <v>40200</v>
      </c>
      <c r="I469" s="167">
        <v>45045</v>
      </c>
      <c r="J469" s="445">
        <f t="shared" si="473"/>
        <v>0.12052238805970149</v>
      </c>
      <c r="K469" s="167">
        <f t="shared" si="474"/>
        <v>50473.930970149253</v>
      </c>
      <c r="L469" s="167">
        <f t="shared" ref="L469:O469" si="486">IF($J469&lt;0,(K469*(1-$J469)),(K469*(1+$J469)))</f>
        <v>56557.169665432164</v>
      </c>
      <c r="M469" s="167">
        <f t="shared" si="486"/>
        <v>63373.574815407759</v>
      </c>
      <c r="N469" s="167">
        <f t="shared" si="486"/>
        <v>71011.509392040854</v>
      </c>
      <c r="O469" s="167">
        <f t="shared" si="486"/>
        <v>79569.98608369354</v>
      </c>
      <c r="P469" s="455"/>
      <c r="Q469" s="87">
        <f t="shared" si="476"/>
        <v>45045</v>
      </c>
      <c r="R469" s="550">
        <f t="shared" si="466"/>
        <v>0</v>
      </c>
      <c r="S469" s="550">
        <f t="shared" si="467"/>
        <v>1</v>
      </c>
      <c r="T469" s="550">
        <f>IF(R469=1,SUM($R$6:R469),0)</f>
        <v>0</v>
      </c>
      <c r="U469" s="550">
        <f>IF(S469=1,SUM($S$6:S469),0)</f>
        <v>426</v>
      </c>
      <c r="V469" s="550">
        <f t="shared" si="468"/>
        <v>426</v>
      </c>
      <c r="W469" s="550">
        <f t="shared" si="469"/>
        <v>0</v>
      </c>
      <c r="X469" s="550">
        <f>IF(W469=1,SUM($W$6:W469),0)</f>
        <v>0</v>
      </c>
      <c r="Y469" s="158"/>
      <c r="Z469" s="158"/>
      <c r="AA469" s="158"/>
      <c r="AB469" s="158"/>
      <c r="AE469" s="150"/>
      <c r="AF469" s="160"/>
      <c r="AG469" s="150"/>
      <c r="AH469" s="150"/>
    </row>
    <row r="470" spans="1:34" ht="15" customHeight="1">
      <c r="A470" s="15"/>
      <c r="B470" s="166">
        <v>74</v>
      </c>
      <c r="C470" s="105" t="s">
        <v>187</v>
      </c>
      <c r="D470" s="105" t="s">
        <v>187</v>
      </c>
      <c r="E470" s="212" t="s">
        <v>45</v>
      </c>
      <c r="F470" s="213" t="s">
        <v>7</v>
      </c>
      <c r="G470" s="214">
        <v>46800</v>
      </c>
      <c r="H470" s="214">
        <v>46800</v>
      </c>
      <c r="I470" s="167">
        <v>46800</v>
      </c>
      <c r="J470" s="445">
        <v>0.12052238805970149</v>
      </c>
      <c r="K470" s="167">
        <f t="shared" si="474"/>
        <v>52440.447761194031</v>
      </c>
      <c r="L470" s="167">
        <f t="shared" ref="L470:O470" si="487">IF($J470&lt;0,(K470*(1-$J470)),(K470*(1+$J470)))</f>
        <v>58760.695756293164</v>
      </c>
      <c r="M470" s="167">
        <f t="shared" si="487"/>
        <v>65842.675132891178</v>
      </c>
      <c r="N470" s="167">
        <f t="shared" si="487"/>
        <v>73778.191576146346</v>
      </c>
      <c r="O470" s="167">
        <f t="shared" si="487"/>
        <v>82670.115411629653</v>
      </c>
      <c r="P470" s="455"/>
      <c r="Q470" s="87">
        <f t="shared" si="476"/>
        <v>46800</v>
      </c>
      <c r="R470" s="550">
        <f t="shared" si="466"/>
        <v>0</v>
      </c>
      <c r="S470" s="550">
        <f t="shared" si="467"/>
        <v>1</v>
      </c>
      <c r="T470" s="550">
        <f>IF(R470=1,SUM($R$6:R470),0)</f>
        <v>0</v>
      </c>
      <c r="U470" s="550">
        <f>IF(S470=1,SUM($S$6:S470),0)</f>
        <v>427</v>
      </c>
      <c r="V470" s="550">
        <f t="shared" si="468"/>
        <v>427</v>
      </c>
      <c r="W470" s="550">
        <f t="shared" si="469"/>
        <v>0</v>
      </c>
      <c r="X470" s="550">
        <f>IF(W470=1,SUM($W$6:W470),0)</f>
        <v>0</v>
      </c>
      <c r="Y470" s="158"/>
      <c r="Z470" s="158"/>
      <c r="AA470" s="158"/>
      <c r="AB470" s="158"/>
      <c r="AE470" s="150"/>
      <c r="AF470" s="160"/>
      <c r="AG470" s="150"/>
      <c r="AH470" s="150"/>
    </row>
    <row r="471" spans="1:34" ht="15" customHeight="1">
      <c r="A471" s="15"/>
      <c r="B471" s="166">
        <v>75</v>
      </c>
      <c r="C471" s="105" t="s">
        <v>33</v>
      </c>
      <c r="D471" s="105" t="s">
        <v>33</v>
      </c>
      <c r="E471" s="212" t="s">
        <v>45</v>
      </c>
      <c r="F471" s="213" t="s">
        <v>8</v>
      </c>
      <c r="G471" s="214">
        <v>9500</v>
      </c>
      <c r="H471" s="214">
        <v>9500</v>
      </c>
      <c r="I471" s="167">
        <v>10645</v>
      </c>
      <c r="J471" s="445">
        <f t="shared" si="473"/>
        <v>0.12052631578947369</v>
      </c>
      <c r="K471" s="167">
        <f t="shared" si="474"/>
        <v>11928.002631578946</v>
      </c>
      <c r="L471" s="167">
        <f t="shared" ref="L471:O471" si="488">IF($J471&lt;0,(K471*(1-$J471)),(K471*(1+$J471)))</f>
        <v>13365.640843490302</v>
      </c>
      <c r="M471" s="167">
        <f t="shared" si="488"/>
        <v>14976.552292521501</v>
      </c>
      <c r="N471" s="167">
        <f t="shared" si="488"/>
        <v>16781.620963567511</v>
      </c>
      <c r="O471" s="167">
        <f t="shared" si="488"/>
        <v>18804.247911281698</v>
      </c>
      <c r="P471" s="455"/>
      <c r="Q471" s="87">
        <f t="shared" si="476"/>
        <v>10645</v>
      </c>
      <c r="R471" s="550">
        <f t="shared" si="466"/>
        <v>0</v>
      </c>
      <c r="S471" s="550">
        <f t="shared" si="467"/>
        <v>1</v>
      </c>
      <c r="T471" s="550">
        <f>IF(R471=1,SUM($R$6:R471),0)</f>
        <v>0</v>
      </c>
      <c r="U471" s="550">
        <f>IF(S471=1,SUM($S$6:S471),0)</f>
        <v>428</v>
      </c>
      <c r="V471" s="550">
        <f t="shared" si="468"/>
        <v>428</v>
      </c>
      <c r="W471" s="550">
        <f t="shared" si="469"/>
        <v>0</v>
      </c>
      <c r="X471" s="550">
        <f>IF(W471=1,SUM($W$6:W471),0)</f>
        <v>0</v>
      </c>
      <c r="Y471" s="158"/>
      <c r="Z471" s="158"/>
      <c r="AA471" s="158"/>
      <c r="AB471" s="158"/>
      <c r="AE471" s="150"/>
      <c r="AF471" s="160"/>
      <c r="AG471" s="150"/>
      <c r="AH471" s="150"/>
    </row>
    <row r="472" spans="1:34" ht="15" customHeight="1">
      <c r="A472" s="15"/>
      <c r="B472" s="166">
        <v>76</v>
      </c>
      <c r="C472" s="105" t="s">
        <v>29</v>
      </c>
      <c r="D472" s="105" t="s">
        <v>29</v>
      </c>
      <c r="E472" s="212" t="s">
        <v>45</v>
      </c>
      <c r="F472" s="213" t="s">
        <v>8</v>
      </c>
      <c r="G472" s="214">
        <v>184500</v>
      </c>
      <c r="H472" s="214">
        <v>185200</v>
      </c>
      <c r="I472" s="167">
        <v>194063</v>
      </c>
      <c r="J472" s="445">
        <f t="shared" si="473"/>
        <v>4.7856371490280776E-2</v>
      </c>
      <c r="K472" s="167">
        <f t="shared" si="474"/>
        <v>203350.15102051839</v>
      </c>
      <c r="L472" s="167">
        <f t="shared" ref="L472:O472" si="489">IF($J472&lt;0,(K472*(1-$J472)),(K472*(1+$J472)))</f>
        <v>213081.75139036102</v>
      </c>
      <c r="M472" s="167">
        <f t="shared" si="489"/>
        <v>223279.07084269781</v>
      </c>
      <c r="N472" s="167">
        <f t="shared" si="489"/>
        <v>233964.39700295069</v>
      </c>
      <c r="O472" s="167">
        <f t="shared" si="489"/>
        <v>245161.08410142345</v>
      </c>
      <c r="P472" s="455"/>
      <c r="Q472" s="87">
        <f t="shared" si="476"/>
        <v>194063</v>
      </c>
      <c r="R472" s="550">
        <f t="shared" si="466"/>
        <v>0</v>
      </c>
      <c r="S472" s="550">
        <f t="shared" si="467"/>
        <v>1</v>
      </c>
      <c r="T472" s="550">
        <f>IF(R472=1,SUM($R$6:R472),0)</f>
        <v>0</v>
      </c>
      <c r="U472" s="550">
        <f>IF(S472=1,SUM($S$6:S472),0)</f>
        <v>429</v>
      </c>
      <c r="V472" s="550">
        <f t="shared" si="468"/>
        <v>429</v>
      </c>
      <c r="W472" s="550">
        <f t="shared" si="469"/>
        <v>0</v>
      </c>
      <c r="X472" s="550">
        <f>IF(W472=1,SUM($W$6:W472),0)</f>
        <v>0</v>
      </c>
      <c r="Y472" s="158"/>
      <c r="Z472" s="158"/>
      <c r="AA472" s="158"/>
      <c r="AB472" s="158"/>
      <c r="AE472" s="150"/>
      <c r="AF472" s="160"/>
      <c r="AG472" s="150"/>
      <c r="AH472" s="150"/>
    </row>
    <row r="473" spans="1:34" ht="15" customHeight="1">
      <c r="A473" s="15"/>
      <c r="B473" s="166">
        <v>77</v>
      </c>
      <c r="C473" s="105" t="s">
        <v>188</v>
      </c>
      <c r="D473" s="105" t="s">
        <v>188</v>
      </c>
      <c r="E473" s="212" t="s">
        <v>45</v>
      </c>
      <c r="F473" s="213" t="s">
        <v>8</v>
      </c>
      <c r="G473" s="214">
        <v>175000</v>
      </c>
      <c r="H473" s="214">
        <v>175000</v>
      </c>
      <c r="I473" s="167">
        <v>196093</v>
      </c>
      <c r="J473" s="445">
        <f t="shared" si="473"/>
        <v>0.12053142857142857</v>
      </c>
      <c r="K473" s="167">
        <f t="shared" si="474"/>
        <v>219728.36942285713</v>
      </c>
      <c r="L473" s="167">
        <f t="shared" ref="L473:O473" si="490">IF($J473&lt;0,(K473*(1-$J473)),(K473*(1+$J473)))</f>
        <v>246212.5436870647</v>
      </c>
      <c r="M473" s="167">
        <f t="shared" si="490"/>
        <v>275888.89330987184</v>
      </c>
      <c r="N473" s="167">
        <f t="shared" si="490"/>
        <v>309142.17574750114</v>
      </c>
      <c r="O473" s="167">
        <f t="shared" si="490"/>
        <v>346403.52382202708</v>
      </c>
      <c r="P473" s="455"/>
      <c r="Q473" s="87">
        <f t="shared" si="476"/>
        <v>196093</v>
      </c>
      <c r="R473" s="550">
        <f t="shared" si="466"/>
        <v>0</v>
      </c>
      <c r="S473" s="550">
        <f t="shared" si="467"/>
        <v>1</v>
      </c>
      <c r="T473" s="550">
        <f>IF(R473=1,SUM($R$6:R473),0)</f>
        <v>0</v>
      </c>
      <c r="U473" s="550">
        <f>IF(S473=1,SUM($S$6:S473),0)</f>
        <v>430</v>
      </c>
      <c r="V473" s="550">
        <f t="shared" si="468"/>
        <v>430</v>
      </c>
      <c r="W473" s="550">
        <f t="shared" si="469"/>
        <v>0</v>
      </c>
      <c r="X473" s="550">
        <f>IF(W473=1,SUM($W$6:W473),0)</f>
        <v>0</v>
      </c>
      <c r="Y473" s="158"/>
      <c r="Z473" s="158"/>
      <c r="AA473" s="158"/>
      <c r="AB473" s="158"/>
      <c r="AE473" s="150"/>
      <c r="AF473" s="160"/>
      <c r="AG473" s="150"/>
      <c r="AH473" s="150"/>
    </row>
    <row r="474" spans="1:34" ht="15" customHeight="1">
      <c r="A474" s="15"/>
      <c r="B474" s="166">
        <v>78</v>
      </c>
      <c r="C474" s="105" t="s">
        <v>32</v>
      </c>
      <c r="D474" s="105" t="s">
        <v>32</v>
      </c>
      <c r="E474" s="212" t="s">
        <v>45</v>
      </c>
      <c r="F474" s="213" t="s">
        <v>7</v>
      </c>
      <c r="G474" s="214">
        <v>30000</v>
      </c>
      <c r="H474" s="214">
        <v>30000</v>
      </c>
      <c r="I474" s="167">
        <v>28980</v>
      </c>
      <c r="J474" s="445">
        <f t="shared" si="473"/>
        <v>-3.4000000000000002E-2</v>
      </c>
      <c r="K474" s="167">
        <f t="shared" si="474"/>
        <v>29965.32</v>
      </c>
      <c r="L474" s="167">
        <f t="shared" ref="L474:O474" si="491">IF($J474&lt;0,(K474*(1-$J474)),(K474*(1+$J474)))</f>
        <v>30984.140879999999</v>
      </c>
      <c r="M474" s="167">
        <f t="shared" si="491"/>
        <v>32037.601669920001</v>
      </c>
      <c r="N474" s="167">
        <f t="shared" si="491"/>
        <v>33126.880126697281</v>
      </c>
      <c r="O474" s="167">
        <f t="shared" si="491"/>
        <v>34253.19405100499</v>
      </c>
      <c r="P474" s="455"/>
      <c r="Q474" s="87">
        <f t="shared" si="476"/>
        <v>28980</v>
      </c>
      <c r="R474" s="550">
        <f t="shared" si="466"/>
        <v>0</v>
      </c>
      <c r="S474" s="550">
        <f t="shared" si="467"/>
        <v>1</v>
      </c>
      <c r="T474" s="550">
        <f>IF(R474=1,SUM($R$6:R474),0)</f>
        <v>0</v>
      </c>
      <c r="U474" s="550">
        <f>IF(S474=1,SUM($S$6:S474),0)</f>
        <v>431</v>
      </c>
      <c r="V474" s="550">
        <f t="shared" si="468"/>
        <v>431</v>
      </c>
      <c r="W474" s="550">
        <f t="shared" si="469"/>
        <v>0</v>
      </c>
      <c r="X474" s="550">
        <f>IF(W474=1,SUM($W$6:W474),0)</f>
        <v>0</v>
      </c>
      <c r="Y474" s="158"/>
      <c r="Z474" s="158"/>
      <c r="AA474" s="158"/>
      <c r="AB474" s="158"/>
      <c r="AE474" s="150"/>
      <c r="AF474" s="160"/>
      <c r="AG474" s="150"/>
      <c r="AH474" s="150"/>
    </row>
    <row r="475" spans="1:34" ht="15" customHeight="1">
      <c r="A475" s="15"/>
      <c r="B475" s="166">
        <v>79</v>
      </c>
      <c r="C475" s="105" t="s">
        <v>189</v>
      </c>
      <c r="D475" s="105" t="s">
        <v>189</v>
      </c>
      <c r="E475" s="212" t="s">
        <v>45</v>
      </c>
      <c r="F475" s="213" t="s">
        <v>7</v>
      </c>
      <c r="G475" s="214">
        <v>49500</v>
      </c>
      <c r="H475" s="214">
        <v>49500</v>
      </c>
      <c r="I475" s="167">
        <v>55466</v>
      </c>
      <c r="J475" s="445">
        <f t="shared" si="473"/>
        <v>0.12052525252525252</v>
      </c>
      <c r="K475" s="167">
        <f t="shared" si="474"/>
        <v>62151.053656565651</v>
      </c>
      <c r="L475" s="167">
        <f t="shared" ref="L475:O475" si="492">IF($J475&lt;0,(K475*(1-$J475)),(K475*(1+$J475)))</f>
        <v>69641.82509323374</v>
      </c>
      <c r="M475" s="167">
        <f t="shared" si="492"/>
        <v>78035.423648915195</v>
      </c>
      <c r="N475" s="167">
        <f t="shared" si="492"/>
        <v>87440.662790115763</v>
      </c>
      <c r="O475" s="167">
        <f t="shared" si="492"/>
        <v>97979.470753869915</v>
      </c>
      <c r="P475" s="455"/>
      <c r="Q475" s="87">
        <f t="shared" si="476"/>
        <v>55466</v>
      </c>
      <c r="R475" s="550">
        <f t="shared" si="466"/>
        <v>0</v>
      </c>
      <c r="S475" s="550">
        <f t="shared" si="467"/>
        <v>1</v>
      </c>
      <c r="T475" s="550">
        <f>IF(R475=1,SUM($R$6:R475),0)</f>
        <v>0</v>
      </c>
      <c r="U475" s="550">
        <f>IF(S475=1,SUM($S$6:S475),0)</f>
        <v>432</v>
      </c>
      <c r="V475" s="550">
        <f t="shared" si="468"/>
        <v>432</v>
      </c>
      <c r="W475" s="550">
        <f t="shared" si="469"/>
        <v>0</v>
      </c>
      <c r="X475" s="550">
        <f>IF(W475=1,SUM($W$6:W475),0)</f>
        <v>0</v>
      </c>
      <c r="Y475" s="158"/>
      <c r="Z475" s="158"/>
      <c r="AA475" s="158"/>
      <c r="AB475" s="158"/>
      <c r="AE475" s="150"/>
      <c r="AF475" s="160"/>
      <c r="AG475" s="150"/>
      <c r="AH475" s="150"/>
    </row>
    <row r="476" spans="1:34" ht="15" customHeight="1">
      <c r="A476" s="15"/>
      <c r="B476" s="166">
        <v>80</v>
      </c>
      <c r="C476" s="105" t="s">
        <v>190</v>
      </c>
      <c r="D476" s="105" t="s">
        <v>190</v>
      </c>
      <c r="E476" s="212" t="s">
        <v>45</v>
      </c>
      <c r="F476" s="213" t="s">
        <v>7</v>
      </c>
      <c r="G476" s="214">
        <v>120000</v>
      </c>
      <c r="H476" s="214">
        <v>120000</v>
      </c>
      <c r="I476" s="167">
        <v>114972</v>
      </c>
      <c r="J476" s="445">
        <f t="shared" si="473"/>
        <v>-4.19E-2</v>
      </c>
      <c r="K476" s="167">
        <f t="shared" si="474"/>
        <v>119789.32680000001</v>
      </c>
      <c r="L476" s="167">
        <f t="shared" ref="L476:O476" si="493">IF($J476&lt;0,(K476*(1-$J476)),(K476*(1+$J476)))</f>
        <v>124808.49959292002</v>
      </c>
      <c r="M476" s="167">
        <f t="shared" si="493"/>
        <v>130037.97572586338</v>
      </c>
      <c r="N476" s="167">
        <f t="shared" si="493"/>
        <v>135486.56690877705</v>
      </c>
      <c r="O476" s="167">
        <f t="shared" si="493"/>
        <v>141163.45406225481</v>
      </c>
      <c r="P476" s="455"/>
      <c r="Q476" s="87">
        <f t="shared" si="476"/>
        <v>114972</v>
      </c>
      <c r="R476" s="550">
        <f t="shared" si="466"/>
        <v>0</v>
      </c>
      <c r="S476" s="550">
        <f t="shared" si="467"/>
        <v>1</v>
      </c>
      <c r="T476" s="550">
        <f>IF(R476=1,SUM($R$6:R476),0)</f>
        <v>0</v>
      </c>
      <c r="U476" s="550">
        <f>IF(S476=1,SUM($S$6:S476),0)</f>
        <v>433</v>
      </c>
      <c r="V476" s="550">
        <f t="shared" si="468"/>
        <v>433</v>
      </c>
      <c r="W476" s="550">
        <f t="shared" si="469"/>
        <v>0</v>
      </c>
      <c r="X476" s="550">
        <f>IF(W476=1,SUM($W$6:W476),0)</f>
        <v>0</v>
      </c>
      <c r="Y476" s="158"/>
      <c r="Z476" s="158"/>
      <c r="AA476" s="158"/>
      <c r="AB476" s="158"/>
      <c r="AE476" s="150"/>
      <c r="AF476" s="160"/>
      <c r="AG476" s="150"/>
      <c r="AH476" s="150"/>
    </row>
    <row r="477" spans="1:34" ht="15" customHeight="1">
      <c r="A477" s="15"/>
      <c r="B477" s="166">
        <v>81</v>
      </c>
      <c r="C477" s="105" t="s">
        <v>31</v>
      </c>
      <c r="D477" s="105" t="s">
        <v>31</v>
      </c>
      <c r="E477" s="212" t="s">
        <v>45</v>
      </c>
      <c r="F477" s="213" t="s">
        <v>8</v>
      </c>
      <c r="G477" s="214">
        <v>4880</v>
      </c>
      <c r="H477" s="214">
        <v>4880</v>
      </c>
      <c r="I477" s="167">
        <v>6100</v>
      </c>
      <c r="J477" s="445">
        <f t="shared" si="473"/>
        <v>0.25</v>
      </c>
      <c r="K477" s="167">
        <f t="shared" si="474"/>
        <v>7625</v>
      </c>
      <c r="L477" s="167">
        <f t="shared" ref="L477:O477" si="494">IF($J477&lt;0,(K477*(1-$J477)),(K477*(1+$J477)))</f>
        <v>9531.25</v>
      </c>
      <c r="M477" s="167">
        <f t="shared" si="494"/>
        <v>11914.0625</v>
      </c>
      <c r="N477" s="167">
        <f t="shared" si="494"/>
        <v>14892.578125</v>
      </c>
      <c r="O477" s="167">
        <f t="shared" si="494"/>
        <v>18615.72265625</v>
      </c>
      <c r="P477" s="455"/>
      <c r="Q477" s="87">
        <f t="shared" si="476"/>
        <v>6100</v>
      </c>
      <c r="R477" s="550">
        <f t="shared" si="466"/>
        <v>0</v>
      </c>
      <c r="S477" s="550">
        <f t="shared" si="467"/>
        <v>1</v>
      </c>
      <c r="T477" s="550">
        <f>IF(R477=1,SUM($R$6:R477),0)</f>
        <v>0</v>
      </c>
      <c r="U477" s="550">
        <f>IF(S477=1,SUM($S$6:S477),0)</f>
        <v>434</v>
      </c>
      <c r="V477" s="550">
        <f t="shared" si="468"/>
        <v>434</v>
      </c>
      <c r="W477" s="550">
        <f t="shared" si="469"/>
        <v>0</v>
      </c>
      <c r="X477" s="550">
        <f>IF(W477=1,SUM($W$6:W477),0)</f>
        <v>0</v>
      </c>
      <c r="Y477" s="158"/>
      <c r="Z477" s="158"/>
      <c r="AA477" s="158"/>
      <c r="AB477" s="158"/>
      <c r="AE477" s="150"/>
      <c r="AF477" s="160"/>
      <c r="AG477" s="150"/>
      <c r="AH477" s="150"/>
    </row>
    <row r="478" spans="1:34" ht="15" customHeight="1">
      <c r="A478" s="15"/>
      <c r="B478" s="166">
        <v>82</v>
      </c>
      <c r="C478" s="105" t="s">
        <v>191</v>
      </c>
      <c r="D478" s="105" t="s">
        <v>191</v>
      </c>
      <c r="E478" s="212" t="s">
        <v>45</v>
      </c>
      <c r="F478" s="213" t="s">
        <v>8</v>
      </c>
      <c r="G478" s="214">
        <v>1308700</v>
      </c>
      <c r="H478" s="214">
        <v>1308700</v>
      </c>
      <c r="I478" s="167">
        <v>1466438</v>
      </c>
      <c r="J478" s="445">
        <f t="shared" si="473"/>
        <v>0.12053029724153741</v>
      </c>
      <c r="K478" s="167">
        <f t="shared" si="474"/>
        <v>1643188.2080262857</v>
      </c>
      <c r="L478" s="167">
        <f t="shared" ref="L478:O478" si="495">IF($J478&lt;0,(K478*(1-$J478)),(K478*(1+$J478)))</f>
        <v>1841242.1711634833</v>
      </c>
      <c r="M478" s="167">
        <f t="shared" si="495"/>
        <v>2063167.6373474717</v>
      </c>
      <c r="N478" s="167">
        <f t="shared" si="495"/>
        <v>2311841.8459360828</v>
      </c>
      <c r="O478" s="167">
        <f t="shared" si="495"/>
        <v>2590488.8308021831</v>
      </c>
      <c r="P478" s="455"/>
      <c r="Q478" s="87">
        <f t="shared" si="476"/>
        <v>1466438</v>
      </c>
      <c r="R478" s="550">
        <f t="shared" si="466"/>
        <v>0</v>
      </c>
      <c r="S478" s="550">
        <f t="shared" si="467"/>
        <v>1</v>
      </c>
      <c r="T478" s="550">
        <f>IF(R478=1,SUM($R$6:R478),0)</f>
        <v>0</v>
      </c>
      <c r="U478" s="550">
        <f>IF(S478=1,SUM($S$6:S478),0)</f>
        <v>435</v>
      </c>
      <c r="V478" s="550">
        <f t="shared" si="468"/>
        <v>435</v>
      </c>
      <c r="W478" s="550">
        <f t="shared" si="469"/>
        <v>0</v>
      </c>
      <c r="X478" s="550">
        <f>IF(W478=1,SUM($W$6:W478),0)</f>
        <v>0</v>
      </c>
      <c r="Y478" s="158"/>
      <c r="Z478" s="158"/>
      <c r="AA478" s="158"/>
      <c r="AB478" s="158"/>
      <c r="AE478" s="150"/>
      <c r="AF478" s="160"/>
      <c r="AG478" s="150"/>
      <c r="AH478" s="150"/>
    </row>
    <row r="479" spans="1:34" ht="15" customHeight="1">
      <c r="A479" s="15"/>
      <c r="B479" s="166">
        <v>83</v>
      </c>
      <c r="C479" s="105" t="s">
        <v>2209</v>
      </c>
      <c r="D479" s="105" t="s">
        <v>1260</v>
      </c>
      <c r="E479" s="212" t="s">
        <v>45</v>
      </c>
      <c r="F479" s="213" t="s">
        <v>8</v>
      </c>
      <c r="G479" s="214">
        <v>12500</v>
      </c>
      <c r="H479" s="214">
        <v>12500</v>
      </c>
      <c r="I479" s="167">
        <v>14007</v>
      </c>
      <c r="J479" s="445">
        <f t="shared" si="473"/>
        <v>0.12056</v>
      </c>
      <c r="K479" s="167">
        <f t="shared" si="474"/>
        <v>15695.683919999999</v>
      </c>
      <c r="L479" s="167">
        <f t="shared" ref="L479:O479" si="496">IF($J479&lt;0,(K479*(1-$J479)),(K479*(1+$J479)))</f>
        <v>17587.9555733952</v>
      </c>
      <c r="M479" s="167">
        <f t="shared" si="496"/>
        <v>19708.359497323727</v>
      </c>
      <c r="N479" s="167">
        <f t="shared" si="496"/>
        <v>22084.399318321077</v>
      </c>
      <c r="O479" s="167">
        <f t="shared" si="496"/>
        <v>24746.894500137867</v>
      </c>
      <c r="P479" s="455"/>
      <c r="Q479" s="87">
        <f t="shared" si="476"/>
        <v>14007</v>
      </c>
      <c r="R479" s="550">
        <f t="shared" si="466"/>
        <v>0</v>
      </c>
      <c r="S479" s="550">
        <f t="shared" si="467"/>
        <v>1</v>
      </c>
      <c r="T479" s="550">
        <f>IF(R479=1,SUM($R$6:R479),0)</f>
        <v>0</v>
      </c>
      <c r="U479" s="550">
        <f>IF(S479=1,SUM($S$6:S479),0)</f>
        <v>436</v>
      </c>
      <c r="V479" s="550">
        <f t="shared" si="468"/>
        <v>436</v>
      </c>
      <c r="W479" s="550">
        <f t="shared" si="469"/>
        <v>0</v>
      </c>
      <c r="X479" s="550">
        <f>IF(W479=1,SUM($W$6:W479),0)</f>
        <v>0</v>
      </c>
      <c r="Y479" s="158"/>
      <c r="Z479" s="158"/>
      <c r="AA479" s="158"/>
      <c r="AB479" s="158"/>
      <c r="AE479" s="150"/>
      <c r="AF479" s="160"/>
      <c r="AG479" s="150"/>
      <c r="AH479" s="150"/>
    </row>
    <row r="480" spans="1:34" ht="15" customHeight="1">
      <c r="A480" s="15"/>
      <c r="B480" s="166">
        <v>84</v>
      </c>
      <c r="C480" s="105" t="s">
        <v>192</v>
      </c>
      <c r="D480" s="105" t="s">
        <v>192</v>
      </c>
      <c r="E480" s="212" t="s">
        <v>45</v>
      </c>
      <c r="F480" s="213" t="s">
        <v>7</v>
      </c>
      <c r="G480" s="214">
        <v>9700</v>
      </c>
      <c r="H480" s="214">
        <v>9700</v>
      </c>
      <c r="I480" s="167">
        <v>10869</v>
      </c>
      <c r="J480" s="445">
        <f t="shared" si="473"/>
        <v>0.12051546391752577</v>
      </c>
      <c r="K480" s="167">
        <f t="shared" si="474"/>
        <v>12178.882577319589</v>
      </c>
      <c r="L480" s="167">
        <f t="shared" ref="L480:O480" si="497">IF($J480&lt;0,(K480*(1-$J480)),(K480*(1+$J480)))</f>
        <v>13646.626261122334</v>
      </c>
      <c r="M480" s="167">
        <f t="shared" si="497"/>
        <v>15291.255755890583</v>
      </c>
      <c r="N480" s="167">
        <f t="shared" si="497"/>
        <v>17134.088537193275</v>
      </c>
      <c r="O480" s="167">
        <f t="shared" si="497"/>
        <v>19199.011166057084</v>
      </c>
      <c r="P480" s="455"/>
      <c r="Q480" s="87">
        <f t="shared" si="476"/>
        <v>10869</v>
      </c>
      <c r="R480" s="550">
        <f t="shared" si="466"/>
        <v>0</v>
      </c>
      <c r="S480" s="550">
        <f t="shared" si="467"/>
        <v>1</v>
      </c>
      <c r="T480" s="550">
        <f>IF(R480=1,SUM($R$6:R480),0)</f>
        <v>0</v>
      </c>
      <c r="U480" s="550">
        <f>IF(S480=1,SUM($S$6:S480),0)</f>
        <v>437</v>
      </c>
      <c r="V480" s="550">
        <f t="shared" si="468"/>
        <v>437</v>
      </c>
      <c r="W480" s="550">
        <f t="shared" si="469"/>
        <v>0</v>
      </c>
      <c r="X480" s="550">
        <f>IF(W480=1,SUM($W$6:W480),0)</f>
        <v>0</v>
      </c>
      <c r="Y480" s="158"/>
      <c r="Z480" s="158"/>
      <c r="AA480" s="158"/>
      <c r="AB480" s="158"/>
      <c r="AE480" s="150"/>
      <c r="AF480" s="160"/>
      <c r="AG480" s="150"/>
      <c r="AH480" s="150"/>
    </row>
    <row r="481" spans="1:34" ht="15" customHeight="1">
      <c r="A481" s="15"/>
      <c r="B481" s="166">
        <v>85</v>
      </c>
      <c r="C481" s="105" t="s">
        <v>193</v>
      </c>
      <c r="D481" s="105" t="s">
        <v>193</v>
      </c>
      <c r="E481" s="212" t="s">
        <v>45</v>
      </c>
      <c r="F481" s="213" t="s">
        <v>7</v>
      </c>
      <c r="G481" s="214">
        <v>24300</v>
      </c>
      <c r="H481" s="214">
        <v>24300</v>
      </c>
      <c r="I481" s="167">
        <v>18113</v>
      </c>
      <c r="J481" s="445">
        <f t="shared" si="473"/>
        <v>-0.25460905349794238</v>
      </c>
      <c r="K481" s="167">
        <f t="shared" si="474"/>
        <v>22724.73378600823</v>
      </c>
      <c r="L481" s="167">
        <f t="shared" ref="L481:O481" si="498">IF($J481&lt;0,(K481*(1-$J481)),(K481*(1+$J481)))</f>
        <v>28510.656746256496</v>
      </c>
      <c r="M481" s="167">
        <f t="shared" si="498"/>
        <v>35769.728075025589</v>
      </c>
      <c r="N481" s="167">
        <f t="shared" si="498"/>
        <v>44877.024684086631</v>
      </c>
      <c r="O481" s="167">
        <f t="shared" si="498"/>
        <v>56303.121462705727</v>
      </c>
      <c r="P481" s="455"/>
      <c r="Q481" s="87">
        <f t="shared" si="476"/>
        <v>18113</v>
      </c>
      <c r="R481" s="550">
        <f t="shared" si="466"/>
        <v>0</v>
      </c>
      <c r="S481" s="550">
        <f t="shared" si="467"/>
        <v>1</v>
      </c>
      <c r="T481" s="550">
        <f>IF(R481=1,SUM($R$6:R481),0)</f>
        <v>0</v>
      </c>
      <c r="U481" s="550">
        <f>IF(S481=1,SUM($S$6:S481),0)</f>
        <v>438</v>
      </c>
      <c r="V481" s="550">
        <f t="shared" si="468"/>
        <v>438</v>
      </c>
      <c r="W481" s="550">
        <f t="shared" si="469"/>
        <v>0</v>
      </c>
      <c r="X481" s="550">
        <f>IF(W481=1,SUM($W$6:W481),0)</f>
        <v>0</v>
      </c>
      <c r="Y481" s="158"/>
      <c r="Z481" s="158"/>
      <c r="AA481" s="158"/>
      <c r="AB481" s="158"/>
      <c r="AE481" s="150"/>
      <c r="AF481" s="160"/>
      <c r="AG481" s="150"/>
      <c r="AH481" s="150"/>
    </row>
    <row r="482" spans="1:34" ht="15" customHeight="1">
      <c r="A482" s="15"/>
      <c r="B482" s="166">
        <v>86</v>
      </c>
      <c r="C482" s="105" t="s">
        <v>194</v>
      </c>
      <c r="D482" s="105" t="s">
        <v>194</v>
      </c>
      <c r="E482" s="212" t="s">
        <v>45</v>
      </c>
      <c r="F482" s="213" t="s">
        <v>7</v>
      </c>
      <c r="G482" s="214">
        <v>39204</v>
      </c>
      <c r="H482" s="214">
        <v>39204</v>
      </c>
      <c r="I482" s="167">
        <v>29187</v>
      </c>
      <c r="J482" s="445">
        <f t="shared" si="473"/>
        <v>-0.25550964187327824</v>
      </c>
      <c r="K482" s="167">
        <f t="shared" si="474"/>
        <v>36644.559917355371</v>
      </c>
      <c r="L482" s="167">
        <f t="shared" ref="L482:O482" si="499">IF($J482&lt;0,(K482*(1-$J482)),(K482*(1+$J482)))</f>
        <v>46007.598298442732</v>
      </c>
      <c r="M482" s="167">
        <f t="shared" si="499"/>
        <v>57762.983263127484</v>
      </c>
      <c r="N482" s="167">
        <f t="shared" si="499"/>
        <v>72521.982430221353</v>
      </c>
      <c r="O482" s="167">
        <f t="shared" si="499"/>
        <v>91052.048188907385</v>
      </c>
      <c r="P482" s="455"/>
      <c r="Q482" s="87">
        <f t="shared" si="476"/>
        <v>29187</v>
      </c>
      <c r="R482" s="550">
        <f t="shared" si="466"/>
        <v>0</v>
      </c>
      <c r="S482" s="550">
        <f t="shared" si="467"/>
        <v>1</v>
      </c>
      <c r="T482" s="550">
        <f>IF(R482=1,SUM($R$6:R482),0)</f>
        <v>0</v>
      </c>
      <c r="U482" s="550">
        <f>IF(S482=1,SUM($S$6:S482),0)</f>
        <v>439</v>
      </c>
      <c r="V482" s="550">
        <f t="shared" si="468"/>
        <v>439</v>
      </c>
      <c r="W482" s="550">
        <f t="shared" si="469"/>
        <v>0</v>
      </c>
      <c r="X482" s="550">
        <f>IF(W482=1,SUM($W$6:W482),0)</f>
        <v>0</v>
      </c>
      <c r="Y482" s="158"/>
      <c r="Z482" s="158"/>
      <c r="AA482" s="158"/>
      <c r="AB482" s="158"/>
      <c r="AE482" s="150"/>
      <c r="AF482" s="160"/>
      <c r="AG482" s="150"/>
      <c r="AH482" s="150"/>
    </row>
    <row r="483" spans="1:34" ht="15" customHeight="1">
      <c r="A483" s="15"/>
      <c r="B483" s="166">
        <v>87</v>
      </c>
      <c r="C483" s="105" t="s">
        <v>2206</v>
      </c>
      <c r="D483" s="105" t="s">
        <v>1261</v>
      </c>
      <c r="E483" s="212" t="s">
        <v>45</v>
      </c>
      <c r="F483" s="213" t="s">
        <v>7</v>
      </c>
      <c r="G483" s="214">
        <v>491900</v>
      </c>
      <c r="H483" s="214">
        <v>547900</v>
      </c>
      <c r="I483" s="167">
        <v>551174</v>
      </c>
      <c r="J483" s="445">
        <f t="shared" si="473"/>
        <v>5.9755429822960391E-3</v>
      </c>
      <c r="K483" s="167">
        <f t="shared" si="474"/>
        <v>554467.56392772403</v>
      </c>
      <c r="L483" s="167">
        <f t="shared" ref="L483:O483" si="500">IF($J483&lt;0,(K483*(1-$J483)),(K483*(1+$J483)))</f>
        <v>557780.80868826318</v>
      </c>
      <c r="M483" s="167">
        <f t="shared" si="500"/>
        <v>561113.85188527976</v>
      </c>
      <c r="N483" s="167">
        <f t="shared" si="500"/>
        <v>564466.81182518194</v>
      </c>
      <c r="O483" s="167">
        <f t="shared" si="500"/>
        <v>567839.80752132297</v>
      </c>
      <c r="P483" s="455"/>
      <c r="Q483" s="87">
        <f t="shared" si="476"/>
        <v>551174</v>
      </c>
      <c r="R483" s="550">
        <f t="shared" si="466"/>
        <v>0</v>
      </c>
      <c r="S483" s="550">
        <f t="shared" si="467"/>
        <v>1</v>
      </c>
      <c r="T483" s="550">
        <f>IF(R483=1,SUM($R$6:R483),0)</f>
        <v>0</v>
      </c>
      <c r="U483" s="550">
        <f>IF(S483=1,SUM($S$6:S483),0)</f>
        <v>440</v>
      </c>
      <c r="V483" s="550">
        <f t="shared" si="468"/>
        <v>440</v>
      </c>
      <c r="W483" s="550">
        <f t="shared" si="469"/>
        <v>0</v>
      </c>
      <c r="X483" s="550">
        <f>IF(W483=1,SUM($W$6:W483),0)</f>
        <v>0</v>
      </c>
      <c r="Y483" s="158"/>
      <c r="Z483" s="158"/>
      <c r="AA483" s="158"/>
      <c r="AB483" s="158"/>
      <c r="AE483" s="150"/>
      <c r="AF483" s="160"/>
      <c r="AG483" s="150"/>
      <c r="AH483" s="150"/>
    </row>
    <row r="484" spans="1:34" ht="15" customHeight="1">
      <c r="A484" s="15"/>
      <c r="B484" s="166">
        <v>88</v>
      </c>
      <c r="C484" s="105" t="s">
        <v>2207</v>
      </c>
      <c r="D484" s="105" t="s">
        <v>1262</v>
      </c>
      <c r="E484" s="212" t="s">
        <v>45</v>
      </c>
      <c r="F484" s="213" t="s">
        <v>8</v>
      </c>
      <c r="G484" s="214">
        <v>78069</v>
      </c>
      <c r="H484" s="214">
        <v>87000</v>
      </c>
      <c r="I484" s="167">
        <v>77625</v>
      </c>
      <c r="J484" s="445">
        <f t="shared" si="473"/>
        <v>-0.10775862068965517</v>
      </c>
      <c r="K484" s="167">
        <f t="shared" si="474"/>
        <v>85989.762931034493</v>
      </c>
      <c r="L484" s="167">
        <f t="shared" ref="L484:O484" si="501">IF($J484&lt;0,(K484*(1-$J484)),(K484*(1+$J484)))</f>
        <v>95255.901177913212</v>
      </c>
      <c r="M484" s="167">
        <f t="shared" si="501"/>
        <v>105520.54570139524</v>
      </c>
      <c r="N484" s="167">
        <f t="shared" si="501"/>
        <v>116891.29416059732</v>
      </c>
      <c r="O484" s="167">
        <f t="shared" si="501"/>
        <v>129487.33878997204</v>
      </c>
      <c r="P484" s="455"/>
      <c r="Q484" s="87">
        <f t="shared" si="476"/>
        <v>77625</v>
      </c>
      <c r="R484" s="550">
        <f t="shared" si="466"/>
        <v>0</v>
      </c>
      <c r="S484" s="550">
        <f t="shared" si="467"/>
        <v>1</v>
      </c>
      <c r="T484" s="550">
        <f>IF(R484=1,SUM($R$6:R484),0)</f>
        <v>0</v>
      </c>
      <c r="U484" s="550">
        <f>IF(S484=1,SUM($S$6:S484),0)</f>
        <v>441</v>
      </c>
      <c r="V484" s="550">
        <f t="shared" si="468"/>
        <v>441</v>
      </c>
      <c r="W484" s="550">
        <f t="shared" si="469"/>
        <v>0</v>
      </c>
      <c r="X484" s="550">
        <f>IF(W484=1,SUM($W$6:W484),0)</f>
        <v>0</v>
      </c>
      <c r="Y484" s="158"/>
      <c r="Z484" s="158"/>
      <c r="AA484" s="158"/>
      <c r="AB484" s="158"/>
      <c r="AE484" s="150"/>
      <c r="AF484" s="160"/>
      <c r="AG484" s="150"/>
      <c r="AH484" s="150"/>
    </row>
    <row r="485" spans="1:34" ht="15" customHeight="1">
      <c r="A485" s="15"/>
      <c r="B485" s="166">
        <v>89</v>
      </c>
      <c r="C485" s="105" t="s">
        <v>2208</v>
      </c>
      <c r="D485" s="105" t="s">
        <v>1263</v>
      </c>
      <c r="E485" s="212" t="s">
        <v>45</v>
      </c>
      <c r="F485" s="213" t="s">
        <v>8</v>
      </c>
      <c r="G485" s="214">
        <v>155631</v>
      </c>
      <c r="H485" s="214">
        <v>173400</v>
      </c>
      <c r="I485" s="167">
        <v>174389</v>
      </c>
      <c r="J485" s="445">
        <f t="shared" si="473"/>
        <v>5.7035755478662053E-3</v>
      </c>
      <c r="K485" s="167">
        <f t="shared" si="474"/>
        <v>175383.64083621686</v>
      </c>
      <c r="L485" s="167">
        <f t="shared" ref="L485:O485" si="502">IF($J485&lt;0,(K485*(1-$J485)),(K485*(1+$J485)))</f>
        <v>176383.95468158607</v>
      </c>
      <c r="M485" s="167">
        <f t="shared" si="502"/>
        <v>177389.9738925439</v>
      </c>
      <c r="N485" s="167">
        <f t="shared" si="502"/>
        <v>178401.73101007406</v>
      </c>
      <c r="O485" s="167">
        <f t="shared" si="502"/>
        <v>179419.25876076013</v>
      </c>
      <c r="P485" s="455"/>
      <c r="Q485" s="87">
        <f t="shared" si="476"/>
        <v>174389</v>
      </c>
      <c r="R485" s="550">
        <f t="shared" si="466"/>
        <v>0</v>
      </c>
      <c r="S485" s="550">
        <f t="shared" si="467"/>
        <v>1</v>
      </c>
      <c r="T485" s="550">
        <f>IF(R485=1,SUM($R$6:R485),0)</f>
        <v>0</v>
      </c>
      <c r="U485" s="550">
        <f>IF(S485=1,SUM($S$6:S485),0)</f>
        <v>442</v>
      </c>
      <c r="V485" s="550">
        <f t="shared" si="468"/>
        <v>442</v>
      </c>
      <c r="W485" s="550">
        <f t="shared" si="469"/>
        <v>0</v>
      </c>
      <c r="X485" s="550">
        <f>IF(W485=1,SUM($W$6:W485),0)</f>
        <v>0</v>
      </c>
      <c r="Y485" s="158"/>
      <c r="Z485" s="158"/>
      <c r="AA485" s="158"/>
      <c r="AB485" s="158"/>
      <c r="AE485" s="150"/>
      <c r="AF485" s="160"/>
      <c r="AG485" s="150"/>
      <c r="AH485" s="150"/>
    </row>
    <row r="486" spans="1:34" ht="15" customHeight="1">
      <c r="A486" s="15"/>
      <c r="B486" s="166">
        <v>90</v>
      </c>
      <c r="C486" s="397" t="s">
        <v>546</v>
      </c>
      <c r="D486" s="397" t="s">
        <v>546</v>
      </c>
      <c r="E486" s="212" t="s">
        <v>45</v>
      </c>
      <c r="F486" s="213" t="s">
        <v>8</v>
      </c>
      <c r="G486" s="214">
        <v>3965</v>
      </c>
      <c r="H486" s="214">
        <v>3965</v>
      </c>
      <c r="I486" s="167">
        <v>4956.25</v>
      </c>
      <c r="J486" s="445">
        <f t="shared" si="473"/>
        <v>0.25</v>
      </c>
      <c r="K486" s="167">
        <f t="shared" si="474"/>
        <v>6195.3125</v>
      </c>
      <c r="L486" s="167">
        <f t="shared" ref="L486:O486" si="503">IF($J486&lt;0,(K486*(1-$J486)),(K486*(1+$J486)))</f>
        <v>7744.140625</v>
      </c>
      <c r="M486" s="167">
        <f t="shared" si="503"/>
        <v>9680.17578125</v>
      </c>
      <c r="N486" s="167">
        <f t="shared" si="503"/>
        <v>12100.2197265625</v>
      </c>
      <c r="O486" s="167">
        <f t="shared" si="503"/>
        <v>15125.274658203125</v>
      </c>
      <c r="P486" s="455"/>
      <c r="Q486" s="87">
        <f t="shared" si="476"/>
        <v>4956.25</v>
      </c>
      <c r="R486" s="550">
        <f t="shared" si="466"/>
        <v>0</v>
      </c>
      <c r="S486" s="550">
        <f t="shared" si="467"/>
        <v>1</v>
      </c>
      <c r="T486" s="550">
        <f>IF(R486=1,SUM($R$6:R486),0)</f>
        <v>0</v>
      </c>
      <c r="U486" s="550">
        <f>IF(S486=1,SUM($S$6:S486),0)</f>
        <v>443</v>
      </c>
      <c r="V486" s="550">
        <f t="shared" si="468"/>
        <v>443</v>
      </c>
      <c r="W486" s="550">
        <f t="shared" si="469"/>
        <v>0</v>
      </c>
      <c r="X486" s="550">
        <f>IF(W486=1,SUM($W$6:W486),0)</f>
        <v>0</v>
      </c>
      <c r="Y486" s="158"/>
      <c r="Z486" s="158"/>
      <c r="AA486" s="158"/>
      <c r="AB486" s="158"/>
      <c r="AE486" s="150"/>
      <c r="AF486" s="160"/>
      <c r="AG486" s="150"/>
      <c r="AH486" s="150"/>
    </row>
    <row r="487" spans="1:34" ht="15" customHeight="1">
      <c r="A487" s="15"/>
      <c r="B487" s="166">
        <v>91</v>
      </c>
      <c r="C487" s="105" t="s">
        <v>195</v>
      </c>
      <c r="D487" s="105" t="s">
        <v>195</v>
      </c>
      <c r="E487" s="212" t="s">
        <v>45</v>
      </c>
      <c r="F487" s="213" t="s">
        <v>8</v>
      </c>
      <c r="G487" s="214">
        <v>31800</v>
      </c>
      <c r="H487" s="214">
        <v>31800</v>
      </c>
      <c r="I487" s="167">
        <v>26910</v>
      </c>
      <c r="J487" s="445">
        <f t="shared" si="473"/>
        <v>-0.15377358490566037</v>
      </c>
      <c r="K487" s="167">
        <f t="shared" si="474"/>
        <v>31048.047169811318</v>
      </c>
      <c r="L487" s="167">
        <f t="shared" ref="L487:O487" si="504">IF($J487&lt;0,(K487*(1-$J487)),(K487*(1+$J487)))</f>
        <v>35822.416687433244</v>
      </c>
      <c r="M487" s="167">
        <f t="shared" si="504"/>
        <v>41330.958121444201</v>
      </c>
      <c r="N487" s="167">
        <f t="shared" si="504"/>
        <v>47686.567719364393</v>
      </c>
      <c r="O487" s="167">
        <f t="shared" si="504"/>
        <v>55019.502189417595</v>
      </c>
      <c r="P487" s="455"/>
      <c r="Q487" s="87">
        <f t="shared" si="476"/>
        <v>26910</v>
      </c>
      <c r="R487" s="550">
        <f t="shared" si="466"/>
        <v>0</v>
      </c>
      <c r="S487" s="550">
        <f t="shared" si="467"/>
        <v>1</v>
      </c>
      <c r="T487" s="550">
        <f>IF(R487=1,SUM($R$6:R487),0)</f>
        <v>0</v>
      </c>
      <c r="U487" s="550">
        <f>IF(S487=1,SUM($S$6:S487),0)</f>
        <v>444</v>
      </c>
      <c r="V487" s="550">
        <f t="shared" si="468"/>
        <v>444</v>
      </c>
      <c r="W487" s="550">
        <f t="shared" si="469"/>
        <v>0</v>
      </c>
      <c r="X487" s="550">
        <f>IF(W487=1,SUM($W$6:W487),0)</f>
        <v>0</v>
      </c>
      <c r="Y487" s="158"/>
      <c r="Z487" s="158"/>
      <c r="AA487" s="158"/>
      <c r="AB487" s="158"/>
      <c r="AE487" s="150"/>
      <c r="AF487" s="160"/>
      <c r="AG487" s="150"/>
      <c r="AH487" s="150"/>
    </row>
    <row r="488" spans="1:34" ht="15" customHeight="1">
      <c r="A488" s="15"/>
      <c r="B488" s="166">
        <v>92</v>
      </c>
      <c r="C488" s="105" t="s">
        <v>196</v>
      </c>
      <c r="D488" s="105" t="s">
        <v>196</v>
      </c>
      <c r="E488" s="212" t="s">
        <v>45</v>
      </c>
      <c r="F488" s="213" t="s">
        <v>8</v>
      </c>
      <c r="G488" s="214">
        <v>33800</v>
      </c>
      <c r="H488" s="214">
        <v>33800</v>
      </c>
      <c r="I488" s="167">
        <v>29601</v>
      </c>
      <c r="J488" s="445">
        <f t="shared" si="473"/>
        <v>-0.12423076923076923</v>
      </c>
      <c r="K488" s="167">
        <f t="shared" si="474"/>
        <v>33278.354999999996</v>
      </c>
      <c r="L488" s="167">
        <f t="shared" ref="L488:O488" si="505">IF($J488&lt;0,(K488*(1-$J488)),(K488*(1+$J488)))</f>
        <v>37412.550640384608</v>
      </c>
      <c r="M488" s="167">
        <f t="shared" si="505"/>
        <v>42060.340585324695</v>
      </c>
      <c r="N488" s="167">
        <f t="shared" si="505"/>
        <v>47285.529050347723</v>
      </c>
      <c r="O488" s="167">
        <f t="shared" si="505"/>
        <v>53159.8466977563</v>
      </c>
      <c r="P488" s="455"/>
      <c r="Q488" s="87">
        <f t="shared" si="476"/>
        <v>29601</v>
      </c>
      <c r="R488" s="550">
        <f t="shared" si="466"/>
        <v>0</v>
      </c>
      <c r="S488" s="550">
        <f t="shared" si="467"/>
        <v>1</v>
      </c>
      <c r="T488" s="550">
        <f>IF(R488=1,SUM($R$6:R488),0)</f>
        <v>0</v>
      </c>
      <c r="U488" s="550">
        <f>IF(S488=1,SUM($S$6:S488),0)</f>
        <v>445</v>
      </c>
      <c r="V488" s="550">
        <f t="shared" si="468"/>
        <v>445</v>
      </c>
      <c r="W488" s="550">
        <f t="shared" si="469"/>
        <v>0</v>
      </c>
      <c r="X488" s="550">
        <f>IF(W488=1,SUM($W$6:W488),0)</f>
        <v>0</v>
      </c>
      <c r="Y488" s="158"/>
      <c r="Z488" s="158"/>
      <c r="AA488" s="158"/>
      <c r="AB488" s="158"/>
      <c r="AE488" s="150"/>
      <c r="AF488" s="160"/>
      <c r="AG488" s="150"/>
      <c r="AH488" s="150"/>
    </row>
    <row r="489" spans="1:34" ht="15" customHeight="1">
      <c r="A489" s="15"/>
      <c r="B489" s="166">
        <v>93</v>
      </c>
      <c r="C489" s="105" t="s">
        <v>197</v>
      </c>
      <c r="D489" s="105" t="s">
        <v>197</v>
      </c>
      <c r="E489" s="212" t="s">
        <v>45</v>
      </c>
      <c r="F489" s="213" t="s">
        <v>8</v>
      </c>
      <c r="G489" s="214">
        <v>38500</v>
      </c>
      <c r="H489" s="214">
        <v>38600</v>
      </c>
      <c r="I489" s="167">
        <v>34983</v>
      </c>
      <c r="J489" s="445">
        <f t="shared" si="473"/>
        <v>-9.370466321243523E-2</v>
      </c>
      <c r="K489" s="167">
        <f t="shared" si="474"/>
        <v>38261.070233160623</v>
      </c>
      <c r="L489" s="167">
        <f t="shared" ref="L489:O489" si="506">IF($J489&lt;0,(K489*(1-$J489)),(K489*(1+$J489)))</f>
        <v>41846.310933506269</v>
      </c>
      <c r="M489" s="167">
        <f t="shared" si="506"/>
        <v>45767.50540621332</v>
      </c>
      <c r="N489" s="167">
        <f t="shared" si="506"/>
        <v>50056.134086375845</v>
      </c>
      <c r="O489" s="167">
        <f t="shared" si="506"/>
        <v>54746.627272656195</v>
      </c>
      <c r="P489" s="455"/>
      <c r="Q489" s="87">
        <f t="shared" si="476"/>
        <v>34983</v>
      </c>
      <c r="R489" s="550">
        <f t="shared" si="466"/>
        <v>0</v>
      </c>
      <c r="S489" s="550">
        <f t="shared" si="467"/>
        <v>1</v>
      </c>
      <c r="T489" s="550">
        <f>IF(R489=1,SUM($R$6:R489),0)</f>
        <v>0</v>
      </c>
      <c r="U489" s="550">
        <f>IF(S489=1,SUM($S$6:S489),0)</f>
        <v>446</v>
      </c>
      <c r="V489" s="550">
        <f t="shared" si="468"/>
        <v>446</v>
      </c>
      <c r="W489" s="550">
        <f t="shared" si="469"/>
        <v>0</v>
      </c>
      <c r="X489" s="550">
        <f>IF(W489=1,SUM($W$6:W489),0)</f>
        <v>0</v>
      </c>
      <c r="Y489" s="158"/>
      <c r="Z489" s="158"/>
      <c r="AA489" s="158"/>
      <c r="AB489" s="158"/>
      <c r="AE489" s="150"/>
      <c r="AF489" s="160"/>
      <c r="AG489" s="150"/>
      <c r="AH489" s="150"/>
    </row>
    <row r="490" spans="1:34" ht="15" customHeight="1">
      <c r="A490" s="15"/>
      <c r="B490" s="166">
        <v>94</v>
      </c>
      <c r="C490" s="105" t="s">
        <v>198</v>
      </c>
      <c r="D490" s="105" t="s">
        <v>198</v>
      </c>
      <c r="E490" s="212" t="s">
        <v>45</v>
      </c>
      <c r="F490" s="213" t="s">
        <v>8</v>
      </c>
      <c r="G490" s="214">
        <v>76000</v>
      </c>
      <c r="H490" s="214">
        <v>76300</v>
      </c>
      <c r="I490" s="167">
        <v>78039</v>
      </c>
      <c r="J490" s="445">
        <f t="shared" si="473"/>
        <v>2.2791612057667103E-2</v>
      </c>
      <c r="K490" s="167">
        <f t="shared" si="474"/>
        <v>79817.634613368282</v>
      </c>
      <c r="L490" s="167">
        <f t="shared" ref="L490:O490" si="507">IF($J490&lt;0,(K490*(1-$J490)),(K490*(1+$J490)))</f>
        <v>81636.807176836781</v>
      </c>
      <c r="M490" s="167">
        <f t="shared" si="507"/>
        <v>83497.441615637814</v>
      </c>
      <c r="N490" s="167">
        <f t="shared" si="507"/>
        <v>85400.482912749125</v>
      </c>
      <c r="O490" s="167">
        <f t="shared" si="507"/>
        <v>87346.897588833919</v>
      </c>
      <c r="P490" s="455"/>
      <c r="Q490" s="87">
        <f t="shared" si="476"/>
        <v>78039</v>
      </c>
      <c r="R490" s="550">
        <f t="shared" si="466"/>
        <v>0</v>
      </c>
      <c r="S490" s="550">
        <f t="shared" si="467"/>
        <v>1</v>
      </c>
      <c r="T490" s="550">
        <f>IF(R490=1,SUM($R$6:R490),0)</f>
        <v>0</v>
      </c>
      <c r="U490" s="550">
        <f>IF(S490=1,SUM($S$6:S490),0)</f>
        <v>447</v>
      </c>
      <c r="V490" s="550">
        <f t="shared" si="468"/>
        <v>447</v>
      </c>
      <c r="W490" s="550">
        <f t="shared" si="469"/>
        <v>0</v>
      </c>
      <c r="X490" s="550">
        <f>IF(W490=1,SUM($W$6:W490),0)</f>
        <v>0</v>
      </c>
      <c r="Y490" s="158"/>
      <c r="Z490" s="158"/>
      <c r="AA490" s="158"/>
      <c r="AB490" s="158"/>
      <c r="AE490" s="150"/>
      <c r="AF490" s="160"/>
      <c r="AG490" s="150"/>
      <c r="AH490" s="150"/>
    </row>
    <row r="491" spans="1:34" ht="15" customHeight="1">
      <c r="A491" s="15"/>
      <c r="B491" s="166">
        <v>95</v>
      </c>
      <c r="C491" s="105" t="s">
        <v>199</v>
      </c>
      <c r="D491" s="105" t="s">
        <v>199</v>
      </c>
      <c r="E491" s="212" t="s">
        <v>45</v>
      </c>
      <c r="F491" s="213" t="s">
        <v>8</v>
      </c>
      <c r="G491" s="214">
        <v>97000</v>
      </c>
      <c r="H491" s="214">
        <v>97400</v>
      </c>
      <c r="I491" s="167">
        <v>108691</v>
      </c>
      <c r="J491" s="445">
        <f t="shared" si="473"/>
        <v>0.11592402464065708</v>
      </c>
      <c r="K491" s="167">
        <f t="shared" si="474"/>
        <v>121290.89816221765</v>
      </c>
      <c r="L491" s="167">
        <f t="shared" ref="L491:O491" si="508">IF($J491&lt;0,(K491*(1-$J491)),(K491*(1+$J491)))</f>
        <v>135351.42722946199</v>
      </c>
      <c r="M491" s="167">
        <f t="shared" si="508"/>
        <v>151041.90941475824</v>
      </c>
      <c r="N491" s="167">
        <f t="shared" si="508"/>
        <v>168551.29544352656</v>
      </c>
      <c r="O491" s="167">
        <f t="shared" si="508"/>
        <v>188090.43996973659</v>
      </c>
      <c r="P491" s="455"/>
      <c r="Q491" s="87">
        <f t="shared" si="476"/>
        <v>108691</v>
      </c>
      <c r="R491" s="550">
        <f t="shared" si="466"/>
        <v>0</v>
      </c>
      <c r="S491" s="550">
        <f t="shared" si="467"/>
        <v>1</v>
      </c>
      <c r="T491" s="550">
        <f>IF(R491=1,SUM($R$6:R491),0)</f>
        <v>0</v>
      </c>
      <c r="U491" s="550">
        <f>IF(S491=1,SUM($S$6:S491),0)</f>
        <v>448</v>
      </c>
      <c r="V491" s="550">
        <f t="shared" si="468"/>
        <v>448</v>
      </c>
      <c r="W491" s="550">
        <f t="shared" si="469"/>
        <v>0</v>
      </c>
      <c r="X491" s="550">
        <f>IF(W491=1,SUM($W$6:W491),0)</f>
        <v>0</v>
      </c>
      <c r="Y491" s="158"/>
      <c r="Z491" s="158"/>
      <c r="AA491" s="158"/>
      <c r="AB491" s="158"/>
      <c r="AE491" s="150"/>
      <c r="AF491" s="160"/>
      <c r="AG491" s="150"/>
      <c r="AH491" s="150"/>
    </row>
    <row r="492" spans="1:34" ht="15" customHeight="1">
      <c r="A492" s="15"/>
      <c r="B492" s="166">
        <v>96</v>
      </c>
      <c r="C492" s="105" t="s">
        <v>703</v>
      </c>
      <c r="D492" s="105"/>
      <c r="E492" s="212" t="s">
        <v>45</v>
      </c>
      <c r="F492" s="213" t="s">
        <v>7</v>
      </c>
      <c r="G492" s="214">
        <v>4520</v>
      </c>
      <c r="H492" s="214">
        <v>4520</v>
      </c>
      <c r="I492" s="443">
        <v>4520</v>
      </c>
      <c r="J492" s="446">
        <v>0.11592402464065708</v>
      </c>
      <c r="K492" s="443">
        <f t="shared" si="474"/>
        <v>5043.9765913757692</v>
      </c>
      <c r="L492" s="443">
        <f t="shared" ref="L492:O492" si="509">IF($J492&lt;0,(K492*(1-$J492)),(K492*(1+$J492)))</f>
        <v>5628.6946580413105</v>
      </c>
      <c r="M492" s="443">
        <f t="shared" si="509"/>
        <v>6281.1955962748261</v>
      </c>
      <c r="N492" s="443">
        <f t="shared" si="509"/>
        <v>7009.3370693501756</v>
      </c>
      <c r="O492" s="443">
        <f t="shared" si="509"/>
        <v>7821.8876324921957</v>
      </c>
      <c r="P492" s="455"/>
      <c r="Q492" s="87">
        <f t="shared" si="476"/>
        <v>4520</v>
      </c>
      <c r="R492" s="550">
        <f t="shared" si="466"/>
        <v>0</v>
      </c>
      <c r="S492" s="550">
        <f t="shared" si="467"/>
        <v>1</v>
      </c>
      <c r="T492" s="550">
        <f>IF(R492=1,SUM($R$6:R492),0)</f>
        <v>0</v>
      </c>
      <c r="U492" s="550">
        <f>IF(S492=1,SUM($S$6:S492),0)</f>
        <v>449</v>
      </c>
      <c r="V492" s="550">
        <f t="shared" si="468"/>
        <v>449</v>
      </c>
      <c r="W492" s="550">
        <f t="shared" si="469"/>
        <v>0</v>
      </c>
      <c r="X492" s="550">
        <f>IF(W492=1,SUM($W$6:W492),0)</f>
        <v>0</v>
      </c>
      <c r="Y492" s="158"/>
      <c r="Z492" s="158"/>
      <c r="AA492" s="158"/>
      <c r="AB492" s="158"/>
      <c r="AE492" s="150"/>
      <c r="AF492" s="160"/>
      <c r="AG492" s="150"/>
      <c r="AH492" s="150"/>
    </row>
    <row r="493" spans="1:34" ht="15" customHeight="1">
      <c r="A493" s="15"/>
      <c r="B493" s="166">
        <v>97</v>
      </c>
      <c r="C493" s="105" t="s">
        <v>704</v>
      </c>
      <c r="D493" s="105"/>
      <c r="E493" s="212" t="s">
        <v>45</v>
      </c>
      <c r="F493" s="213" t="s">
        <v>8</v>
      </c>
      <c r="G493" s="214">
        <v>7290</v>
      </c>
      <c r="H493" s="214">
        <v>7290</v>
      </c>
      <c r="I493" s="443">
        <v>7290</v>
      </c>
      <c r="J493" s="446">
        <v>0.11592402464065708</v>
      </c>
      <c r="K493" s="443">
        <f t="shared" si="474"/>
        <v>8135.0861396303899</v>
      </c>
      <c r="L493" s="443">
        <f t="shared" ref="L493:O493" si="510">IF($J493&lt;0,(K493*(1-$J493)),(K493*(1+$J493)))</f>
        <v>9078.1380657347709</v>
      </c>
      <c r="M493" s="443">
        <f t="shared" si="510"/>
        <v>10130.512366558294</v>
      </c>
      <c r="N493" s="443">
        <f t="shared" si="510"/>
        <v>11304.882131761678</v>
      </c>
      <c r="O493" s="443">
        <f t="shared" si="510"/>
        <v>12615.389566563743</v>
      </c>
      <c r="P493" s="455"/>
      <c r="Q493" s="87">
        <f t="shared" si="476"/>
        <v>7290</v>
      </c>
      <c r="R493" s="550">
        <f t="shared" si="466"/>
        <v>0</v>
      </c>
      <c r="S493" s="550">
        <f t="shared" si="467"/>
        <v>1</v>
      </c>
      <c r="T493" s="550">
        <f>IF(R493=1,SUM($R$6:R493),0)</f>
        <v>0</v>
      </c>
      <c r="U493" s="550">
        <f>IF(S493=1,SUM($S$6:S493),0)</f>
        <v>450</v>
      </c>
      <c r="V493" s="550">
        <f t="shared" si="468"/>
        <v>450</v>
      </c>
      <c r="W493" s="550">
        <f t="shared" si="469"/>
        <v>0</v>
      </c>
      <c r="X493" s="550">
        <f>IF(W493=1,SUM($W$6:W493),0)</f>
        <v>0</v>
      </c>
      <c r="Y493" s="158"/>
      <c r="Z493" s="158"/>
      <c r="AA493" s="158"/>
      <c r="AB493" s="158"/>
      <c r="AE493" s="150"/>
      <c r="AF493" s="160"/>
      <c r="AG493" s="150"/>
      <c r="AH493" s="150"/>
    </row>
    <row r="494" spans="1:34" ht="15" customHeight="1">
      <c r="A494" s="15"/>
      <c r="B494" s="166">
        <v>98</v>
      </c>
      <c r="C494" s="105" t="s">
        <v>200</v>
      </c>
      <c r="D494" s="105" t="s">
        <v>200</v>
      </c>
      <c r="E494" s="212" t="s">
        <v>45</v>
      </c>
      <c r="F494" s="213" t="s">
        <v>8</v>
      </c>
      <c r="G494" s="214">
        <v>4500</v>
      </c>
      <c r="H494" s="214">
        <v>4500</v>
      </c>
      <c r="I494" s="167">
        <v>8169</v>
      </c>
      <c r="J494" s="445">
        <f t="shared" si="473"/>
        <v>0.81533333333333335</v>
      </c>
      <c r="K494" s="167">
        <f t="shared" si="474"/>
        <v>14829.457999999999</v>
      </c>
      <c r="L494" s="167">
        <f t="shared" ref="L494:O494" si="511">IF($J494&lt;0,(K494*(1-$J494)),(K494*(1+$J494)))</f>
        <v>26920.409422666664</v>
      </c>
      <c r="M494" s="167">
        <f t="shared" si="511"/>
        <v>48869.516571947548</v>
      </c>
      <c r="N494" s="167">
        <f t="shared" si="511"/>
        <v>88714.462416942115</v>
      </c>
      <c r="O494" s="167">
        <f t="shared" si="511"/>
        <v>161046.32077422226</v>
      </c>
      <c r="P494" s="455"/>
      <c r="Q494" s="87">
        <f t="shared" si="476"/>
        <v>8169</v>
      </c>
      <c r="R494" s="550">
        <f t="shared" si="466"/>
        <v>0</v>
      </c>
      <c r="S494" s="550">
        <f t="shared" si="467"/>
        <v>1</v>
      </c>
      <c r="T494" s="550">
        <f>IF(R494=1,SUM($R$6:R494),0)</f>
        <v>0</v>
      </c>
      <c r="U494" s="550">
        <f>IF(S494=1,SUM($S$6:S494),0)</f>
        <v>451</v>
      </c>
      <c r="V494" s="550">
        <f t="shared" si="468"/>
        <v>451</v>
      </c>
      <c r="W494" s="550">
        <f t="shared" si="469"/>
        <v>0</v>
      </c>
      <c r="X494" s="550">
        <f>IF(W494=1,SUM($W$6:W494),0)</f>
        <v>0</v>
      </c>
      <c r="Y494" s="158"/>
      <c r="Z494" s="158"/>
      <c r="AA494" s="158"/>
      <c r="AB494" s="158"/>
      <c r="AE494" s="150"/>
      <c r="AF494" s="160"/>
      <c r="AG494" s="150"/>
      <c r="AH494" s="150"/>
    </row>
    <row r="495" spans="1:34" ht="15" customHeight="1">
      <c r="A495" s="15"/>
      <c r="B495" s="166">
        <v>99</v>
      </c>
      <c r="C495" s="105" t="s">
        <v>2210</v>
      </c>
      <c r="D495" s="105" t="s">
        <v>1264</v>
      </c>
      <c r="E495" s="212" t="s">
        <v>45</v>
      </c>
      <c r="F495" s="213" t="s">
        <v>8</v>
      </c>
      <c r="G495" s="214">
        <v>106300</v>
      </c>
      <c r="H495" s="214">
        <v>106300</v>
      </c>
      <c r="I495" s="167">
        <v>82283</v>
      </c>
      <c r="J495" s="445">
        <f t="shared" si="473"/>
        <v>-0.22593603010348071</v>
      </c>
      <c r="K495" s="167">
        <f t="shared" si="474"/>
        <v>100873.6943650047</v>
      </c>
      <c r="L495" s="167">
        <f t="shared" ref="L495:O495" si="512">IF($J495&lt;0,(K495*(1-$J495)),(K495*(1+$J495)))</f>
        <v>123664.69641170572</v>
      </c>
      <c r="M495" s="167">
        <f t="shared" si="512"/>
        <v>151605.00698291868</v>
      </c>
      <c r="N495" s="167">
        <f t="shared" si="512"/>
        <v>185858.0404044498</v>
      </c>
      <c r="O495" s="167">
        <f t="shared" si="512"/>
        <v>227850.0682162435</v>
      </c>
      <c r="P495" s="455"/>
      <c r="Q495" s="87">
        <f t="shared" si="476"/>
        <v>82283</v>
      </c>
      <c r="R495" s="550">
        <f t="shared" si="466"/>
        <v>0</v>
      </c>
      <c r="S495" s="550">
        <f t="shared" si="467"/>
        <v>1</v>
      </c>
      <c r="T495" s="550">
        <f>IF(R495=1,SUM($R$6:R495),0)</f>
        <v>0</v>
      </c>
      <c r="U495" s="550">
        <f>IF(S495=1,SUM($S$6:S495),0)</f>
        <v>452</v>
      </c>
      <c r="V495" s="550">
        <f t="shared" si="468"/>
        <v>452</v>
      </c>
      <c r="W495" s="550">
        <f t="shared" si="469"/>
        <v>0</v>
      </c>
      <c r="X495" s="550">
        <f>IF(W495=1,SUM($W$6:W495),0)</f>
        <v>0</v>
      </c>
      <c r="Y495" s="158"/>
      <c r="Z495" s="158"/>
      <c r="AA495" s="158"/>
      <c r="AB495" s="158"/>
      <c r="AE495" s="150"/>
      <c r="AF495" s="160"/>
      <c r="AG495" s="150"/>
      <c r="AH495" s="150"/>
    </row>
    <row r="496" spans="1:34" ht="15" customHeight="1">
      <c r="A496" s="15"/>
      <c r="B496" s="166">
        <v>100</v>
      </c>
      <c r="C496" s="105" t="s">
        <v>2211</v>
      </c>
      <c r="D496" s="105" t="s">
        <v>1265</v>
      </c>
      <c r="E496" s="212" t="s">
        <v>45</v>
      </c>
      <c r="F496" s="213" t="s">
        <v>8</v>
      </c>
      <c r="G496" s="214">
        <v>116800</v>
      </c>
      <c r="H496" s="214">
        <v>116800</v>
      </c>
      <c r="I496" s="167">
        <v>91598</v>
      </c>
      <c r="J496" s="445">
        <f t="shared" si="473"/>
        <v>-0.21577054794520548</v>
      </c>
      <c r="K496" s="167">
        <f t="shared" si="474"/>
        <v>111362.15065068493</v>
      </c>
      <c r="L496" s="167">
        <f t="shared" ref="L496:O496" si="513">IF($J496&lt;0,(K496*(1-$J496)),(K496*(1+$J496)))</f>
        <v>135390.82291693974</v>
      </c>
      <c r="M496" s="167">
        <f t="shared" si="513"/>
        <v>164604.1749644801</v>
      </c>
      <c r="N496" s="167">
        <f t="shared" si="513"/>
        <v>200120.90799063444</v>
      </c>
      <c r="O496" s="167">
        <f t="shared" si="513"/>
        <v>243301.10596306567</v>
      </c>
      <c r="P496" s="455"/>
      <c r="Q496" s="87">
        <f t="shared" si="476"/>
        <v>91598</v>
      </c>
      <c r="R496" s="550">
        <f t="shared" si="466"/>
        <v>0</v>
      </c>
      <c r="S496" s="550">
        <f t="shared" si="467"/>
        <v>1</v>
      </c>
      <c r="T496" s="550">
        <f>IF(R496=1,SUM($R$6:R496),0)</f>
        <v>0</v>
      </c>
      <c r="U496" s="550">
        <f>IF(S496=1,SUM($S$6:S496),0)</f>
        <v>453</v>
      </c>
      <c r="V496" s="550">
        <f t="shared" si="468"/>
        <v>453</v>
      </c>
      <c r="W496" s="550">
        <f t="shared" si="469"/>
        <v>0</v>
      </c>
      <c r="X496" s="550">
        <f>IF(W496=1,SUM($W$6:W496),0)</f>
        <v>0</v>
      </c>
      <c r="Y496" s="158"/>
      <c r="Z496" s="158"/>
      <c r="AA496" s="158"/>
      <c r="AB496" s="158"/>
      <c r="AE496" s="150"/>
      <c r="AF496" s="160"/>
      <c r="AG496" s="150"/>
      <c r="AH496" s="150"/>
    </row>
    <row r="497" spans="1:34" ht="15" customHeight="1">
      <c r="A497" s="15"/>
      <c r="B497" s="166">
        <v>101</v>
      </c>
      <c r="C497" s="105" t="s">
        <v>201</v>
      </c>
      <c r="D497" s="105" t="s">
        <v>201</v>
      </c>
      <c r="E497" s="212" t="s">
        <v>45</v>
      </c>
      <c r="F497" s="213" t="s">
        <v>8</v>
      </c>
      <c r="G497" s="214">
        <v>11400</v>
      </c>
      <c r="H497" s="214">
        <v>11400</v>
      </c>
      <c r="I497" s="167">
        <v>10350</v>
      </c>
      <c r="J497" s="445">
        <f t="shared" si="473"/>
        <v>-9.2105263157894732E-2</v>
      </c>
      <c r="K497" s="167">
        <f t="shared" si="474"/>
        <v>11303.28947368421</v>
      </c>
      <c r="L497" s="167">
        <f t="shared" ref="L497:O497" si="514">IF($J497&lt;0,(K497*(1-$J497)),(K497*(1+$J497)))</f>
        <v>12344.381925207756</v>
      </c>
      <c r="M497" s="167">
        <f t="shared" si="514"/>
        <v>13481.364470950575</v>
      </c>
      <c r="N497" s="167">
        <f t="shared" si="514"/>
        <v>14723.069093274969</v>
      </c>
      <c r="O497" s="167">
        <f t="shared" si="514"/>
        <v>16079.141246602927</v>
      </c>
      <c r="P497" s="455"/>
      <c r="Q497" s="87">
        <f t="shared" si="476"/>
        <v>10350</v>
      </c>
      <c r="R497" s="550">
        <f t="shared" si="466"/>
        <v>0</v>
      </c>
      <c r="S497" s="550">
        <f t="shared" si="467"/>
        <v>1</v>
      </c>
      <c r="T497" s="550">
        <f>IF(R497=1,SUM($R$6:R497),0)</f>
        <v>0</v>
      </c>
      <c r="U497" s="550">
        <f>IF(S497=1,SUM($S$6:S497),0)</f>
        <v>454</v>
      </c>
      <c r="V497" s="550">
        <f t="shared" si="468"/>
        <v>454</v>
      </c>
      <c r="W497" s="550">
        <f t="shared" si="469"/>
        <v>0</v>
      </c>
      <c r="X497" s="550">
        <f>IF(W497=1,SUM($W$6:W497),0)</f>
        <v>0</v>
      </c>
      <c r="Y497" s="158"/>
      <c r="Z497" s="158"/>
      <c r="AA497" s="158"/>
      <c r="AB497" s="158"/>
      <c r="AE497" s="150"/>
      <c r="AF497" s="160"/>
      <c r="AG497" s="150"/>
      <c r="AH497" s="150"/>
    </row>
    <row r="498" spans="1:34" ht="15" customHeight="1">
      <c r="A498" s="15"/>
      <c r="B498" s="166">
        <v>102</v>
      </c>
      <c r="C498" s="105" t="s">
        <v>202</v>
      </c>
      <c r="D498" s="105" t="s">
        <v>202</v>
      </c>
      <c r="E498" s="212" t="s">
        <v>45</v>
      </c>
      <c r="F498" s="213" t="s">
        <v>8</v>
      </c>
      <c r="G498" s="214">
        <v>29600</v>
      </c>
      <c r="H498" s="214">
        <v>29600</v>
      </c>
      <c r="I498" s="167">
        <v>33168</v>
      </c>
      <c r="J498" s="445">
        <f t="shared" si="473"/>
        <v>0.12054054054054054</v>
      </c>
      <c r="K498" s="167">
        <f t="shared" si="474"/>
        <v>37166.088648648649</v>
      </c>
      <c r="L498" s="167">
        <f t="shared" ref="L498:O498" si="515">IF($J498&lt;0,(K498*(1-$J498)),(K498*(1+$J498)))</f>
        <v>41646.109064134405</v>
      </c>
      <c r="M498" s="167">
        <f t="shared" si="515"/>
        <v>46666.153562135478</v>
      </c>
      <c r="N498" s="167">
        <f t="shared" si="515"/>
        <v>52291.316937463162</v>
      </c>
      <c r="O498" s="167">
        <f t="shared" si="515"/>
        <v>58594.540546681703</v>
      </c>
      <c r="P498" s="455"/>
      <c r="Q498" s="87">
        <f t="shared" si="476"/>
        <v>33168</v>
      </c>
      <c r="R498" s="550">
        <f t="shared" si="466"/>
        <v>0</v>
      </c>
      <c r="S498" s="550">
        <f t="shared" si="467"/>
        <v>1</v>
      </c>
      <c r="T498" s="550">
        <f>IF(R498=1,SUM($R$6:R498),0)</f>
        <v>0</v>
      </c>
      <c r="U498" s="550">
        <f>IF(S498=1,SUM($S$6:S498),0)</f>
        <v>455</v>
      </c>
      <c r="V498" s="550">
        <f t="shared" si="468"/>
        <v>455</v>
      </c>
      <c r="W498" s="550">
        <f t="shared" si="469"/>
        <v>0</v>
      </c>
      <c r="X498" s="550">
        <f>IF(W498=1,SUM($W$6:W498),0)</f>
        <v>0</v>
      </c>
      <c r="Y498" s="158"/>
      <c r="Z498" s="158"/>
      <c r="AA498" s="158"/>
      <c r="AB498" s="158"/>
      <c r="AE498" s="150"/>
      <c r="AF498" s="160"/>
      <c r="AG498" s="150"/>
      <c r="AH498" s="150"/>
    </row>
    <row r="499" spans="1:34" ht="15" customHeight="1">
      <c r="A499" s="15"/>
      <c r="B499" s="166">
        <v>103</v>
      </c>
      <c r="C499" s="105" t="s">
        <v>547</v>
      </c>
      <c r="D499" s="105" t="s">
        <v>547</v>
      </c>
      <c r="E499" s="212" t="s">
        <v>45</v>
      </c>
      <c r="F499" s="213" t="s">
        <v>8</v>
      </c>
      <c r="G499" s="214">
        <v>290142</v>
      </c>
      <c r="H499" s="214">
        <v>290142</v>
      </c>
      <c r="I499" s="167">
        <v>325113</v>
      </c>
      <c r="J499" s="445">
        <f t="shared" si="473"/>
        <v>0.1205306367227082</v>
      </c>
      <c r="K499" s="167">
        <f t="shared" si="474"/>
        <v>364299.07689682982</v>
      </c>
      <c r="L499" s="167">
        <f t="shared" ref="L499:O499" si="516">IF($J499&lt;0,(K499*(1-$J499)),(K499*(1+$J499)))</f>
        <v>408208.27659269952</v>
      </c>
      <c r="M499" s="167">
        <f t="shared" si="516"/>
        <v>457409.88008589693</v>
      </c>
      <c r="N499" s="167">
        <f t="shared" si="516"/>
        <v>512541.78417590767</v>
      </c>
      <c r="O499" s="167">
        <f t="shared" si="516"/>
        <v>574318.77176962269</v>
      </c>
      <c r="P499" s="455"/>
      <c r="Q499" s="87">
        <f t="shared" si="476"/>
        <v>325113</v>
      </c>
      <c r="R499" s="550">
        <f t="shared" si="466"/>
        <v>0</v>
      </c>
      <c r="S499" s="550">
        <f t="shared" si="467"/>
        <v>1</v>
      </c>
      <c r="T499" s="550">
        <f>IF(R499=1,SUM($R$6:R499),0)</f>
        <v>0</v>
      </c>
      <c r="U499" s="550">
        <f>IF(S499=1,SUM($S$6:S499),0)</f>
        <v>456</v>
      </c>
      <c r="V499" s="550">
        <f t="shared" si="468"/>
        <v>456</v>
      </c>
      <c r="W499" s="550">
        <f t="shared" si="469"/>
        <v>0</v>
      </c>
      <c r="X499" s="550">
        <f>IF(W499=1,SUM($W$6:W499),0)</f>
        <v>0</v>
      </c>
      <c r="Y499" s="158"/>
      <c r="Z499" s="158"/>
      <c r="AA499" s="158"/>
      <c r="AB499" s="158"/>
      <c r="AE499" s="150"/>
      <c r="AF499" s="160"/>
      <c r="AG499" s="150"/>
      <c r="AH499" s="150"/>
    </row>
    <row r="500" spans="1:34" ht="15" customHeight="1">
      <c r="A500" s="15"/>
      <c r="B500" s="166">
        <v>104</v>
      </c>
      <c r="C500" s="105" t="s">
        <v>548</v>
      </c>
      <c r="D500" s="105" t="s">
        <v>548</v>
      </c>
      <c r="E500" s="212" t="s">
        <v>45</v>
      </c>
      <c r="F500" s="213" t="s">
        <v>8</v>
      </c>
      <c r="G500" s="214">
        <v>265680</v>
      </c>
      <c r="H500" s="214">
        <v>265680</v>
      </c>
      <c r="I500" s="167">
        <v>277898</v>
      </c>
      <c r="J500" s="445">
        <f t="shared" si="473"/>
        <v>4.5987654320987656E-2</v>
      </c>
      <c r="K500" s="167">
        <f t="shared" si="474"/>
        <v>290677.87716049381</v>
      </c>
      <c r="L500" s="167">
        <f t="shared" ref="L500:O500" si="517">IF($J500&lt;0,(K500*(1-$J500)),(K500*(1+$J500)))</f>
        <v>304045.47089410911</v>
      </c>
      <c r="M500" s="167">
        <f t="shared" si="517"/>
        <v>318027.8089074493</v>
      </c>
      <c r="N500" s="167">
        <f t="shared" si="517"/>
        <v>332653.16184794618</v>
      </c>
      <c r="O500" s="167">
        <f t="shared" si="517"/>
        <v>347951.10046379309</v>
      </c>
      <c r="P500" s="455"/>
      <c r="Q500" s="87">
        <f t="shared" si="476"/>
        <v>277898</v>
      </c>
      <c r="R500" s="550">
        <f t="shared" si="466"/>
        <v>0</v>
      </c>
      <c r="S500" s="550">
        <f t="shared" si="467"/>
        <v>1</v>
      </c>
      <c r="T500" s="550">
        <f>IF(R500=1,SUM($R$6:R500),0)</f>
        <v>0</v>
      </c>
      <c r="U500" s="550">
        <f>IF(S500=1,SUM($S$6:S500),0)</f>
        <v>457</v>
      </c>
      <c r="V500" s="550">
        <f t="shared" si="468"/>
        <v>457</v>
      </c>
      <c r="W500" s="550">
        <f t="shared" si="469"/>
        <v>0</v>
      </c>
      <c r="X500" s="550">
        <f>IF(W500=1,SUM($W$6:W500),0)</f>
        <v>0</v>
      </c>
      <c r="Y500" s="158"/>
      <c r="Z500" s="158"/>
      <c r="AA500" s="158"/>
      <c r="AB500" s="158"/>
      <c r="AE500" s="150"/>
      <c r="AF500" s="160"/>
      <c r="AG500" s="150"/>
      <c r="AH500" s="150"/>
    </row>
    <row r="501" spans="1:34" ht="15" customHeight="1">
      <c r="A501" s="15"/>
      <c r="B501" s="166">
        <v>105</v>
      </c>
      <c r="C501" s="105" t="s">
        <v>549</v>
      </c>
      <c r="D501" s="105" t="s">
        <v>549</v>
      </c>
      <c r="E501" s="212" t="s">
        <v>45</v>
      </c>
      <c r="F501" s="213" t="s">
        <v>8</v>
      </c>
      <c r="G501" s="214">
        <v>265680</v>
      </c>
      <c r="H501" s="214">
        <v>265680</v>
      </c>
      <c r="I501" s="167">
        <v>277898</v>
      </c>
      <c r="J501" s="445">
        <f t="shared" si="473"/>
        <v>4.5987654320987656E-2</v>
      </c>
      <c r="K501" s="167">
        <f t="shared" si="474"/>
        <v>290677.87716049381</v>
      </c>
      <c r="L501" s="167">
        <f t="shared" ref="L501:O501" si="518">IF($J501&lt;0,(K501*(1-$J501)),(K501*(1+$J501)))</f>
        <v>304045.47089410911</v>
      </c>
      <c r="M501" s="167">
        <f t="shared" si="518"/>
        <v>318027.8089074493</v>
      </c>
      <c r="N501" s="167">
        <f t="shared" si="518"/>
        <v>332653.16184794618</v>
      </c>
      <c r="O501" s="167">
        <f t="shared" si="518"/>
        <v>347951.10046379309</v>
      </c>
      <c r="P501" s="455"/>
      <c r="Q501" s="87">
        <f t="shared" si="476"/>
        <v>277898</v>
      </c>
      <c r="R501" s="550">
        <f t="shared" si="466"/>
        <v>0</v>
      </c>
      <c r="S501" s="550">
        <f t="shared" si="467"/>
        <v>1</v>
      </c>
      <c r="T501" s="550">
        <f>IF(R501=1,SUM($R$6:R501),0)</f>
        <v>0</v>
      </c>
      <c r="U501" s="550">
        <f>IF(S501=1,SUM($S$6:S501),0)</f>
        <v>458</v>
      </c>
      <c r="V501" s="550">
        <f t="shared" si="468"/>
        <v>458</v>
      </c>
      <c r="W501" s="550">
        <f t="shared" si="469"/>
        <v>0</v>
      </c>
      <c r="X501" s="550">
        <f>IF(W501=1,SUM($W$6:W501),0)</f>
        <v>0</v>
      </c>
      <c r="Y501" s="158"/>
      <c r="Z501" s="158"/>
      <c r="AA501" s="158"/>
      <c r="AB501" s="158"/>
      <c r="AE501" s="150"/>
      <c r="AF501" s="160"/>
      <c r="AG501" s="150"/>
      <c r="AH501" s="150"/>
    </row>
    <row r="502" spans="1:34" ht="15" customHeight="1">
      <c r="A502" s="15"/>
      <c r="B502" s="166">
        <v>106</v>
      </c>
      <c r="C502" s="105" t="s">
        <v>1266</v>
      </c>
      <c r="D502" s="105" t="s">
        <v>1266</v>
      </c>
      <c r="E502" s="212" t="s">
        <v>45</v>
      </c>
      <c r="F502" s="213" t="s">
        <v>8</v>
      </c>
      <c r="G502" s="405"/>
      <c r="H502" s="405"/>
      <c r="I502" s="409">
        <v>1200</v>
      </c>
      <c r="J502" s="447">
        <v>4.5987654320987656E-2</v>
      </c>
      <c r="K502" s="409">
        <f t="shared" si="474"/>
        <v>1255.1851851851852</v>
      </c>
      <c r="L502" s="409">
        <f t="shared" ref="L502:O502" si="519">IF($J502&lt;0,(K502*(1-$J502)),(K502*(1+$J502)))</f>
        <v>1312.9082075903063</v>
      </c>
      <c r="M502" s="409">
        <f t="shared" si="519"/>
        <v>1373.2857763961567</v>
      </c>
      <c r="N502" s="409">
        <f t="shared" si="519"/>
        <v>1436.4399679649923</v>
      </c>
      <c r="O502" s="409">
        <f t="shared" si="519"/>
        <v>1502.4984726646169</v>
      </c>
      <c r="P502" s="455"/>
      <c r="Q502" s="87">
        <f t="shared" si="476"/>
        <v>1200</v>
      </c>
      <c r="R502" s="550">
        <f t="shared" si="466"/>
        <v>0</v>
      </c>
      <c r="S502" s="550">
        <f t="shared" si="467"/>
        <v>1</v>
      </c>
      <c r="T502" s="550">
        <f>IF(R502=1,SUM($R$6:R502),0)</f>
        <v>0</v>
      </c>
      <c r="U502" s="550">
        <f>IF(S502=1,SUM($S$6:S502),0)</f>
        <v>459</v>
      </c>
      <c r="V502" s="550">
        <f t="shared" si="468"/>
        <v>459</v>
      </c>
      <c r="W502" s="550">
        <f t="shared" si="469"/>
        <v>0</v>
      </c>
      <c r="X502" s="550">
        <f>IF(W502=1,SUM($W$6:W502),0)</f>
        <v>0</v>
      </c>
      <c r="Y502" s="158"/>
      <c r="Z502" s="158"/>
      <c r="AA502" s="158"/>
      <c r="AB502" s="158"/>
      <c r="AE502" s="150"/>
      <c r="AF502" s="160"/>
      <c r="AG502" s="150"/>
      <c r="AH502" s="150"/>
    </row>
    <row r="503" spans="1:34" ht="15" customHeight="1">
      <c r="A503" s="15"/>
      <c r="B503" s="166">
        <v>107</v>
      </c>
      <c r="C503" s="105" t="s">
        <v>203</v>
      </c>
      <c r="D503" s="105" t="s">
        <v>203</v>
      </c>
      <c r="E503" s="212" t="s">
        <v>45</v>
      </c>
      <c r="F503" s="213" t="s">
        <v>8</v>
      </c>
      <c r="G503" s="214">
        <v>20898</v>
      </c>
      <c r="H503" s="214">
        <v>20898</v>
      </c>
      <c r="I503" s="167">
        <v>23805</v>
      </c>
      <c r="J503" s="445">
        <f t="shared" si="473"/>
        <v>0.13910422049956933</v>
      </c>
      <c r="K503" s="167">
        <f t="shared" si="474"/>
        <v>27116.375968992248</v>
      </c>
      <c r="L503" s="167">
        <f t="shared" ref="L503:O503" si="520">IF($J503&lt;0,(K503*(1-$J503)),(K503*(1+$J503)))</f>
        <v>30888.37831093217</v>
      </c>
      <c r="M503" s="167">
        <f t="shared" si="520"/>
        <v>35185.082098370192</v>
      </c>
      <c r="N503" s="167">
        <f t="shared" si="520"/>
        <v>40079.475516877334</v>
      </c>
      <c r="O503" s="167">
        <f t="shared" si="520"/>
        <v>45654.699716684132</v>
      </c>
      <c r="P503" s="455"/>
      <c r="Q503" s="87">
        <f t="shared" si="476"/>
        <v>23805</v>
      </c>
      <c r="R503" s="550">
        <f t="shared" si="466"/>
        <v>0</v>
      </c>
      <c r="S503" s="550">
        <f t="shared" si="467"/>
        <v>1</v>
      </c>
      <c r="T503" s="550">
        <f>IF(R503=1,SUM($R$6:R503),0)</f>
        <v>0</v>
      </c>
      <c r="U503" s="550">
        <f>IF(S503=1,SUM($S$6:S503),0)</f>
        <v>460</v>
      </c>
      <c r="V503" s="550">
        <f t="shared" si="468"/>
        <v>460</v>
      </c>
      <c r="W503" s="550">
        <f t="shared" si="469"/>
        <v>0</v>
      </c>
      <c r="X503" s="550">
        <f>IF(W503=1,SUM($W$6:W503),0)</f>
        <v>0</v>
      </c>
      <c r="Y503" s="158"/>
      <c r="Z503" s="158"/>
      <c r="AA503" s="158"/>
      <c r="AB503" s="158"/>
      <c r="AE503" s="150"/>
      <c r="AF503" s="160"/>
      <c r="AG503" s="150"/>
      <c r="AH503" s="150"/>
    </row>
    <row r="504" spans="1:34" ht="15" customHeight="1">
      <c r="A504" s="15"/>
      <c r="B504" s="166">
        <v>108</v>
      </c>
      <c r="C504" s="105" t="s">
        <v>204</v>
      </c>
      <c r="D504" s="105" t="s">
        <v>204</v>
      </c>
      <c r="E504" s="212" t="s">
        <v>45</v>
      </c>
      <c r="F504" s="213" t="s">
        <v>8</v>
      </c>
      <c r="G504" s="214">
        <v>20700</v>
      </c>
      <c r="H504" s="214">
        <v>20700</v>
      </c>
      <c r="I504" s="167">
        <v>23195</v>
      </c>
      <c r="J504" s="445">
        <f t="shared" si="473"/>
        <v>0.12053140096618357</v>
      </c>
      <c r="K504" s="167">
        <f t="shared" si="474"/>
        <v>25990.725845410627</v>
      </c>
      <c r="L504" s="167">
        <f t="shared" ref="L504:O504" si="521">IF($J504&lt;0,(K504*(1-$J504)),(K504*(1+$J504)))</f>
        <v>29123.424443685966</v>
      </c>
      <c r="M504" s="167">
        <f t="shared" si="521"/>
        <v>32633.711592816231</v>
      </c>
      <c r="N504" s="167">
        <f t="shared" si="521"/>
        <v>36567.098569824753</v>
      </c>
      <c r="O504" s="167">
        <f t="shared" si="521"/>
        <v>40974.58218971426</v>
      </c>
      <c r="P504" s="455"/>
      <c r="Q504" s="87">
        <f t="shared" si="476"/>
        <v>23195</v>
      </c>
      <c r="R504" s="550">
        <f t="shared" si="466"/>
        <v>0</v>
      </c>
      <c r="S504" s="550">
        <f t="shared" si="467"/>
        <v>1</v>
      </c>
      <c r="T504" s="550">
        <f>IF(R504=1,SUM($R$6:R504),0)</f>
        <v>0</v>
      </c>
      <c r="U504" s="550">
        <f>IF(S504=1,SUM($S$6:S504),0)</f>
        <v>461</v>
      </c>
      <c r="V504" s="550">
        <f t="shared" si="468"/>
        <v>461</v>
      </c>
      <c r="W504" s="550">
        <f t="shared" si="469"/>
        <v>0</v>
      </c>
      <c r="X504" s="550">
        <f>IF(W504=1,SUM($W$6:W504),0)</f>
        <v>0</v>
      </c>
      <c r="Y504" s="158"/>
      <c r="Z504" s="158"/>
      <c r="AA504" s="158"/>
      <c r="AB504" s="158"/>
      <c r="AE504" s="150"/>
      <c r="AF504" s="160"/>
      <c r="AG504" s="150"/>
      <c r="AH504" s="150"/>
    </row>
    <row r="505" spans="1:34" ht="15" customHeight="1">
      <c r="A505" s="15"/>
      <c r="B505" s="166">
        <v>109</v>
      </c>
      <c r="C505" s="105" t="s">
        <v>205</v>
      </c>
      <c r="D505" s="105" t="s">
        <v>205</v>
      </c>
      <c r="E505" s="212" t="s">
        <v>45</v>
      </c>
      <c r="F505" s="213" t="s">
        <v>8</v>
      </c>
      <c r="G505" s="214">
        <v>13600</v>
      </c>
      <c r="H505" s="214">
        <v>13600</v>
      </c>
      <c r="I505" s="167">
        <v>15239</v>
      </c>
      <c r="J505" s="445">
        <f t="shared" si="473"/>
        <v>0.12051470588235294</v>
      </c>
      <c r="K505" s="167">
        <f t="shared" si="474"/>
        <v>17075.523602941179</v>
      </c>
      <c r="L505" s="167">
        <f t="shared" ref="L505:O505" si="522">IF($J505&lt;0,(K505*(1-$J505)),(K505*(1+$J505)))</f>
        <v>19133.375307736813</v>
      </c>
      <c r="M505" s="167">
        <f t="shared" si="522"/>
        <v>21439.228405485392</v>
      </c>
      <c r="N505" s="167">
        <f t="shared" si="522"/>
        <v>24022.970711117054</v>
      </c>
      <c r="O505" s="167">
        <f t="shared" si="522"/>
        <v>26918.091960787708</v>
      </c>
      <c r="P505" s="455"/>
      <c r="Q505" s="87">
        <f t="shared" si="476"/>
        <v>15239</v>
      </c>
      <c r="R505" s="550">
        <f t="shared" si="466"/>
        <v>0</v>
      </c>
      <c r="S505" s="550">
        <f t="shared" si="467"/>
        <v>1</v>
      </c>
      <c r="T505" s="550">
        <f>IF(R505=1,SUM($R$6:R505),0)</f>
        <v>0</v>
      </c>
      <c r="U505" s="550">
        <f>IF(S505=1,SUM($S$6:S505),0)</f>
        <v>462</v>
      </c>
      <c r="V505" s="550">
        <f t="shared" si="468"/>
        <v>462</v>
      </c>
      <c r="W505" s="550">
        <f t="shared" si="469"/>
        <v>0</v>
      </c>
      <c r="X505" s="550">
        <f>IF(W505=1,SUM($W$6:W505),0)</f>
        <v>0</v>
      </c>
      <c r="Y505" s="158"/>
      <c r="Z505" s="158"/>
      <c r="AA505" s="158"/>
      <c r="AB505" s="158"/>
      <c r="AE505" s="150"/>
      <c r="AF505" s="160"/>
      <c r="AG505" s="150"/>
      <c r="AH505" s="150"/>
    </row>
    <row r="506" spans="1:34" ht="15" customHeight="1">
      <c r="A506" s="15"/>
      <c r="B506" s="166">
        <v>110</v>
      </c>
      <c r="C506" s="105" t="s">
        <v>206</v>
      </c>
      <c r="D506" s="105" t="s">
        <v>206</v>
      </c>
      <c r="E506" s="212" t="s">
        <v>45</v>
      </c>
      <c r="F506" s="213" t="s">
        <v>8</v>
      </c>
      <c r="G506" s="214">
        <v>27900</v>
      </c>
      <c r="H506" s="214">
        <v>27900</v>
      </c>
      <c r="I506" s="167">
        <v>31263</v>
      </c>
      <c r="J506" s="445">
        <f t="shared" si="473"/>
        <v>0.12053763440860216</v>
      </c>
      <c r="K506" s="167">
        <f t="shared" si="474"/>
        <v>35031.368064516129</v>
      </c>
      <c r="L506" s="167">
        <f t="shared" ref="L506:O506" si="523">IF($J506&lt;0,(K506*(1-$J506)),(K506*(1+$J506)))</f>
        <v>39253.966301109955</v>
      </c>
      <c r="M506" s="167">
        <f t="shared" si="523"/>
        <v>43985.546540200739</v>
      </c>
      <c r="N506" s="167">
        <f t="shared" si="523"/>
        <v>49287.460268326016</v>
      </c>
      <c r="O506" s="167">
        <f t="shared" si="523"/>
        <v>55228.454135078005</v>
      </c>
      <c r="P506" s="455"/>
      <c r="Q506" s="87">
        <f t="shared" si="476"/>
        <v>31263</v>
      </c>
      <c r="R506" s="550">
        <f t="shared" si="466"/>
        <v>0</v>
      </c>
      <c r="S506" s="550">
        <f t="shared" si="467"/>
        <v>1</v>
      </c>
      <c r="T506" s="550">
        <f>IF(R506=1,SUM($R$6:R506),0)</f>
        <v>0</v>
      </c>
      <c r="U506" s="550">
        <f>IF(S506=1,SUM($S$6:S506),0)</f>
        <v>463</v>
      </c>
      <c r="V506" s="550">
        <f t="shared" si="468"/>
        <v>463</v>
      </c>
      <c r="W506" s="550">
        <f t="shared" si="469"/>
        <v>0</v>
      </c>
      <c r="X506" s="550">
        <f>IF(W506=1,SUM($W$6:W506),0)</f>
        <v>0</v>
      </c>
      <c r="Y506" s="158"/>
      <c r="Z506" s="158"/>
      <c r="AA506" s="158"/>
      <c r="AB506" s="158"/>
      <c r="AE506" s="150"/>
      <c r="AF506" s="160"/>
      <c r="AG506" s="150"/>
      <c r="AH506" s="150"/>
    </row>
    <row r="507" spans="1:34" ht="15" customHeight="1">
      <c r="A507" s="15"/>
      <c r="B507" s="166">
        <v>111</v>
      </c>
      <c r="C507" s="105" t="s">
        <v>207</v>
      </c>
      <c r="D507" s="105" t="s">
        <v>207</v>
      </c>
      <c r="E507" s="212" t="s">
        <v>45</v>
      </c>
      <c r="F507" s="213" t="s">
        <v>8</v>
      </c>
      <c r="G507" s="214">
        <v>27815</v>
      </c>
      <c r="H507" s="214">
        <v>27815</v>
      </c>
      <c r="I507" s="167">
        <v>31168</v>
      </c>
      <c r="J507" s="445">
        <f t="shared" si="473"/>
        <v>0.12054646773323746</v>
      </c>
      <c r="K507" s="167">
        <f t="shared" si="474"/>
        <v>34925.192306309546</v>
      </c>
      <c r="L507" s="167">
        <f t="shared" ref="L507:O507" si="524">IF($J507&lt;0,(K507*(1-$J507)),(K507*(1+$J507)))</f>
        <v>39135.300873739201</v>
      </c>
      <c r="M507" s="167">
        <f t="shared" si="524"/>
        <v>43852.923157745943</v>
      </c>
      <c r="N507" s="167">
        <f t="shared" si="524"/>
        <v>49139.238144189309</v>
      </c>
      <c r="O507" s="167">
        <f t="shared" si="524"/>
        <v>55062.7997295737</v>
      </c>
      <c r="P507" s="455"/>
      <c r="Q507" s="87">
        <f t="shared" si="476"/>
        <v>31168</v>
      </c>
      <c r="R507" s="550">
        <f t="shared" si="466"/>
        <v>0</v>
      </c>
      <c r="S507" s="550">
        <f t="shared" si="467"/>
        <v>1</v>
      </c>
      <c r="T507" s="550">
        <f>IF(R507=1,SUM($R$6:R507),0)</f>
        <v>0</v>
      </c>
      <c r="U507" s="550">
        <f>IF(S507=1,SUM($S$6:S507),0)</f>
        <v>464</v>
      </c>
      <c r="V507" s="550">
        <f t="shared" si="468"/>
        <v>464</v>
      </c>
      <c r="W507" s="550">
        <f t="shared" si="469"/>
        <v>0</v>
      </c>
      <c r="X507" s="550">
        <f>IF(W507=1,SUM($W$6:W507),0)</f>
        <v>0</v>
      </c>
      <c r="Y507" s="158"/>
      <c r="Z507" s="158"/>
      <c r="AA507" s="158"/>
      <c r="AB507" s="158"/>
      <c r="AE507" s="150"/>
      <c r="AF507" s="160"/>
      <c r="AG507" s="150"/>
      <c r="AH507" s="150"/>
    </row>
    <row r="508" spans="1:34" ht="15" customHeight="1">
      <c r="A508" s="15"/>
      <c r="B508" s="166">
        <v>112</v>
      </c>
      <c r="C508" s="105" t="s">
        <v>208</v>
      </c>
      <c r="D508" s="105" t="s">
        <v>208</v>
      </c>
      <c r="E508" s="212" t="s">
        <v>45</v>
      </c>
      <c r="F508" s="213" t="s">
        <v>8</v>
      </c>
      <c r="G508" s="214">
        <v>20800</v>
      </c>
      <c r="H508" s="214">
        <v>20800</v>
      </c>
      <c r="I508" s="167">
        <v>23307</v>
      </c>
      <c r="J508" s="445">
        <f t="shared" si="473"/>
        <v>0.12052884615384615</v>
      </c>
      <c r="K508" s="167">
        <f t="shared" si="474"/>
        <v>26116.16581730769</v>
      </c>
      <c r="L508" s="167">
        <f t="shared" ref="L508:O508" si="525">IF($J508&lt;0,(K508*(1-$J508)),(K508*(1+$J508)))</f>
        <v>29263.917149230303</v>
      </c>
      <c r="M508" s="167">
        <f t="shared" si="525"/>
        <v>32791.06331716878</v>
      </c>
      <c r="N508" s="167">
        <f t="shared" si="525"/>
        <v>36743.332342944843</v>
      </c>
      <c r="O508" s="167">
        <f t="shared" si="525"/>
        <v>41171.963794087278</v>
      </c>
      <c r="P508" s="455"/>
      <c r="Q508" s="87">
        <f t="shared" si="476"/>
        <v>23307</v>
      </c>
      <c r="R508" s="550">
        <f t="shared" si="466"/>
        <v>0</v>
      </c>
      <c r="S508" s="550">
        <f t="shared" si="467"/>
        <v>1</v>
      </c>
      <c r="T508" s="550">
        <f>IF(R508=1,SUM($R$6:R508),0)</f>
        <v>0</v>
      </c>
      <c r="U508" s="550">
        <f>IF(S508=1,SUM($S$6:S508),0)</f>
        <v>465</v>
      </c>
      <c r="V508" s="550">
        <f t="shared" si="468"/>
        <v>465</v>
      </c>
      <c r="W508" s="550">
        <f t="shared" si="469"/>
        <v>0</v>
      </c>
      <c r="X508" s="550">
        <f>IF(W508=1,SUM($W$6:W508),0)</f>
        <v>0</v>
      </c>
      <c r="Y508" s="158"/>
      <c r="Z508" s="158"/>
      <c r="AA508" s="158"/>
      <c r="AB508" s="158"/>
      <c r="AE508" s="150"/>
      <c r="AF508" s="160"/>
      <c r="AG508" s="150"/>
      <c r="AH508" s="150"/>
    </row>
    <row r="509" spans="1:34" ht="15" customHeight="1">
      <c r="A509" s="15"/>
      <c r="B509" s="166">
        <v>113</v>
      </c>
      <c r="C509" s="105" t="s">
        <v>25</v>
      </c>
      <c r="D509" s="105" t="s">
        <v>25</v>
      </c>
      <c r="E509" s="212" t="s">
        <v>45</v>
      </c>
      <c r="F509" s="213" t="s">
        <v>8</v>
      </c>
      <c r="G509" s="214">
        <v>23936</v>
      </c>
      <c r="H509" s="214">
        <v>23936</v>
      </c>
      <c r="I509" s="167">
        <v>26821</v>
      </c>
      <c r="J509" s="445">
        <f t="shared" si="473"/>
        <v>0.12052974598930481</v>
      </c>
      <c r="K509" s="167">
        <f t="shared" si="474"/>
        <v>30053.728317179146</v>
      </c>
      <c r="L509" s="167">
        <f t="shared" ref="L509:O509" si="526">IF($J509&lt;0,(K509*(1-$J509)),(K509*(1+$J509)))</f>
        <v>33676.096557280325</v>
      </c>
      <c r="M509" s="167">
        <f t="shared" si="526"/>
        <v>37735.067921240625</v>
      </c>
      <c r="N509" s="167">
        <f t="shared" si="526"/>
        <v>42283.266072676925</v>
      </c>
      <c r="O509" s="167">
        <f t="shared" si="526"/>
        <v>47379.657392014866</v>
      </c>
      <c r="P509" s="455"/>
      <c r="Q509" s="87">
        <f t="shared" si="476"/>
        <v>26821</v>
      </c>
      <c r="R509" s="550">
        <f t="shared" si="466"/>
        <v>0</v>
      </c>
      <c r="S509" s="550">
        <f t="shared" si="467"/>
        <v>1</v>
      </c>
      <c r="T509" s="550">
        <f>IF(R509=1,SUM($R$6:R509),0)</f>
        <v>0</v>
      </c>
      <c r="U509" s="550">
        <f>IF(S509=1,SUM($S$6:S509),0)</f>
        <v>466</v>
      </c>
      <c r="V509" s="550">
        <f t="shared" si="468"/>
        <v>466</v>
      </c>
      <c r="W509" s="550">
        <f t="shared" si="469"/>
        <v>0</v>
      </c>
      <c r="X509" s="550">
        <f>IF(W509=1,SUM($W$6:W509),0)</f>
        <v>0</v>
      </c>
      <c r="Y509" s="158"/>
      <c r="Z509" s="158"/>
      <c r="AA509" s="158"/>
      <c r="AB509" s="158"/>
      <c r="AE509" s="150"/>
      <c r="AF509" s="160"/>
      <c r="AG509" s="150"/>
      <c r="AH509" s="150"/>
    </row>
    <row r="510" spans="1:34" ht="15" customHeight="1">
      <c r="A510" s="15"/>
      <c r="B510" s="166">
        <v>114</v>
      </c>
      <c r="C510" s="105" t="s">
        <v>209</v>
      </c>
      <c r="D510" s="105" t="s">
        <v>209</v>
      </c>
      <c r="E510" s="212" t="s">
        <v>45</v>
      </c>
      <c r="F510" s="213" t="s">
        <v>8</v>
      </c>
      <c r="G510" s="214">
        <v>31590</v>
      </c>
      <c r="H510" s="214">
        <v>31590</v>
      </c>
      <c r="I510" s="167">
        <v>33379</v>
      </c>
      <c r="J510" s="445">
        <f t="shared" si="473"/>
        <v>5.6631845520734407E-2</v>
      </c>
      <c r="K510" s="167">
        <f t="shared" si="474"/>
        <v>35269.314371636596</v>
      </c>
      <c r="L510" s="167">
        <f t="shared" ref="L510:O510" si="527">IF($J510&lt;0,(K510*(1-$J510)),(K510*(1+$J510)))</f>
        <v>37266.680734753339</v>
      </c>
      <c r="M510" s="167">
        <f t="shared" si="527"/>
        <v>39377.16164119442</v>
      </c>
      <c r="N510" s="167">
        <f t="shared" si="527"/>
        <v>41607.162976303531</v>
      </c>
      <c r="O510" s="167">
        <f t="shared" si="527"/>
        <v>43963.453402533574</v>
      </c>
      <c r="P510" s="455"/>
      <c r="Q510" s="87">
        <f t="shared" si="476"/>
        <v>33379</v>
      </c>
      <c r="R510" s="550">
        <f t="shared" si="466"/>
        <v>0</v>
      </c>
      <c r="S510" s="550">
        <f t="shared" si="467"/>
        <v>1</v>
      </c>
      <c r="T510" s="550">
        <f>IF(R510=1,SUM($R$6:R510),0)</f>
        <v>0</v>
      </c>
      <c r="U510" s="550">
        <f>IF(S510=1,SUM($S$6:S510),0)</f>
        <v>467</v>
      </c>
      <c r="V510" s="550">
        <f t="shared" si="468"/>
        <v>467</v>
      </c>
      <c r="W510" s="550">
        <f t="shared" si="469"/>
        <v>0</v>
      </c>
      <c r="X510" s="550">
        <f>IF(W510=1,SUM($W$6:W510),0)</f>
        <v>0</v>
      </c>
      <c r="Y510" s="158"/>
      <c r="Z510" s="158"/>
      <c r="AA510" s="158"/>
      <c r="AB510" s="158"/>
      <c r="AE510" s="150"/>
      <c r="AF510" s="160"/>
      <c r="AG510" s="150"/>
      <c r="AH510" s="150"/>
    </row>
    <row r="511" spans="1:34" ht="15" customHeight="1">
      <c r="A511" s="15"/>
      <c r="B511" s="166">
        <v>115</v>
      </c>
      <c r="C511" s="105" t="s">
        <v>210</v>
      </c>
      <c r="D511" s="105" t="s">
        <v>210</v>
      </c>
      <c r="E511" s="212" t="s">
        <v>45</v>
      </c>
      <c r="F511" s="213" t="s">
        <v>8</v>
      </c>
      <c r="G511" s="214">
        <v>32500</v>
      </c>
      <c r="H511" s="214">
        <v>32500</v>
      </c>
      <c r="I511" s="167">
        <v>36090</v>
      </c>
      <c r="J511" s="445">
        <f t="shared" si="473"/>
        <v>0.11046153846153846</v>
      </c>
      <c r="K511" s="167">
        <f t="shared" si="474"/>
        <v>40076.556923076918</v>
      </c>
      <c r="L511" s="167">
        <f t="shared" ref="L511:O511" si="528">IF($J511&lt;0,(K511*(1-$J511)),(K511*(1+$J511)))</f>
        <v>44503.475057041411</v>
      </c>
      <c r="M511" s="167">
        <f t="shared" si="528"/>
        <v>49419.397378726906</v>
      </c>
      <c r="N511" s="167">
        <f t="shared" si="528"/>
        <v>54878.3400430232</v>
      </c>
      <c r="O511" s="167">
        <f t="shared" si="528"/>
        <v>60940.285912390988</v>
      </c>
      <c r="P511" s="455"/>
      <c r="Q511" s="87">
        <f t="shared" si="476"/>
        <v>36090</v>
      </c>
      <c r="R511" s="550">
        <f t="shared" si="466"/>
        <v>0</v>
      </c>
      <c r="S511" s="550">
        <f t="shared" si="467"/>
        <v>1</v>
      </c>
      <c r="T511" s="550">
        <f>IF(R511=1,SUM($R$6:R511),0)</f>
        <v>0</v>
      </c>
      <c r="U511" s="550">
        <f>IF(S511=1,SUM($S$6:S511),0)</f>
        <v>468</v>
      </c>
      <c r="V511" s="550">
        <f t="shared" si="468"/>
        <v>468</v>
      </c>
      <c r="W511" s="550">
        <f t="shared" si="469"/>
        <v>0</v>
      </c>
      <c r="X511" s="550">
        <f>IF(W511=1,SUM($W$6:W511),0)</f>
        <v>0</v>
      </c>
      <c r="Y511" s="158"/>
      <c r="Z511" s="158"/>
      <c r="AA511" s="158"/>
      <c r="AB511" s="158"/>
      <c r="AE511" s="150"/>
      <c r="AF511" s="160"/>
      <c r="AG511" s="150"/>
      <c r="AH511" s="150"/>
    </row>
    <row r="512" spans="1:34" ht="15" customHeight="1">
      <c r="A512" s="15"/>
      <c r="B512" s="166">
        <v>116</v>
      </c>
      <c r="C512" s="105" t="s">
        <v>211</v>
      </c>
      <c r="D512" s="105" t="s">
        <v>211</v>
      </c>
      <c r="E512" s="212" t="s">
        <v>45</v>
      </c>
      <c r="F512" s="213" t="s">
        <v>8</v>
      </c>
      <c r="G512" s="214">
        <v>47300</v>
      </c>
      <c r="H512" s="214">
        <v>47300</v>
      </c>
      <c r="I512" s="167">
        <v>53001</v>
      </c>
      <c r="J512" s="445">
        <f t="shared" si="473"/>
        <v>0.12052854122621565</v>
      </c>
      <c r="K512" s="167">
        <f t="shared" si="474"/>
        <v>59389.133213530651</v>
      </c>
      <c r="L512" s="167">
        <f t="shared" ref="L512:O512" si="529">IF($J512&lt;0,(K512*(1-$J512)),(K512*(1+$J512)))</f>
        <v>66547.218804446893</v>
      </c>
      <c r="M512" s="167">
        <f t="shared" si="529"/>
        <v>74568.058009608663</v>
      </c>
      <c r="N512" s="167">
        <f t="shared" si="529"/>
        <v>83555.63726357861</v>
      </c>
      <c r="O512" s="167">
        <f t="shared" si="529"/>
        <v>93626.476334184554</v>
      </c>
      <c r="P512" s="455"/>
      <c r="Q512" s="87">
        <f t="shared" si="476"/>
        <v>53001</v>
      </c>
      <c r="R512" s="550">
        <f t="shared" si="466"/>
        <v>0</v>
      </c>
      <c r="S512" s="550">
        <f t="shared" si="467"/>
        <v>1</v>
      </c>
      <c r="T512" s="550">
        <f>IF(R512=1,SUM($R$6:R512),0)</f>
        <v>0</v>
      </c>
      <c r="U512" s="550">
        <f>IF(S512=1,SUM($S$6:S512),0)</f>
        <v>469</v>
      </c>
      <c r="V512" s="550">
        <f t="shared" si="468"/>
        <v>469</v>
      </c>
      <c r="W512" s="550">
        <f t="shared" si="469"/>
        <v>0</v>
      </c>
      <c r="X512" s="550">
        <f>IF(W512=1,SUM($W$6:W512),0)</f>
        <v>0</v>
      </c>
      <c r="Y512" s="158"/>
      <c r="Z512" s="158"/>
      <c r="AA512" s="158"/>
      <c r="AB512" s="158"/>
      <c r="AE512" s="150"/>
      <c r="AF512" s="160"/>
      <c r="AG512" s="150"/>
      <c r="AH512" s="150"/>
    </row>
    <row r="513" spans="1:34" ht="15" customHeight="1">
      <c r="A513" s="15"/>
      <c r="B513" s="166">
        <v>117</v>
      </c>
      <c r="C513" s="105" t="s">
        <v>212</v>
      </c>
      <c r="D513" s="105" t="s">
        <v>212</v>
      </c>
      <c r="E513" s="212" t="s">
        <v>45</v>
      </c>
      <c r="F513" s="213" t="s">
        <v>8</v>
      </c>
      <c r="G513" s="214">
        <v>61560</v>
      </c>
      <c r="H513" s="214">
        <v>61560</v>
      </c>
      <c r="I513" s="167">
        <v>68980</v>
      </c>
      <c r="J513" s="445">
        <f t="shared" si="473"/>
        <v>0.12053281351526965</v>
      </c>
      <c r="K513" s="167">
        <f t="shared" si="474"/>
        <v>77294.353476283301</v>
      </c>
      <c r="L513" s="167">
        <f t="shared" ref="L513:O513" si="530">IF($J513&lt;0,(K513*(1-$J513)),(K513*(1+$J513)))</f>
        <v>86610.859369623489</v>
      </c>
      <c r="M513" s="167">
        <f t="shared" si="530"/>
        <v>97050.309930419564</v>
      </c>
      <c r="N513" s="167">
        <f t="shared" si="530"/>
        <v>108748.05683886194</v>
      </c>
      <c r="O513" s="167">
        <f t="shared" si="530"/>
        <v>121855.76609396844</v>
      </c>
      <c r="P513" s="455"/>
      <c r="Q513" s="87">
        <f t="shared" si="476"/>
        <v>68980</v>
      </c>
      <c r="R513" s="550">
        <f t="shared" si="466"/>
        <v>0</v>
      </c>
      <c r="S513" s="550">
        <f t="shared" si="467"/>
        <v>1</v>
      </c>
      <c r="T513" s="550">
        <f>IF(R513=1,SUM($R$6:R513),0)</f>
        <v>0</v>
      </c>
      <c r="U513" s="550">
        <f>IF(S513=1,SUM($S$6:S513),0)</f>
        <v>470</v>
      </c>
      <c r="V513" s="550">
        <f t="shared" si="468"/>
        <v>470</v>
      </c>
      <c r="W513" s="550">
        <f t="shared" si="469"/>
        <v>0</v>
      </c>
      <c r="X513" s="550">
        <f>IF(W513=1,SUM($W$6:W513),0)</f>
        <v>0</v>
      </c>
      <c r="Y513" s="158"/>
      <c r="Z513" s="158"/>
      <c r="AA513" s="158"/>
      <c r="AB513" s="158"/>
      <c r="AE513" s="150"/>
      <c r="AF513" s="160"/>
      <c r="AG513" s="150"/>
      <c r="AH513" s="150"/>
    </row>
    <row r="514" spans="1:34" ht="15" customHeight="1">
      <c r="A514" s="15"/>
      <c r="B514" s="166">
        <v>118</v>
      </c>
      <c r="C514" s="105" t="s">
        <v>1267</v>
      </c>
      <c r="D514" s="105" t="s">
        <v>1267</v>
      </c>
      <c r="E514" s="212" t="s">
        <v>45</v>
      </c>
      <c r="F514" s="213" t="s">
        <v>8</v>
      </c>
      <c r="G514" s="405"/>
      <c r="H514" s="405"/>
      <c r="I514" s="409">
        <v>32874</v>
      </c>
      <c r="J514" s="447">
        <v>0.12053281351526965</v>
      </c>
      <c r="K514" s="409">
        <f t="shared" si="474"/>
        <v>36836.395711500976</v>
      </c>
      <c r="L514" s="409">
        <f t="shared" ref="L514:O514" si="531">IF($J514&lt;0,(K514*(1-$J514)),(K514*(1+$J514)))</f>
        <v>41276.390126370003</v>
      </c>
      <c r="M514" s="409">
        <f t="shared" si="531"/>
        <v>46251.549560055275</v>
      </c>
      <c r="N514" s="409">
        <f t="shared" si="531"/>
        <v>51826.378957969668</v>
      </c>
      <c r="O514" s="409">
        <f t="shared" si="531"/>
        <v>58073.15822808232</v>
      </c>
      <c r="P514" s="455"/>
      <c r="Q514" s="87">
        <f t="shared" si="476"/>
        <v>32874</v>
      </c>
      <c r="R514" s="550">
        <f t="shared" si="466"/>
        <v>0</v>
      </c>
      <c r="S514" s="550">
        <f t="shared" si="467"/>
        <v>1</v>
      </c>
      <c r="T514" s="550">
        <f>IF(R514=1,SUM($R$6:R514),0)</f>
        <v>0</v>
      </c>
      <c r="U514" s="550">
        <f>IF(S514=1,SUM($S$6:S514),0)</f>
        <v>471</v>
      </c>
      <c r="V514" s="550">
        <f t="shared" si="468"/>
        <v>471</v>
      </c>
      <c r="W514" s="550">
        <f t="shared" si="469"/>
        <v>0</v>
      </c>
      <c r="X514" s="550">
        <f>IF(W514=1,SUM($W$6:W514),0)</f>
        <v>0</v>
      </c>
      <c r="Y514" s="158"/>
      <c r="Z514" s="158"/>
      <c r="AA514" s="158"/>
      <c r="AB514" s="158"/>
      <c r="AE514" s="150"/>
      <c r="AF514" s="160"/>
      <c r="AG514" s="150"/>
      <c r="AH514" s="150"/>
    </row>
    <row r="515" spans="1:34" ht="15" customHeight="1">
      <c r="A515" s="15"/>
      <c r="B515" s="166">
        <v>119</v>
      </c>
      <c r="C515" s="105" t="s">
        <v>1268</v>
      </c>
      <c r="D515" s="105" t="s">
        <v>1268</v>
      </c>
      <c r="E515" s="212" t="s">
        <v>45</v>
      </c>
      <c r="F515" s="213" t="s">
        <v>8</v>
      </c>
      <c r="G515" s="405"/>
      <c r="H515" s="405"/>
      <c r="I515" s="409">
        <v>141100</v>
      </c>
      <c r="J515" s="447">
        <v>0.12053281351526965</v>
      </c>
      <c r="K515" s="409">
        <f t="shared" si="474"/>
        <v>158107.17998700455</v>
      </c>
      <c r="L515" s="409">
        <f t="shared" ref="L515:O515" si="532">IF($J515&lt;0,(K515*(1-$J515)),(K515*(1+$J515)))</f>
        <v>177164.28322780336</v>
      </c>
      <c r="M515" s="409">
        <f t="shared" si="532"/>
        <v>198518.3927396666</v>
      </c>
      <c r="N515" s="409">
        <f t="shared" si="532"/>
        <v>222446.37315110789</v>
      </c>
      <c r="O515" s="409">
        <f t="shared" si="532"/>
        <v>249258.46036327849</v>
      </c>
      <c r="P515" s="455"/>
      <c r="Q515" s="87">
        <f t="shared" si="476"/>
        <v>141100</v>
      </c>
      <c r="R515" s="550">
        <f t="shared" si="466"/>
        <v>0</v>
      </c>
      <c r="S515" s="550">
        <f t="shared" si="467"/>
        <v>1</v>
      </c>
      <c r="T515" s="550">
        <f>IF(R515=1,SUM($R$6:R515),0)</f>
        <v>0</v>
      </c>
      <c r="U515" s="550">
        <f>IF(S515=1,SUM($S$6:S515),0)</f>
        <v>472</v>
      </c>
      <c r="V515" s="550">
        <f t="shared" si="468"/>
        <v>472</v>
      </c>
      <c r="W515" s="550">
        <f t="shared" si="469"/>
        <v>0</v>
      </c>
      <c r="X515" s="550">
        <f>IF(W515=1,SUM($W$6:W515),0)</f>
        <v>0</v>
      </c>
      <c r="Y515" s="158"/>
      <c r="Z515" s="158"/>
      <c r="AA515" s="158"/>
      <c r="AB515" s="158"/>
      <c r="AE515" s="150"/>
      <c r="AF515" s="160"/>
      <c r="AG515" s="150"/>
      <c r="AH515" s="150"/>
    </row>
    <row r="516" spans="1:34" ht="15" customHeight="1">
      <c r="A516" s="15"/>
      <c r="B516" s="166">
        <v>120</v>
      </c>
      <c r="C516" s="105" t="s">
        <v>1269</v>
      </c>
      <c r="D516" s="105" t="s">
        <v>1269</v>
      </c>
      <c r="E516" s="212" t="s">
        <v>45</v>
      </c>
      <c r="F516" s="213" t="s">
        <v>8</v>
      </c>
      <c r="G516" s="405"/>
      <c r="H516" s="405"/>
      <c r="I516" s="409">
        <v>179356</v>
      </c>
      <c r="J516" s="447">
        <v>0.12053281351526965</v>
      </c>
      <c r="K516" s="409">
        <f t="shared" si="474"/>
        <v>200974.28330084472</v>
      </c>
      <c r="L516" s="409">
        <f t="shared" ref="L516:O516" si="533">IF($J516&lt;0,(K516*(1-$J516)),(K516*(1+$J516)))</f>
        <v>225198.2791113104</v>
      </c>
      <c r="M516" s="409">
        <f t="shared" si="533"/>
        <v>252342.06129139362</v>
      </c>
      <c r="N516" s="409">
        <f t="shared" si="533"/>
        <v>282757.55990708794</v>
      </c>
      <c r="O516" s="409">
        <f t="shared" si="533"/>
        <v>316839.12414540164</v>
      </c>
      <c r="P516" s="455"/>
      <c r="Q516" s="87">
        <f t="shared" si="476"/>
        <v>179356</v>
      </c>
      <c r="R516" s="550">
        <f t="shared" si="466"/>
        <v>0</v>
      </c>
      <c r="S516" s="550">
        <f t="shared" si="467"/>
        <v>1</v>
      </c>
      <c r="T516" s="550">
        <f>IF(R516=1,SUM($R$6:R516),0)</f>
        <v>0</v>
      </c>
      <c r="U516" s="550">
        <f>IF(S516=1,SUM($S$6:S516),0)</f>
        <v>473</v>
      </c>
      <c r="V516" s="550">
        <f t="shared" si="468"/>
        <v>473</v>
      </c>
      <c r="W516" s="550">
        <f t="shared" si="469"/>
        <v>0</v>
      </c>
      <c r="X516" s="550">
        <f>IF(W516=1,SUM($W$6:W516),0)</f>
        <v>0</v>
      </c>
      <c r="Y516" s="158"/>
      <c r="Z516" s="158"/>
      <c r="AA516" s="158"/>
      <c r="AB516" s="158"/>
      <c r="AE516" s="150"/>
      <c r="AF516" s="160"/>
      <c r="AG516" s="150"/>
      <c r="AH516" s="150"/>
    </row>
    <row r="517" spans="1:34" ht="15" customHeight="1">
      <c r="A517" s="15"/>
      <c r="B517" s="166">
        <v>121</v>
      </c>
      <c r="C517" s="105" t="s">
        <v>1270</v>
      </c>
      <c r="D517" s="105" t="s">
        <v>1270</v>
      </c>
      <c r="E517" s="212" t="s">
        <v>45</v>
      </c>
      <c r="F517" s="213" t="s">
        <v>8</v>
      </c>
      <c r="G517" s="405"/>
      <c r="H517" s="405"/>
      <c r="I517" s="409">
        <v>755562</v>
      </c>
      <c r="J517" s="447">
        <v>0.12053281351526965</v>
      </c>
      <c r="K517" s="409">
        <f t="shared" si="474"/>
        <v>846632.01364522416</v>
      </c>
      <c r="L517" s="409">
        <f t="shared" ref="L517:O517" si="534">IF($J517&lt;0,(K517*(1-$J517)),(K517*(1+$J517)))</f>
        <v>948678.95226198121</v>
      </c>
      <c r="M517" s="409">
        <f t="shared" si="534"/>
        <v>1063025.895500836</v>
      </c>
      <c r="N517" s="409">
        <f t="shared" si="534"/>
        <v>1191155.3975251408</v>
      </c>
      <c r="O517" s="409">
        <f t="shared" si="534"/>
        <v>1334728.7089227454</v>
      </c>
      <c r="P517" s="455"/>
      <c r="Q517" s="87">
        <f t="shared" si="476"/>
        <v>755562</v>
      </c>
      <c r="R517" s="550">
        <f t="shared" si="466"/>
        <v>0</v>
      </c>
      <c r="S517" s="550">
        <f t="shared" si="467"/>
        <v>1</v>
      </c>
      <c r="T517" s="550">
        <f>IF(R517=1,SUM($R$6:R517),0)</f>
        <v>0</v>
      </c>
      <c r="U517" s="550">
        <f>IF(S517=1,SUM($S$6:S517),0)</f>
        <v>474</v>
      </c>
      <c r="V517" s="550">
        <f t="shared" si="468"/>
        <v>474</v>
      </c>
      <c r="W517" s="550">
        <f t="shared" si="469"/>
        <v>0</v>
      </c>
      <c r="X517" s="550">
        <f>IF(W517=1,SUM($W$6:W517),0)</f>
        <v>0</v>
      </c>
      <c r="Y517" s="158"/>
      <c r="Z517" s="158"/>
      <c r="AA517" s="158"/>
      <c r="AB517" s="158"/>
      <c r="AE517" s="150"/>
      <c r="AF517" s="160"/>
      <c r="AG517" s="150"/>
      <c r="AH517" s="150"/>
    </row>
    <row r="518" spans="1:34" ht="15" customHeight="1">
      <c r="A518" s="15"/>
      <c r="B518" s="166">
        <v>122</v>
      </c>
      <c r="C518" s="105" t="s">
        <v>732</v>
      </c>
      <c r="D518" s="105"/>
      <c r="E518" s="212" t="s">
        <v>45</v>
      </c>
      <c r="F518" s="213" t="s">
        <v>8</v>
      </c>
      <c r="G518" s="214">
        <v>79056</v>
      </c>
      <c r="H518" s="214">
        <v>79056</v>
      </c>
      <c r="I518" s="443">
        <v>79056</v>
      </c>
      <c r="J518" s="446">
        <v>0.12053281351526965</v>
      </c>
      <c r="K518" s="443">
        <f t="shared" si="474"/>
        <v>88584.84210526316</v>
      </c>
      <c r="L518" s="443">
        <f t="shared" ref="L518:O518" si="535">IF($J518&lt;0,(K518*(1-$J518)),(K518*(1+$J518)))</f>
        <v>99262.22235901645</v>
      </c>
      <c r="M518" s="443">
        <f t="shared" si="535"/>
        <v>111226.57729572701</v>
      </c>
      <c r="N518" s="443">
        <f t="shared" si="535"/>
        <v>124633.0295948546</v>
      </c>
      <c r="O518" s="443">
        <f t="shared" si="535"/>
        <v>139655.39930885431</v>
      </c>
      <c r="P518" s="455"/>
      <c r="Q518" s="87">
        <f t="shared" si="476"/>
        <v>79056</v>
      </c>
      <c r="R518" s="550">
        <f t="shared" si="466"/>
        <v>0</v>
      </c>
      <c r="S518" s="550">
        <f t="shared" si="467"/>
        <v>1</v>
      </c>
      <c r="T518" s="550">
        <f>IF(R518=1,SUM($R$6:R518),0)</f>
        <v>0</v>
      </c>
      <c r="U518" s="550">
        <f>IF(S518=1,SUM($S$6:S518),0)</f>
        <v>475</v>
      </c>
      <c r="V518" s="550">
        <f t="shared" si="468"/>
        <v>475</v>
      </c>
      <c r="W518" s="550">
        <f t="shared" si="469"/>
        <v>0</v>
      </c>
      <c r="X518" s="550">
        <f>IF(W518=1,SUM($W$6:W518),0)</f>
        <v>0</v>
      </c>
      <c r="Y518" s="158"/>
      <c r="Z518" s="158"/>
      <c r="AA518" s="158"/>
      <c r="AB518" s="158"/>
      <c r="AE518" s="150"/>
      <c r="AF518" s="160"/>
      <c r="AG518" s="150"/>
      <c r="AH518" s="150"/>
    </row>
    <row r="519" spans="1:34" ht="15" customHeight="1">
      <c r="A519" s="15"/>
      <c r="B519" s="166">
        <v>123</v>
      </c>
      <c r="C519" s="105" t="s">
        <v>733</v>
      </c>
      <c r="D519" s="105"/>
      <c r="E519" s="212" t="s">
        <v>45</v>
      </c>
      <c r="F519" s="213" t="s">
        <v>8</v>
      </c>
      <c r="G519" s="214">
        <v>81984</v>
      </c>
      <c r="H519" s="214">
        <v>81984</v>
      </c>
      <c r="I519" s="443">
        <v>81984</v>
      </c>
      <c r="J519" s="446">
        <v>0.12053281351526965</v>
      </c>
      <c r="K519" s="443">
        <f t="shared" si="474"/>
        <v>91865.762183235871</v>
      </c>
      <c r="L519" s="443">
        <f t="shared" ref="L519:O519" si="536">IF($J519&lt;0,(K519*(1-$J519)),(K519*(1+$J519)))</f>
        <v>102938.60096490596</v>
      </c>
      <c r="M519" s="443">
        <f t="shared" si="536"/>
        <v>115346.08015853172</v>
      </c>
      <c r="N519" s="443">
        <f t="shared" si="536"/>
        <v>129249.06772799738</v>
      </c>
      <c r="O519" s="443">
        <f t="shared" si="536"/>
        <v>144827.82150547855</v>
      </c>
      <c r="P519" s="455"/>
      <c r="Q519" s="87">
        <f t="shared" si="476"/>
        <v>81984</v>
      </c>
      <c r="R519" s="550">
        <f t="shared" ref="R519:R582" si="537">IF(E519="MDU-KD",1,0)</f>
        <v>0</v>
      </c>
      <c r="S519" s="550">
        <f t="shared" ref="S519:S582" si="538">IF(E519="HDW",1,0)</f>
        <v>1</v>
      </c>
      <c r="T519" s="550">
        <f>IF(R519=1,SUM($R$6:R519),0)</f>
        <v>0</v>
      </c>
      <c r="U519" s="550">
        <f>IF(S519=1,SUM($S$6:S519),0)</f>
        <v>476</v>
      </c>
      <c r="V519" s="550">
        <f t="shared" ref="V519:V582" si="539">IF(T519=0,U519,T519)</f>
        <v>476</v>
      </c>
      <c r="W519" s="550">
        <f t="shared" ref="W519:W582" si="540">IF(F519=0,0,IF(LEFT(C519,11)="Tiang Beton",1,0))</f>
        <v>0</v>
      </c>
      <c r="X519" s="550">
        <f>IF(W519=1,SUM($W$6:W519),0)</f>
        <v>0</v>
      </c>
      <c r="Y519" s="158"/>
      <c r="Z519" s="158"/>
      <c r="AA519" s="158"/>
      <c r="AB519" s="158"/>
      <c r="AE519" s="150"/>
      <c r="AF519" s="160"/>
      <c r="AG519" s="150"/>
      <c r="AH519" s="150"/>
    </row>
    <row r="520" spans="1:34" ht="15" customHeight="1">
      <c r="A520" s="15"/>
      <c r="B520" s="166">
        <v>124</v>
      </c>
      <c r="C520" s="105" t="s">
        <v>734</v>
      </c>
      <c r="D520" s="105" t="s">
        <v>734</v>
      </c>
      <c r="E520" s="212" t="s">
        <v>45</v>
      </c>
      <c r="F520" s="213" t="s">
        <v>8</v>
      </c>
      <c r="G520" s="214">
        <v>7320</v>
      </c>
      <c r="H520" s="214">
        <v>7320</v>
      </c>
      <c r="I520" s="167">
        <v>9111</v>
      </c>
      <c r="J520" s="445">
        <f t="shared" si="473"/>
        <v>0.24467213114754099</v>
      </c>
      <c r="K520" s="167">
        <f t="shared" si="474"/>
        <v>11340.207786885247</v>
      </c>
      <c r="L520" s="167">
        <f t="shared" ref="L520:O520" si="541">IF($J520&lt;0,(K520*(1-$J520)),(K520*(1+$J520)))</f>
        <v>14114.840593758399</v>
      </c>
      <c r="M520" s="167">
        <f t="shared" si="541"/>
        <v>17568.348722641091</v>
      </c>
      <c r="N520" s="167">
        <f t="shared" si="541"/>
        <v>21866.834045352865</v>
      </c>
      <c r="O520" s="167">
        <f t="shared" si="541"/>
        <v>27217.038932678955</v>
      </c>
      <c r="P520" s="455"/>
      <c r="Q520" s="87">
        <f t="shared" si="476"/>
        <v>9111</v>
      </c>
      <c r="R520" s="550">
        <f t="shared" si="537"/>
        <v>0</v>
      </c>
      <c r="S520" s="550">
        <f t="shared" si="538"/>
        <v>1</v>
      </c>
      <c r="T520" s="550">
        <f>IF(R520=1,SUM($R$6:R520),0)</f>
        <v>0</v>
      </c>
      <c r="U520" s="550">
        <f>IF(S520=1,SUM($S$6:S520),0)</f>
        <v>477</v>
      </c>
      <c r="V520" s="550">
        <f t="shared" si="539"/>
        <v>477</v>
      </c>
      <c r="W520" s="550">
        <f t="shared" si="540"/>
        <v>0</v>
      </c>
      <c r="X520" s="550">
        <f>IF(W520=1,SUM($W$6:W520),0)</f>
        <v>0</v>
      </c>
      <c r="Y520" s="158"/>
      <c r="Z520" s="158"/>
      <c r="AA520" s="158"/>
      <c r="AB520" s="158"/>
      <c r="AE520" s="150"/>
      <c r="AF520" s="160"/>
      <c r="AG520" s="150"/>
      <c r="AH520" s="150"/>
    </row>
    <row r="521" spans="1:34" ht="15" customHeight="1">
      <c r="A521" s="15"/>
      <c r="B521" s="166">
        <v>125</v>
      </c>
      <c r="C521" s="105" t="s">
        <v>735</v>
      </c>
      <c r="D521" s="105" t="s">
        <v>735</v>
      </c>
      <c r="E521" s="212" t="s">
        <v>45</v>
      </c>
      <c r="F521" s="213" t="s">
        <v>8</v>
      </c>
      <c r="G521" s="214">
        <v>8784</v>
      </c>
      <c r="H521" s="214">
        <v>8784</v>
      </c>
      <c r="I521" s="167">
        <v>10935</v>
      </c>
      <c r="J521" s="445">
        <f t="shared" si="473"/>
        <v>0.24487704918032788</v>
      </c>
      <c r="K521" s="167">
        <f t="shared" si="474"/>
        <v>13612.730532786885</v>
      </c>
      <c r="L521" s="167">
        <f t="shared" ref="L521:O521" si="542">IF($J521&lt;0,(K521*(1-$J521)),(K521*(1+$J521)))</f>
        <v>16946.17581694269</v>
      </c>
      <c r="M521" s="167">
        <f t="shared" si="542"/>
        <v>21095.905345886647</v>
      </c>
      <c r="N521" s="167">
        <f t="shared" si="542"/>
        <v>26261.808396774872</v>
      </c>
      <c r="O521" s="167">
        <f t="shared" si="542"/>
        <v>32692.722543116259</v>
      </c>
      <c r="P521" s="455"/>
      <c r="Q521" s="87">
        <f t="shared" si="476"/>
        <v>10935</v>
      </c>
      <c r="R521" s="550">
        <f t="shared" si="537"/>
        <v>0</v>
      </c>
      <c r="S521" s="550">
        <f t="shared" si="538"/>
        <v>1</v>
      </c>
      <c r="T521" s="550">
        <f>IF(R521=1,SUM($R$6:R521),0)</f>
        <v>0</v>
      </c>
      <c r="U521" s="550">
        <f>IF(S521=1,SUM($S$6:S521),0)</f>
        <v>478</v>
      </c>
      <c r="V521" s="550">
        <f t="shared" si="539"/>
        <v>478</v>
      </c>
      <c r="W521" s="550">
        <f t="shared" si="540"/>
        <v>0</v>
      </c>
      <c r="X521" s="550">
        <f>IF(W521=1,SUM($W$6:W521),0)</f>
        <v>0</v>
      </c>
      <c r="Y521" s="158"/>
      <c r="Z521" s="158"/>
      <c r="AA521" s="158"/>
      <c r="AB521" s="158"/>
      <c r="AE521" s="150"/>
      <c r="AF521" s="160"/>
      <c r="AG521" s="150"/>
      <c r="AH521" s="150"/>
    </row>
    <row r="522" spans="1:34" ht="15" customHeight="1">
      <c r="A522" s="15"/>
      <c r="B522" s="166">
        <v>126</v>
      </c>
      <c r="C522" s="105" t="s">
        <v>736</v>
      </c>
      <c r="D522" s="105" t="s">
        <v>736</v>
      </c>
      <c r="E522" s="212" t="s">
        <v>45</v>
      </c>
      <c r="F522" s="213" t="s">
        <v>8</v>
      </c>
      <c r="G522" s="214">
        <v>52704</v>
      </c>
      <c r="H522" s="214">
        <v>52704</v>
      </c>
      <c r="I522" s="167">
        <v>65615</v>
      </c>
      <c r="J522" s="445">
        <f t="shared" si="473"/>
        <v>0.24497191863995144</v>
      </c>
      <c r="K522" s="167">
        <f t="shared" si="474"/>
        <v>81688.832441560415</v>
      </c>
      <c r="L522" s="167">
        <f t="shared" ref="L522:O522" si="543">IF($J522&lt;0,(K522*(1-$J522)),(K522*(1+$J522)))</f>
        <v>101700.30245622699</v>
      </c>
      <c r="M522" s="167">
        <f t="shared" si="543"/>
        <v>126614.02067519228</v>
      </c>
      <c r="N522" s="167">
        <f t="shared" si="543"/>
        <v>157630.90024671261</v>
      </c>
      <c r="O522" s="167">
        <f t="shared" si="543"/>
        <v>196246.0443170926</v>
      </c>
      <c r="P522" s="455"/>
      <c r="Q522" s="87">
        <f t="shared" si="476"/>
        <v>65615</v>
      </c>
      <c r="R522" s="550">
        <f t="shared" si="537"/>
        <v>0</v>
      </c>
      <c r="S522" s="550">
        <f t="shared" si="538"/>
        <v>1</v>
      </c>
      <c r="T522" s="550">
        <f>IF(R522=1,SUM($R$6:R522),0)</f>
        <v>0</v>
      </c>
      <c r="U522" s="550">
        <f>IF(S522=1,SUM($S$6:S522),0)</f>
        <v>479</v>
      </c>
      <c r="V522" s="550">
        <f t="shared" si="539"/>
        <v>479</v>
      </c>
      <c r="W522" s="550">
        <f t="shared" si="540"/>
        <v>0</v>
      </c>
      <c r="X522" s="550">
        <f>IF(W522=1,SUM($W$6:W522),0)</f>
        <v>0</v>
      </c>
      <c r="Y522" s="158"/>
      <c r="Z522" s="158"/>
      <c r="AA522" s="158"/>
      <c r="AB522" s="158"/>
      <c r="AE522" s="150"/>
      <c r="AF522" s="160"/>
      <c r="AG522" s="150"/>
      <c r="AH522" s="150"/>
    </row>
    <row r="523" spans="1:34" ht="15" customHeight="1">
      <c r="A523" s="15"/>
      <c r="B523" s="166">
        <v>127</v>
      </c>
      <c r="C523" s="105" t="s">
        <v>737</v>
      </c>
      <c r="D523" s="105" t="s">
        <v>737</v>
      </c>
      <c r="E523" s="212" t="s">
        <v>45</v>
      </c>
      <c r="F523" s="213" t="s">
        <v>8</v>
      </c>
      <c r="G523" s="214">
        <v>67344</v>
      </c>
      <c r="H523" s="214">
        <v>67344</v>
      </c>
      <c r="I523" s="167">
        <v>83841</v>
      </c>
      <c r="J523" s="445">
        <f t="shared" ref="J523:J586" si="544">((I523-H523)/H523)*100%</f>
        <v>0.24496614397719174</v>
      </c>
      <c r="K523" s="167">
        <f t="shared" ref="K523:K586" si="545">IF($J523&lt;0,(I523*(1-$J523)),(I523*(1+$J523)))</f>
        <v>104379.20647719174</v>
      </c>
      <c r="L523" s="167">
        <f t="shared" ref="L523:O523" si="546">IF($J523&lt;0,(K523*(1-$J523)),(K523*(1+$J523)))</f>
        <v>129948.57819930851</v>
      </c>
      <c r="M523" s="167">
        <f t="shared" si="546"/>
        <v>161781.58031611168</v>
      </c>
      <c r="N523" s="167">
        <f t="shared" si="546"/>
        <v>201412.5902126859</v>
      </c>
      <c r="O523" s="167">
        <f t="shared" si="546"/>
        <v>250751.85578554583</v>
      </c>
      <c r="P523" s="455"/>
      <c r="Q523" s="87">
        <f t="shared" ref="Q523:Q586" si="547">IF($Q$5=$H$4,H523,(IF($Q$5=$G$4,G523,(IF($Q$5=$I$4,I523,(IF($Q$5=$K$4,K523,(IF($Q$5=$L$4,L523,(IF($Q$5=$M$4,M523,(IF($Q$5=$N$4,N523,(IF($Q$5=$O$4,O523,0)))))))))))))))</f>
        <v>83841</v>
      </c>
      <c r="R523" s="550">
        <f t="shared" si="537"/>
        <v>0</v>
      </c>
      <c r="S523" s="550">
        <f t="shared" si="538"/>
        <v>1</v>
      </c>
      <c r="T523" s="550">
        <f>IF(R523=1,SUM($R$6:R523),0)</f>
        <v>0</v>
      </c>
      <c r="U523" s="550">
        <f>IF(S523=1,SUM($S$6:S523),0)</f>
        <v>480</v>
      </c>
      <c r="V523" s="550">
        <f t="shared" si="539"/>
        <v>480</v>
      </c>
      <c r="W523" s="550">
        <f t="shared" si="540"/>
        <v>0</v>
      </c>
      <c r="X523" s="550">
        <f>IF(W523=1,SUM($W$6:W523),0)</f>
        <v>0</v>
      </c>
      <c r="Y523" s="158"/>
      <c r="Z523" s="158"/>
      <c r="AA523" s="158"/>
      <c r="AB523" s="158"/>
      <c r="AE523" s="150"/>
      <c r="AF523" s="160"/>
      <c r="AG523" s="150"/>
      <c r="AH523" s="150"/>
    </row>
    <row r="524" spans="1:34" ht="15" customHeight="1">
      <c r="A524" s="15"/>
      <c r="B524" s="166">
        <v>128</v>
      </c>
      <c r="C524" s="105" t="s">
        <v>550</v>
      </c>
      <c r="D524" s="105"/>
      <c r="E524" s="212" t="s">
        <v>45</v>
      </c>
      <c r="F524" s="213" t="s">
        <v>8</v>
      </c>
      <c r="G524" s="214">
        <v>40000</v>
      </c>
      <c r="H524" s="214">
        <v>40000</v>
      </c>
      <c r="I524" s="443">
        <v>40000</v>
      </c>
      <c r="J524" s="446">
        <v>0.24496614397719174</v>
      </c>
      <c r="K524" s="443">
        <f t="shared" si="545"/>
        <v>49798.645759087667</v>
      </c>
      <c r="L524" s="443">
        <f t="shared" ref="L524:O524" si="548">IF($J524&lt;0,(K524*(1-$J524)),(K524*(1+$J524)))</f>
        <v>61997.627985977502</v>
      </c>
      <c r="M524" s="443">
        <f t="shared" si="548"/>
        <v>77184.947849434844</v>
      </c>
      <c r="N524" s="443">
        <f t="shared" si="548"/>
        <v>96092.646897191531</v>
      </c>
      <c r="O524" s="443">
        <f t="shared" si="548"/>
        <v>119632.0920721584</v>
      </c>
      <c r="P524" s="455"/>
      <c r="Q524" s="87">
        <f t="shared" si="547"/>
        <v>40000</v>
      </c>
      <c r="R524" s="550">
        <f t="shared" si="537"/>
        <v>0</v>
      </c>
      <c r="S524" s="550">
        <f t="shared" si="538"/>
        <v>1</v>
      </c>
      <c r="T524" s="550">
        <f>IF(R524=1,SUM($R$6:R524),0)</f>
        <v>0</v>
      </c>
      <c r="U524" s="550">
        <f>IF(S524=1,SUM($S$6:S524),0)</f>
        <v>481</v>
      </c>
      <c r="V524" s="550">
        <f t="shared" si="539"/>
        <v>481</v>
      </c>
      <c r="W524" s="550">
        <f t="shared" si="540"/>
        <v>0</v>
      </c>
      <c r="X524" s="550">
        <f>IF(W524=1,SUM($W$6:W524),0)</f>
        <v>0</v>
      </c>
      <c r="Y524" s="158"/>
      <c r="Z524" s="158"/>
      <c r="AA524" s="158"/>
      <c r="AB524" s="158"/>
      <c r="AE524" s="150"/>
      <c r="AF524" s="160"/>
      <c r="AG524" s="150"/>
      <c r="AH524" s="150"/>
    </row>
    <row r="525" spans="1:34" ht="15" customHeight="1">
      <c r="A525" s="15"/>
      <c r="B525" s="166">
        <v>129</v>
      </c>
      <c r="C525" s="105" t="s">
        <v>551</v>
      </c>
      <c r="D525" s="105"/>
      <c r="E525" s="212" t="s">
        <v>45</v>
      </c>
      <c r="F525" s="213" t="s">
        <v>8</v>
      </c>
      <c r="G525" s="214">
        <v>150000</v>
      </c>
      <c r="H525" s="214">
        <v>150000</v>
      </c>
      <c r="I525" s="443">
        <v>150000</v>
      </c>
      <c r="J525" s="446">
        <v>0.24496614397719174</v>
      </c>
      <c r="K525" s="443">
        <f t="shared" si="545"/>
        <v>186744.92159657876</v>
      </c>
      <c r="L525" s="443">
        <f t="shared" ref="L525:O525" si="549">IF($J525&lt;0,(K525*(1-$J525)),(K525*(1+$J525)))</f>
        <v>232491.10494741565</v>
      </c>
      <c r="M525" s="443">
        <f t="shared" si="549"/>
        <v>289443.55443538068</v>
      </c>
      <c r="N525" s="443">
        <f t="shared" si="549"/>
        <v>360347.42586446827</v>
      </c>
      <c r="O525" s="443">
        <f t="shared" si="549"/>
        <v>448620.34527059406</v>
      </c>
      <c r="P525" s="455"/>
      <c r="Q525" s="87">
        <f t="shared" si="547"/>
        <v>150000</v>
      </c>
      <c r="R525" s="550">
        <f t="shared" si="537"/>
        <v>0</v>
      </c>
      <c r="S525" s="550">
        <f t="shared" si="538"/>
        <v>1</v>
      </c>
      <c r="T525" s="550">
        <f>IF(R525=1,SUM($R$6:R525),0)</f>
        <v>0</v>
      </c>
      <c r="U525" s="550">
        <f>IF(S525=1,SUM($S$6:S525),0)</f>
        <v>482</v>
      </c>
      <c r="V525" s="550">
        <f t="shared" si="539"/>
        <v>482</v>
      </c>
      <c r="W525" s="550">
        <f t="shared" si="540"/>
        <v>0</v>
      </c>
      <c r="X525" s="550">
        <f>IF(W525=1,SUM($W$6:W525),0)</f>
        <v>0</v>
      </c>
      <c r="Y525" s="158"/>
      <c r="Z525" s="158"/>
      <c r="AA525" s="158"/>
      <c r="AB525" s="158"/>
      <c r="AE525" s="150"/>
      <c r="AF525" s="160"/>
      <c r="AG525" s="150"/>
      <c r="AH525" s="150"/>
    </row>
    <row r="526" spans="1:34" ht="15" customHeight="1">
      <c r="A526" s="15"/>
      <c r="B526" s="166">
        <v>130</v>
      </c>
      <c r="C526" s="105" t="s">
        <v>213</v>
      </c>
      <c r="D526" s="105"/>
      <c r="E526" s="212" t="s">
        <v>45</v>
      </c>
      <c r="F526" s="213" t="s">
        <v>8</v>
      </c>
      <c r="G526" s="214">
        <v>4212</v>
      </c>
      <c r="H526" s="214">
        <v>4212</v>
      </c>
      <c r="I526" s="443">
        <v>4212</v>
      </c>
      <c r="J526" s="446">
        <v>0.24496614397719174</v>
      </c>
      <c r="K526" s="443">
        <f t="shared" si="545"/>
        <v>5243.7973984319315</v>
      </c>
      <c r="L526" s="443">
        <f t="shared" ref="L526:O526" si="550">IF($J526&lt;0,(K526*(1-$J526)),(K526*(1+$J526)))</f>
        <v>6528.3502269234314</v>
      </c>
      <c r="M526" s="443">
        <f t="shared" si="550"/>
        <v>8127.5750085454893</v>
      </c>
      <c r="N526" s="443">
        <f t="shared" si="550"/>
        <v>10118.555718274269</v>
      </c>
      <c r="O526" s="443">
        <f t="shared" si="550"/>
        <v>12597.259295198281</v>
      </c>
      <c r="P526" s="455"/>
      <c r="Q526" s="87">
        <f t="shared" si="547"/>
        <v>4212</v>
      </c>
      <c r="R526" s="550">
        <f t="shared" si="537"/>
        <v>0</v>
      </c>
      <c r="S526" s="550">
        <f t="shared" si="538"/>
        <v>1</v>
      </c>
      <c r="T526" s="550">
        <f>IF(R526=1,SUM($R$6:R526),0)</f>
        <v>0</v>
      </c>
      <c r="U526" s="550">
        <f>IF(S526=1,SUM($S$6:S526),0)</f>
        <v>483</v>
      </c>
      <c r="V526" s="550">
        <f t="shared" si="539"/>
        <v>483</v>
      </c>
      <c r="W526" s="550">
        <f t="shared" si="540"/>
        <v>0</v>
      </c>
      <c r="X526" s="550">
        <f>IF(W526=1,SUM($W$6:W526),0)</f>
        <v>0</v>
      </c>
      <c r="Y526" s="158"/>
      <c r="Z526" s="158"/>
      <c r="AA526" s="158"/>
      <c r="AB526" s="158"/>
      <c r="AE526" s="150"/>
      <c r="AF526" s="160"/>
      <c r="AG526" s="150"/>
      <c r="AH526" s="150"/>
    </row>
    <row r="527" spans="1:34" ht="15" customHeight="1">
      <c r="A527" s="15"/>
      <c r="B527" s="166">
        <v>131</v>
      </c>
      <c r="C527" s="105" t="s">
        <v>552</v>
      </c>
      <c r="D527" s="105"/>
      <c r="E527" s="212" t="s">
        <v>45</v>
      </c>
      <c r="F527" s="213" t="s">
        <v>8</v>
      </c>
      <c r="G527" s="214">
        <v>50000</v>
      </c>
      <c r="H527" s="214">
        <v>50000</v>
      </c>
      <c r="I527" s="443">
        <v>50000</v>
      </c>
      <c r="J527" s="446">
        <v>0.24496614397719174</v>
      </c>
      <c r="K527" s="443">
        <f t="shared" si="545"/>
        <v>62248.307198859584</v>
      </c>
      <c r="L527" s="443">
        <f t="shared" ref="L527:O527" si="551">IF($J527&lt;0,(K527*(1-$J527)),(K527*(1+$J527)))</f>
        <v>77497.034982471887</v>
      </c>
      <c r="M527" s="443">
        <f t="shared" si="551"/>
        <v>96481.184811793559</v>
      </c>
      <c r="N527" s="443">
        <f t="shared" si="551"/>
        <v>120115.80862148943</v>
      </c>
      <c r="O527" s="443">
        <f t="shared" si="551"/>
        <v>149540.11509019803</v>
      </c>
      <c r="P527" s="455"/>
      <c r="Q527" s="87">
        <f t="shared" si="547"/>
        <v>50000</v>
      </c>
      <c r="R527" s="550">
        <f t="shared" si="537"/>
        <v>0</v>
      </c>
      <c r="S527" s="550">
        <f t="shared" si="538"/>
        <v>1</v>
      </c>
      <c r="T527" s="550">
        <f>IF(R527=1,SUM($R$6:R527),0)</f>
        <v>0</v>
      </c>
      <c r="U527" s="550">
        <f>IF(S527=1,SUM($S$6:S527),0)</f>
        <v>484</v>
      </c>
      <c r="V527" s="550">
        <f t="shared" si="539"/>
        <v>484</v>
      </c>
      <c r="W527" s="550">
        <f t="shared" si="540"/>
        <v>0</v>
      </c>
      <c r="X527" s="550">
        <f>IF(W527=1,SUM($W$6:W527),0)</f>
        <v>0</v>
      </c>
      <c r="Y527" s="158"/>
      <c r="Z527" s="158"/>
      <c r="AA527" s="158"/>
      <c r="AB527" s="158"/>
      <c r="AE527" s="150"/>
      <c r="AF527" s="160"/>
      <c r="AG527" s="150"/>
      <c r="AH527" s="150"/>
    </row>
    <row r="528" spans="1:34" ht="15" customHeight="1">
      <c r="A528" s="15"/>
      <c r="B528" s="166">
        <v>132</v>
      </c>
      <c r="C528" s="105" t="s">
        <v>214</v>
      </c>
      <c r="D528" s="105" t="s">
        <v>214</v>
      </c>
      <c r="E528" s="212" t="s">
        <v>45</v>
      </c>
      <c r="F528" s="213" t="s">
        <v>8</v>
      </c>
      <c r="G528" s="214">
        <v>32500</v>
      </c>
      <c r="H528" s="214">
        <v>32500</v>
      </c>
      <c r="I528" s="167">
        <v>20183</v>
      </c>
      <c r="J528" s="445">
        <f t="shared" si="544"/>
        <v>-0.37898461538461536</v>
      </c>
      <c r="K528" s="167">
        <f t="shared" si="545"/>
        <v>27832.046492307691</v>
      </c>
      <c r="L528" s="167">
        <f t="shared" ref="L528:O528" si="552">IF($J528&lt;0,(K528*(1-$J528)),(K528*(1+$J528)))</f>
        <v>38379.96392756165</v>
      </c>
      <c r="M528" s="167">
        <f t="shared" si="552"/>
        <v>52925.379795124012</v>
      </c>
      <c r="N528" s="167">
        <f t="shared" si="552"/>
        <v>72983.284500863767</v>
      </c>
      <c r="O528" s="167">
        <f t="shared" si="552"/>
        <v>100642.82650692957</v>
      </c>
      <c r="P528" s="455"/>
      <c r="Q528" s="87">
        <f t="shared" si="547"/>
        <v>20183</v>
      </c>
      <c r="R528" s="550">
        <f t="shared" si="537"/>
        <v>0</v>
      </c>
      <c r="S528" s="550">
        <f t="shared" si="538"/>
        <v>1</v>
      </c>
      <c r="T528" s="550">
        <f>IF(R528=1,SUM($R$6:R528),0)</f>
        <v>0</v>
      </c>
      <c r="U528" s="550">
        <f>IF(S528=1,SUM($S$6:S528),0)</f>
        <v>485</v>
      </c>
      <c r="V528" s="550">
        <f t="shared" si="539"/>
        <v>485</v>
      </c>
      <c r="W528" s="550">
        <f t="shared" si="540"/>
        <v>0</v>
      </c>
      <c r="X528" s="550">
        <f>IF(W528=1,SUM($W$6:W528),0)</f>
        <v>0</v>
      </c>
      <c r="Y528" s="158"/>
      <c r="Z528" s="158"/>
      <c r="AA528" s="158"/>
      <c r="AB528" s="158"/>
      <c r="AE528" s="150"/>
      <c r="AF528" s="160"/>
      <c r="AG528" s="150"/>
      <c r="AH528" s="150"/>
    </row>
    <row r="529" spans="1:34" ht="15" customHeight="1">
      <c r="A529" s="15"/>
      <c r="B529" s="166">
        <v>133</v>
      </c>
      <c r="C529" s="105" t="s">
        <v>215</v>
      </c>
      <c r="D529" s="105" t="s">
        <v>215</v>
      </c>
      <c r="E529" s="212" t="s">
        <v>45</v>
      </c>
      <c r="F529" s="213" t="s">
        <v>8</v>
      </c>
      <c r="G529" s="214">
        <v>37500</v>
      </c>
      <c r="H529" s="214">
        <v>37500</v>
      </c>
      <c r="I529" s="167">
        <v>31050</v>
      </c>
      <c r="J529" s="445">
        <f t="shared" si="544"/>
        <v>-0.17199999999999999</v>
      </c>
      <c r="K529" s="167">
        <f t="shared" si="545"/>
        <v>36390.6</v>
      </c>
      <c r="L529" s="167">
        <f t="shared" ref="L529:O529" si="553">IF($J529&lt;0,(K529*(1-$J529)),(K529*(1+$J529)))</f>
        <v>42649.783199999998</v>
      </c>
      <c r="M529" s="167">
        <f t="shared" si="553"/>
        <v>49985.545910399997</v>
      </c>
      <c r="N529" s="167">
        <f t="shared" si="553"/>
        <v>58583.059806988793</v>
      </c>
      <c r="O529" s="167">
        <f t="shared" si="553"/>
        <v>68659.346093790868</v>
      </c>
      <c r="P529" s="455"/>
      <c r="Q529" s="87">
        <f t="shared" si="547"/>
        <v>31050</v>
      </c>
      <c r="R529" s="550">
        <f t="shared" si="537"/>
        <v>0</v>
      </c>
      <c r="S529" s="550">
        <f t="shared" si="538"/>
        <v>1</v>
      </c>
      <c r="T529" s="550">
        <f>IF(R529=1,SUM($R$6:R529),0)</f>
        <v>0</v>
      </c>
      <c r="U529" s="550">
        <f>IF(S529=1,SUM($S$6:S529),0)</f>
        <v>486</v>
      </c>
      <c r="V529" s="550">
        <f t="shared" si="539"/>
        <v>486</v>
      </c>
      <c r="W529" s="550">
        <f t="shared" si="540"/>
        <v>0</v>
      </c>
      <c r="X529" s="550">
        <f>IF(W529=1,SUM($W$6:W529),0)</f>
        <v>0</v>
      </c>
      <c r="Y529" s="158"/>
      <c r="Z529" s="158"/>
      <c r="AA529" s="158"/>
      <c r="AB529" s="158"/>
      <c r="AE529" s="150"/>
      <c r="AF529" s="160"/>
      <c r="AG529" s="150"/>
      <c r="AH529" s="150"/>
    </row>
    <row r="530" spans="1:34" ht="15" customHeight="1">
      <c r="A530" s="15"/>
      <c r="B530" s="166">
        <v>134</v>
      </c>
      <c r="C530" s="105" t="s">
        <v>216</v>
      </c>
      <c r="D530" s="105" t="s">
        <v>216</v>
      </c>
      <c r="E530" s="212" t="s">
        <v>45</v>
      </c>
      <c r="F530" s="213" t="s">
        <v>8</v>
      </c>
      <c r="G530" s="214">
        <v>47800</v>
      </c>
      <c r="H530" s="214">
        <v>47800</v>
      </c>
      <c r="I530" s="167">
        <v>43470</v>
      </c>
      <c r="J530" s="445">
        <f t="shared" si="544"/>
        <v>-9.0585774058577401E-2</v>
      </c>
      <c r="K530" s="167">
        <f t="shared" si="545"/>
        <v>47407.763598326361</v>
      </c>
      <c r="L530" s="167">
        <f t="shared" ref="L530:O530" si="554">IF($J530&lt;0,(K530*(1-$J530)),(K530*(1+$J530)))</f>
        <v>51702.232560266799</v>
      </c>
      <c r="M530" s="167">
        <f t="shared" si="554"/>
        <v>56385.719317295152</v>
      </c>
      <c r="N530" s="167">
        <f t="shared" si="554"/>
        <v>61493.463347502009</v>
      </c>
      <c r="O530" s="167">
        <f t="shared" si="554"/>
        <v>67063.896324378235</v>
      </c>
      <c r="P530" s="455"/>
      <c r="Q530" s="87">
        <f t="shared" si="547"/>
        <v>43470</v>
      </c>
      <c r="R530" s="550">
        <f t="shared" si="537"/>
        <v>0</v>
      </c>
      <c r="S530" s="550">
        <f t="shared" si="538"/>
        <v>1</v>
      </c>
      <c r="T530" s="550">
        <f>IF(R530=1,SUM($R$6:R530),0)</f>
        <v>0</v>
      </c>
      <c r="U530" s="550">
        <f>IF(S530=1,SUM($S$6:S530),0)</f>
        <v>487</v>
      </c>
      <c r="V530" s="550">
        <f t="shared" si="539"/>
        <v>487</v>
      </c>
      <c r="W530" s="550">
        <f t="shared" si="540"/>
        <v>0</v>
      </c>
      <c r="X530" s="550">
        <f>IF(W530=1,SUM($W$6:W530),0)</f>
        <v>0</v>
      </c>
      <c r="Y530" s="158"/>
      <c r="Z530" s="158"/>
      <c r="AA530" s="158"/>
      <c r="AB530" s="158"/>
      <c r="AE530" s="150"/>
      <c r="AF530" s="160"/>
      <c r="AG530" s="150"/>
      <c r="AH530" s="150"/>
    </row>
    <row r="531" spans="1:34" ht="15" customHeight="1">
      <c r="A531" s="15"/>
      <c r="B531" s="166">
        <v>135</v>
      </c>
      <c r="C531" s="105" t="s">
        <v>217</v>
      </c>
      <c r="D531" s="105" t="s">
        <v>217</v>
      </c>
      <c r="E531" s="212" t="s">
        <v>45</v>
      </c>
      <c r="F531" s="213" t="s">
        <v>8</v>
      </c>
      <c r="G531" s="214">
        <v>52500</v>
      </c>
      <c r="H531" s="214">
        <v>52500</v>
      </c>
      <c r="I531" s="167">
        <v>58828</v>
      </c>
      <c r="J531" s="445">
        <f t="shared" si="544"/>
        <v>0.12053333333333334</v>
      </c>
      <c r="K531" s="167">
        <f t="shared" si="545"/>
        <v>65918.73493333334</v>
      </c>
      <c r="L531" s="167">
        <f t="shared" ref="L531:O531" si="555">IF($J531&lt;0,(K531*(1-$J531)),(K531*(1+$J531)))</f>
        <v>73864.139783964449</v>
      </c>
      <c r="M531" s="167">
        <f t="shared" si="555"/>
        <v>82767.230765924964</v>
      </c>
      <c r="N531" s="167">
        <f t="shared" si="555"/>
        <v>92743.440980911124</v>
      </c>
      <c r="O531" s="167">
        <f t="shared" si="555"/>
        <v>103922.11706714361</v>
      </c>
      <c r="P531" s="455"/>
      <c r="Q531" s="87">
        <f t="shared" si="547"/>
        <v>58828</v>
      </c>
      <c r="R531" s="550">
        <f t="shared" si="537"/>
        <v>0</v>
      </c>
      <c r="S531" s="550">
        <f t="shared" si="538"/>
        <v>1</v>
      </c>
      <c r="T531" s="550">
        <f>IF(R531=1,SUM($R$6:R531),0)</f>
        <v>0</v>
      </c>
      <c r="U531" s="550">
        <f>IF(S531=1,SUM($S$6:S531),0)</f>
        <v>488</v>
      </c>
      <c r="V531" s="550">
        <f t="shared" si="539"/>
        <v>488</v>
      </c>
      <c r="W531" s="550">
        <f t="shared" si="540"/>
        <v>0</v>
      </c>
      <c r="X531" s="550">
        <f>IF(W531=1,SUM($W$6:W531),0)</f>
        <v>0</v>
      </c>
      <c r="Y531" s="158"/>
      <c r="Z531" s="158"/>
      <c r="AA531" s="158"/>
      <c r="AB531" s="158"/>
      <c r="AE531" s="150"/>
      <c r="AF531" s="160"/>
      <c r="AG531" s="150"/>
      <c r="AH531" s="150"/>
    </row>
    <row r="532" spans="1:34" ht="15" customHeight="1">
      <c r="A532" s="15"/>
      <c r="B532" s="166">
        <v>136</v>
      </c>
      <c r="C532" s="105" t="s">
        <v>37</v>
      </c>
      <c r="D532" s="105" t="s">
        <v>37</v>
      </c>
      <c r="E532" s="212" t="s">
        <v>45</v>
      </c>
      <c r="F532" s="213" t="s">
        <v>8</v>
      </c>
      <c r="G532" s="214">
        <v>63500</v>
      </c>
      <c r="H532" s="214">
        <v>63500</v>
      </c>
      <c r="I532" s="167">
        <v>71154</v>
      </c>
      <c r="J532" s="445">
        <f t="shared" si="544"/>
        <v>0.12053543307086614</v>
      </c>
      <c r="K532" s="167">
        <f t="shared" si="545"/>
        <v>79730.578204724414</v>
      </c>
      <c r="L532" s="167">
        <f t="shared" ref="L532:O532" si="556">IF($J532&lt;0,(K532*(1-$J532)),(K532*(1+$J532)))</f>
        <v>89340.937977621434</v>
      </c>
      <c r="M532" s="167">
        <f t="shared" si="556"/>
        <v>100109.68662771142</v>
      </c>
      <c r="N532" s="167">
        <f t="shared" si="556"/>
        <v>112176.45105997131</v>
      </c>
      <c r="O532" s="167">
        <f t="shared" si="556"/>
        <v>125697.68816883778</v>
      </c>
      <c r="P532" s="455"/>
      <c r="Q532" s="87">
        <f t="shared" si="547"/>
        <v>71154</v>
      </c>
      <c r="R532" s="550">
        <f t="shared" si="537"/>
        <v>0</v>
      </c>
      <c r="S532" s="550">
        <f t="shared" si="538"/>
        <v>1</v>
      </c>
      <c r="T532" s="550">
        <f>IF(R532=1,SUM($R$6:R532),0)</f>
        <v>0</v>
      </c>
      <c r="U532" s="550">
        <f>IF(S532=1,SUM($S$6:S532),0)</f>
        <v>489</v>
      </c>
      <c r="V532" s="550">
        <f t="shared" si="539"/>
        <v>489</v>
      </c>
      <c r="W532" s="550">
        <f t="shared" si="540"/>
        <v>0</v>
      </c>
      <c r="X532" s="550">
        <f>IF(W532=1,SUM($W$6:W532),0)</f>
        <v>0</v>
      </c>
      <c r="Y532" s="158"/>
      <c r="Z532" s="158"/>
      <c r="AA532" s="158"/>
      <c r="AB532" s="158"/>
      <c r="AE532" s="150"/>
      <c r="AF532" s="160"/>
      <c r="AG532" s="150"/>
      <c r="AH532" s="150"/>
    </row>
    <row r="533" spans="1:34" ht="15" customHeight="1">
      <c r="A533" s="15"/>
      <c r="B533" s="166">
        <v>137</v>
      </c>
      <c r="C533" s="105" t="s">
        <v>218</v>
      </c>
      <c r="D533" s="105" t="s">
        <v>218</v>
      </c>
      <c r="E533" s="212" t="s">
        <v>45</v>
      </c>
      <c r="F533" s="213" t="s">
        <v>8</v>
      </c>
      <c r="G533" s="214">
        <v>67500</v>
      </c>
      <c r="H533" s="214">
        <v>67500</v>
      </c>
      <c r="I533" s="167">
        <v>75636</v>
      </c>
      <c r="J533" s="445">
        <f t="shared" si="544"/>
        <v>0.12053333333333334</v>
      </c>
      <c r="K533" s="167">
        <f t="shared" si="545"/>
        <v>84752.659200000009</v>
      </c>
      <c r="L533" s="167">
        <f t="shared" ref="L533:O533" si="557">IF($J533&lt;0,(K533*(1-$J533)),(K533*(1+$J533)))</f>
        <v>94968.17972224002</v>
      </c>
      <c r="M533" s="167">
        <f t="shared" si="557"/>
        <v>106415.01098476069</v>
      </c>
      <c r="N533" s="167">
        <f t="shared" si="557"/>
        <v>119241.56697545719</v>
      </c>
      <c r="O533" s="167">
        <f t="shared" si="557"/>
        <v>133614.15051489897</v>
      </c>
      <c r="P533" s="455"/>
      <c r="Q533" s="87">
        <f t="shared" si="547"/>
        <v>75636</v>
      </c>
      <c r="R533" s="550">
        <f t="shared" si="537"/>
        <v>0</v>
      </c>
      <c r="S533" s="550">
        <f t="shared" si="538"/>
        <v>1</v>
      </c>
      <c r="T533" s="550">
        <f>IF(R533=1,SUM($R$6:R533),0)</f>
        <v>0</v>
      </c>
      <c r="U533" s="550">
        <f>IF(S533=1,SUM($S$6:S533),0)</f>
        <v>490</v>
      </c>
      <c r="V533" s="550">
        <f t="shared" si="539"/>
        <v>490</v>
      </c>
      <c r="W533" s="550">
        <f t="shared" si="540"/>
        <v>0</v>
      </c>
      <c r="X533" s="550">
        <f>IF(W533=1,SUM($W$6:W533),0)</f>
        <v>0</v>
      </c>
      <c r="Y533" s="158"/>
      <c r="Z533" s="158"/>
      <c r="AA533" s="158"/>
      <c r="AB533" s="158"/>
      <c r="AE533" s="150"/>
      <c r="AF533" s="160"/>
      <c r="AG533" s="150"/>
      <c r="AH533" s="150"/>
    </row>
    <row r="534" spans="1:34" ht="15" customHeight="1">
      <c r="A534" s="15"/>
      <c r="B534" s="166">
        <v>138</v>
      </c>
      <c r="C534" s="105" t="s">
        <v>2212</v>
      </c>
      <c r="D534" s="105" t="s">
        <v>1271</v>
      </c>
      <c r="E534" s="212" t="s">
        <v>45</v>
      </c>
      <c r="F534" s="213" t="s">
        <v>8</v>
      </c>
      <c r="G534" s="214">
        <v>53000</v>
      </c>
      <c r="H534" s="214">
        <v>53000</v>
      </c>
      <c r="I534" s="167">
        <v>59388</v>
      </c>
      <c r="J534" s="445">
        <f t="shared" si="544"/>
        <v>0.12052830188679245</v>
      </c>
      <c r="K534" s="167">
        <f t="shared" si="545"/>
        <v>66545.934792452827</v>
      </c>
      <c r="L534" s="167">
        <f t="shared" ref="L534:O534" si="558">IF($J534&lt;0,(K534*(1-$J534)),(K534*(1+$J534)))</f>
        <v>74566.603310456383</v>
      </c>
      <c r="M534" s="167">
        <f t="shared" si="558"/>
        <v>83553.98938493176</v>
      </c>
      <c r="N534" s="167">
        <f t="shared" si="558"/>
        <v>93624.609841364669</v>
      </c>
      <c r="O534" s="167">
        <f t="shared" si="558"/>
        <v>104909.02508035782</v>
      </c>
      <c r="P534" s="455"/>
      <c r="Q534" s="87">
        <f t="shared" si="547"/>
        <v>59388</v>
      </c>
      <c r="R534" s="550">
        <f t="shared" si="537"/>
        <v>0</v>
      </c>
      <c r="S534" s="550">
        <f t="shared" si="538"/>
        <v>1</v>
      </c>
      <c r="T534" s="550">
        <f>IF(R534=1,SUM($R$6:R534),0)</f>
        <v>0</v>
      </c>
      <c r="U534" s="550">
        <f>IF(S534=1,SUM($S$6:S534),0)</f>
        <v>491</v>
      </c>
      <c r="V534" s="550">
        <f t="shared" si="539"/>
        <v>491</v>
      </c>
      <c r="W534" s="550">
        <f t="shared" si="540"/>
        <v>0</v>
      </c>
      <c r="X534" s="550">
        <f>IF(W534=1,SUM($W$6:W534),0)</f>
        <v>0</v>
      </c>
      <c r="Y534" s="158"/>
      <c r="Z534" s="158"/>
      <c r="AA534" s="158"/>
      <c r="AB534" s="158"/>
      <c r="AE534" s="150"/>
      <c r="AF534" s="160"/>
      <c r="AG534" s="150"/>
      <c r="AH534" s="150"/>
    </row>
    <row r="535" spans="1:34" ht="15" customHeight="1">
      <c r="A535" s="15"/>
      <c r="B535" s="166">
        <v>139</v>
      </c>
      <c r="C535" s="105" t="s">
        <v>219</v>
      </c>
      <c r="D535" s="105" t="s">
        <v>219</v>
      </c>
      <c r="E535" s="212" t="s">
        <v>45</v>
      </c>
      <c r="F535" s="213" t="s">
        <v>8</v>
      </c>
      <c r="G535" s="214">
        <v>34000</v>
      </c>
      <c r="H535" s="214">
        <v>34000</v>
      </c>
      <c r="I535" s="167">
        <v>20183</v>
      </c>
      <c r="J535" s="445">
        <f t="shared" si="544"/>
        <v>-0.40638235294117647</v>
      </c>
      <c r="K535" s="167">
        <f t="shared" si="545"/>
        <v>28385.015029411767</v>
      </c>
      <c r="L535" s="167">
        <f t="shared" ref="L535:O535" si="559">IF($J535&lt;0,(K535*(1-$J535)),(K535*(1+$J535)))</f>
        <v>39920.184225334779</v>
      </c>
      <c r="M535" s="167">
        <f t="shared" si="559"/>
        <v>56143.042620671564</v>
      </c>
      <c r="N535" s="167">
        <f t="shared" si="559"/>
        <v>78958.584382136833</v>
      </c>
      <c r="O535" s="167">
        <f t="shared" si="559"/>
        <v>111045.95968825404</v>
      </c>
      <c r="P535" s="455"/>
      <c r="Q535" s="87">
        <f t="shared" si="547"/>
        <v>20183</v>
      </c>
      <c r="R535" s="550">
        <f t="shared" si="537"/>
        <v>0</v>
      </c>
      <c r="S535" s="550">
        <f t="shared" si="538"/>
        <v>1</v>
      </c>
      <c r="T535" s="550">
        <f>IF(R535=1,SUM($R$6:R535),0)</f>
        <v>0</v>
      </c>
      <c r="U535" s="550">
        <f>IF(S535=1,SUM($S$6:S535),0)</f>
        <v>492</v>
      </c>
      <c r="V535" s="550">
        <f t="shared" si="539"/>
        <v>492</v>
      </c>
      <c r="W535" s="550">
        <f t="shared" si="540"/>
        <v>0</v>
      </c>
      <c r="X535" s="550">
        <f>IF(W535=1,SUM($W$6:W535),0)</f>
        <v>0</v>
      </c>
      <c r="Y535" s="158"/>
      <c r="Z535" s="158"/>
      <c r="AA535" s="158"/>
      <c r="AB535" s="158"/>
      <c r="AE535" s="150"/>
      <c r="AF535" s="160"/>
      <c r="AG535" s="150"/>
      <c r="AH535" s="150"/>
    </row>
    <row r="536" spans="1:34" ht="15" customHeight="1">
      <c r="A536" s="15"/>
      <c r="B536" s="166">
        <v>140</v>
      </c>
      <c r="C536" s="105" t="s">
        <v>220</v>
      </c>
      <c r="D536" s="105" t="s">
        <v>220</v>
      </c>
      <c r="E536" s="212" t="s">
        <v>45</v>
      </c>
      <c r="F536" s="213" t="s">
        <v>8</v>
      </c>
      <c r="G536" s="214">
        <v>39500</v>
      </c>
      <c r="H536" s="214">
        <v>39500</v>
      </c>
      <c r="I536" s="167">
        <v>31050</v>
      </c>
      <c r="J536" s="445">
        <f t="shared" si="544"/>
        <v>-0.21392405063291139</v>
      </c>
      <c r="K536" s="167">
        <f t="shared" si="545"/>
        <v>37692.3417721519</v>
      </c>
      <c r="L536" s="167">
        <f t="shared" ref="L536:O536" si="560">IF($J536&lt;0,(K536*(1-$J536)),(K536*(1+$J536)))</f>
        <v>45755.640201890725</v>
      </c>
      <c r="M536" s="167">
        <f t="shared" si="560"/>
        <v>55543.872093181271</v>
      </c>
      <c r="N536" s="167">
        <f t="shared" si="560"/>
        <v>67426.042199190939</v>
      </c>
      <c r="O536" s="167">
        <f t="shared" si="560"/>
        <v>81850.094264587489</v>
      </c>
      <c r="P536" s="455"/>
      <c r="Q536" s="87">
        <f t="shared" si="547"/>
        <v>31050</v>
      </c>
      <c r="R536" s="550">
        <f t="shared" si="537"/>
        <v>0</v>
      </c>
      <c r="S536" s="550">
        <f t="shared" si="538"/>
        <v>1</v>
      </c>
      <c r="T536" s="550">
        <f>IF(R536=1,SUM($R$6:R536),0)</f>
        <v>0</v>
      </c>
      <c r="U536" s="550">
        <f>IF(S536=1,SUM($S$6:S536),0)</f>
        <v>493</v>
      </c>
      <c r="V536" s="550">
        <f t="shared" si="539"/>
        <v>493</v>
      </c>
      <c r="W536" s="550">
        <f t="shared" si="540"/>
        <v>0</v>
      </c>
      <c r="X536" s="550">
        <f>IF(W536=1,SUM($W$6:W536),0)</f>
        <v>0</v>
      </c>
      <c r="Y536" s="158"/>
      <c r="Z536" s="158"/>
      <c r="AA536" s="158"/>
      <c r="AB536" s="158"/>
      <c r="AE536" s="150"/>
      <c r="AF536" s="160"/>
      <c r="AG536" s="150"/>
      <c r="AH536" s="150"/>
    </row>
    <row r="537" spans="1:34" ht="15" customHeight="1">
      <c r="A537" s="15"/>
      <c r="B537" s="166">
        <v>141</v>
      </c>
      <c r="C537" s="105" t="s">
        <v>221</v>
      </c>
      <c r="D537" s="105" t="s">
        <v>221</v>
      </c>
      <c r="E537" s="212" t="s">
        <v>45</v>
      </c>
      <c r="F537" s="213" t="s">
        <v>8</v>
      </c>
      <c r="G537" s="214">
        <v>41900</v>
      </c>
      <c r="H537" s="214">
        <v>41900</v>
      </c>
      <c r="I537" s="167">
        <v>43470</v>
      </c>
      <c r="J537" s="445">
        <f t="shared" si="544"/>
        <v>3.747016706443914E-2</v>
      </c>
      <c r="K537" s="167">
        <f t="shared" si="545"/>
        <v>45098.828162291167</v>
      </c>
      <c r="L537" s="167">
        <f t="shared" ref="L537:O537" si="561">IF($J537&lt;0,(K537*(1-$J537)),(K537*(1+$J537)))</f>
        <v>46788.688787942643</v>
      </c>
      <c r="M537" s="167">
        <f t="shared" si="561"/>
        <v>48541.868773552902</v>
      </c>
      <c r="N537" s="167">
        <f t="shared" si="561"/>
        <v>50360.740706118006</v>
      </c>
      <c r="O537" s="167">
        <f t="shared" si="561"/>
        <v>52247.766073865147</v>
      </c>
      <c r="P537" s="455"/>
      <c r="Q537" s="87">
        <f t="shared" si="547"/>
        <v>43470</v>
      </c>
      <c r="R537" s="550">
        <f t="shared" si="537"/>
        <v>0</v>
      </c>
      <c r="S537" s="550">
        <f t="shared" si="538"/>
        <v>1</v>
      </c>
      <c r="T537" s="550">
        <f>IF(R537=1,SUM($R$6:R537),0)</f>
        <v>0</v>
      </c>
      <c r="U537" s="550">
        <f>IF(S537=1,SUM($S$6:S537),0)</f>
        <v>494</v>
      </c>
      <c r="V537" s="550">
        <f t="shared" si="539"/>
        <v>494</v>
      </c>
      <c r="W537" s="550">
        <f t="shared" si="540"/>
        <v>0</v>
      </c>
      <c r="X537" s="550">
        <f>IF(W537=1,SUM($W$6:W537),0)</f>
        <v>0</v>
      </c>
      <c r="Y537" s="158"/>
      <c r="Z537" s="158"/>
      <c r="AA537" s="158"/>
      <c r="AB537" s="158"/>
      <c r="AE537" s="150"/>
      <c r="AF537" s="160"/>
      <c r="AG537" s="150"/>
      <c r="AH537" s="150"/>
    </row>
    <row r="538" spans="1:34" ht="15" customHeight="1">
      <c r="A538" s="15"/>
      <c r="B538" s="166">
        <v>142</v>
      </c>
      <c r="C538" s="105" t="s">
        <v>222</v>
      </c>
      <c r="D538" s="105" t="s">
        <v>222</v>
      </c>
      <c r="E538" s="212" t="s">
        <v>45</v>
      </c>
      <c r="F538" s="213" t="s">
        <v>8</v>
      </c>
      <c r="G538" s="214">
        <v>44400</v>
      </c>
      <c r="H538" s="214">
        <v>44400</v>
      </c>
      <c r="I538" s="167">
        <v>49752</v>
      </c>
      <c r="J538" s="445">
        <f t="shared" si="544"/>
        <v>0.12054054054054054</v>
      </c>
      <c r="K538" s="167">
        <f t="shared" si="545"/>
        <v>55749.132972972977</v>
      </c>
      <c r="L538" s="167">
        <f t="shared" ref="L538:O538" si="562">IF($J538&lt;0,(K538*(1-$J538)),(K538*(1+$J538)))</f>
        <v>62469.163596201615</v>
      </c>
      <c r="M538" s="167">
        <f t="shared" si="562"/>
        <v>69999.23034320322</v>
      </c>
      <c r="N538" s="167">
        <f t="shared" si="562"/>
        <v>78436.975406194746</v>
      </c>
      <c r="O538" s="167">
        <f t="shared" si="562"/>
        <v>87891.810820022554</v>
      </c>
      <c r="P538" s="455"/>
      <c r="Q538" s="87">
        <f t="shared" si="547"/>
        <v>49752</v>
      </c>
      <c r="R538" s="550">
        <f t="shared" si="537"/>
        <v>0</v>
      </c>
      <c r="S538" s="550">
        <f t="shared" si="538"/>
        <v>1</v>
      </c>
      <c r="T538" s="550">
        <f>IF(R538=1,SUM($R$6:R538),0)</f>
        <v>0</v>
      </c>
      <c r="U538" s="550">
        <f>IF(S538=1,SUM($S$6:S538),0)</f>
        <v>495</v>
      </c>
      <c r="V538" s="550">
        <f t="shared" si="539"/>
        <v>495</v>
      </c>
      <c r="W538" s="550">
        <f t="shared" si="540"/>
        <v>0</v>
      </c>
      <c r="X538" s="550">
        <f>IF(W538=1,SUM($W$6:W538),0)</f>
        <v>0</v>
      </c>
      <c r="Y538" s="158"/>
      <c r="Z538" s="158"/>
      <c r="AA538" s="158"/>
      <c r="AB538" s="158"/>
      <c r="AE538" s="150"/>
      <c r="AF538" s="160"/>
      <c r="AG538" s="150"/>
      <c r="AH538" s="150"/>
    </row>
    <row r="539" spans="1:34" ht="15" customHeight="1">
      <c r="A539" s="15"/>
      <c r="B539" s="166">
        <v>143</v>
      </c>
      <c r="C539" s="105" t="s">
        <v>223</v>
      </c>
      <c r="D539" s="105" t="s">
        <v>223</v>
      </c>
      <c r="E539" s="212" t="s">
        <v>45</v>
      </c>
      <c r="F539" s="213" t="s">
        <v>8</v>
      </c>
      <c r="G539" s="214">
        <v>61800</v>
      </c>
      <c r="H539" s="214">
        <v>61800</v>
      </c>
      <c r="I539" s="167">
        <v>69249</v>
      </c>
      <c r="J539" s="445">
        <f t="shared" si="544"/>
        <v>0.12053398058252428</v>
      </c>
      <c r="K539" s="167">
        <f t="shared" si="545"/>
        <v>77595.857621359231</v>
      </c>
      <c r="L539" s="167">
        <f t="shared" ref="L539:O539" si="563">IF($J539&lt;0,(K539*(1-$J539)),(K539*(1+$J539)))</f>
        <v>86948.795217176463</v>
      </c>
      <c r="M539" s="167">
        <f t="shared" si="563"/>
        <v>97429.079611557492</v>
      </c>
      <c r="N539" s="167">
        <f t="shared" si="563"/>
        <v>109172.59440163018</v>
      </c>
      <c r="O539" s="167">
        <f t="shared" si="563"/>
        <v>122331.60177538007</v>
      </c>
      <c r="P539" s="455"/>
      <c r="Q539" s="87">
        <f t="shared" si="547"/>
        <v>69249</v>
      </c>
      <c r="R539" s="550">
        <f t="shared" si="537"/>
        <v>0</v>
      </c>
      <c r="S539" s="550">
        <f t="shared" si="538"/>
        <v>1</v>
      </c>
      <c r="T539" s="550">
        <f>IF(R539=1,SUM($R$6:R539),0)</f>
        <v>0</v>
      </c>
      <c r="U539" s="550">
        <f>IF(S539=1,SUM($S$6:S539),0)</f>
        <v>496</v>
      </c>
      <c r="V539" s="550">
        <f t="shared" si="539"/>
        <v>496</v>
      </c>
      <c r="W539" s="550">
        <f t="shared" si="540"/>
        <v>0</v>
      </c>
      <c r="X539" s="550">
        <f>IF(W539=1,SUM($W$6:W539),0)</f>
        <v>0</v>
      </c>
      <c r="Y539" s="158"/>
      <c r="Z539" s="158"/>
      <c r="AA539" s="158"/>
      <c r="AB539" s="158"/>
      <c r="AE539" s="150"/>
      <c r="AF539" s="160"/>
      <c r="AG539" s="150"/>
      <c r="AH539" s="150"/>
    </row>
    <row r="540" spans="1:34" ht="15" customHeight="1">
      <c r="A540" s="15"/>
      <c r="B540" s="166">
        <v>144</v>
      </c>
      <c r="C540" s="105" t="s">
        <v>224</v>
      </c>
      <c r="D540" s="105" t="s">
        <v>224</v>
      </c>
      <c r="E540" s="212" t="s">
        <v>45</v>
      </c>
      <c r="F540" s="213" t="s">
        <v>8</v>
      </c>
      <c r="G540" s="214">
        <v>68600</v>
      </c>
      <c r="H540" s="214">
        <v>68600</v>
      </c>
      <c r="I540" s="167">
        <v>76868</v>
      </c>
      <c r="J540" s="445">
        <f t="shared" si="544"/>
        <v>0.12052478134110788</v>
      </c>
      <c r="K540" s="167">
        <f t="shared" si="545"/>
        <v>86132.498892128278</v>
      </c>
      <c r="L540" s="167">
        <f t="shared" ref="L540:O540" si="564">IF($J540&lt;0,(K540*(1-$J540)),(K540*(1+$J540)))</f>
        <v>96513.599487465253</v>
      </c>
      <c r="M540" s="167">
        <f t="shared" si="564"/>
        <v>108145.87996213527</v>
      </c>
      <c r="N540" s="167">
        <f t="shared" si="564"/>
        <v>121180.13849751333</v>
      </c>
      <c r="O540" s="167">
        <f t="shared" si="564"/>
        <v>135785.3481928113</v>
      </c>
      <c r="P540" s="455"/>
      <c r="Q540" s="87">
        <f t="shared" si="547"/>
        <v>76868</v>
      </c>
      <c r="R540" s="550">
        <f t="shared" si="537"/>
        <v>0</v>
      </c>
      <c r="S540" s="550">
        <f t="shared" si="538"/>
        <v>1</v>
      </c>
      <c r="T540" s="550">
        <f>IF(R540=1,SUM($R$6:R540),0)</f>
        <v>0</v>
      </c>
      <c r="U540" s="550">
        <f>IF(S540=1,SUM($S$6:S540),0)</f>
        <v>497</v>
      </c>
      <c r="V540" s="550">
        <f t="shared" si="539"/>
        <v>497</v>
      </c>
      <c r="W540" s="550">
        <f t="shared" si="540"/>
        <v>0</v>
      </c>
      <c r="X540" s="550">
        <f>IF(W540=1,SUM($W$6:W540),0)</f>
        <v>0</v>
      </c>
      <c r="Y540" s="158"/>
      <c r="Z540" s="158"/>
      <c r="AA540" s="158"/>
      <c r="AB540" s="158"/>
      <c r="AE540" s="150"/>
      <c r="AF540" s="160"/>
      <c r="AG540" s="150"/>
      <c r="AH540" s="150"/>
    </row>
    <row r="541" spans="1:34" ht="15" customHeight="1">
      <c r="A541" s="15"/>
      <c r="B541" s="166">
        <v>145</v>
      </c>
      <c r="C541" s="105" t="s">
        <v>2213</v>
      </c>
      <c r="D541" s="105" t="s">
        <v>1272</v>
      </c>
      <c r="E541" s="212" t="s">
        <v>45</v>
      </c>
      <c r="F541" s="213" t="s">
        <v>8</v>
      </c>
      <c r="G541" s="214">
        <v>68600</v>
      </c>
      <c r="H541" s="214">
        <v>68600</v>
      </c>
      <c r="I541" s="167">
        <v>76868</v>
      </c>
      <c r="J541" s="445">
        <f t="shared" si="544"/>
        <v>0.12052478134110788</v>
      </c>
      <c r="K541" s="167">
        <f t="shared" si="545"/>
        <v>86132.498892128278</v>
      </c>
      <c r="L541" s="167">
        <f t="shared" ref="L541:O541" si="565">IF($J541&lt;0,(K541*(1-$J541)),(K541*(1+$J541)))</f>
        <v>96513.599487465253</v>
      </c>
      <c r="M541" s="167">
        <f t="shared" si="565"/>
        <v>108145.87996213527</v>
      </c>
      <c r="N541" s="167">
        <f t="shared" si="565"/>
        <v>121180.13849751333</v>
      </c>
      <c r="O541" s="167">
        <f t="shared" si="565"/>
        <v>135785.3481928113</v>
      </c>
      <c r="P541" s="455"/>
      <c r="Q541" s="87">
        <f t="shared" si="547"/>
        <v>76868</v>
      </c>
      <c r="R541" s="550">
        <f t="shared" si="537"/>
        <v>0</v>
      </c>
      <c r="S541" s="550">
        <f t="shared" si="538"/>
        <v>1</v>
      </c>
      <c r="T541" s="550">
        <f>IF(R541=1,SUM($R$6:R541),0)</f>
        <v>0</v>
      </c>
      <c r="U541" s="550">
        <f>IF(S541=1,SUM($S$6:S541),0)</f>
        <v>498</v>
      </c>
      <c r="V541" s="550">
        <f t="shared" si="539"/>
        <v>498</v>
      </c>
      <c r="W541" s="550">
        <f t="shared" si="540"/>
        <v>0</v>
      </c>
      <c r="X541" s="550">
        <f>IF(W541=1,SUM($W$6:W541),0)</f>
        <v>0</v>
      </c>
      <c r="Y541" s="158"/>
      <c r="Z541" s="158"/>
      <c r="AA541" s="158"/>
      <c r="AB541" s="158"/>
      <c r="AE541" s="150"/>
      <c r="AF541" s="160"/>
      <c r="AG541" s="150"/>
      <c r="AH541" s="150"/>
    </row>
    <row r="542" spans="1:34" ht="15" customHeight="1">
      <c r="A542" s="15"/>
      <c r="B542" s="166">
        <v>146</v>
      </c>
      <c r="C542" s="105" t="s">
        <v>225</v>
      </c>
      <c r="D542" s="105" t="s">
        <v>225</v>
      </c>
      <c r="E542" s="212" t="s">
        <v>45</v>
      </c>
      <c r="F542" s="213" t="s">
        <v>8</v>
      </c>
      <c r="G542" s="214">
        <v>29600</v>
      </c>
      <c r="H542" s="214">
        <v>29600</v>
      </c>
      <c r="I542" s="167">
        <v>20183</v>
      </c>
      <c r="J542" s="445">
        <f t="shared" si="544"/>
        <v>-0.3181418918918919</v>
      </c>
      <c r="K542" s="167">
        <f t="shared" si="545"/>
        <v>26604.057804054053</v>
      </c>
      <c r="L542" s="167">
        <f t="shared" ref="L542:O542" si="566">IF($J542&lt;0,(K542*(1-$J542)),(K542*(1+$J542)))</f>
        <v>35067.923085837057</v>
      </c>
      <c r="M542" s="167">
        <f t="shared" si="566"/>
        <v>46224.498481084614</v>
      </c>
      <c r="N542" s="167">
        <f t="shared" si="566"/>
        <v>60930.447879610758</v>
      </c>
      <c r="O542" s="167">
        <f t="shared" si="566"/>
        <v>80314.975841850435</v>
      </c>
      <c r="P542" s="455"/>
      <c r="Q542" s="87">
        <f t="shared" si="547"/>
        <v>20183</v>
      </c>
      <c r="R542" s="550">
        <f t="shared" si="537"/>
        <v>0</v>
      </c>
      <c r="S542" s="550">
        <f t="shared" si="538"/>
        <v>1</v>
      </c>
      <c r="T542" s="550">
        <f>IF(R542=1,SUM($R$6:R542),0)</f>
        <v>0</v>
      </c>
      <c r="U542" s="550">
        <f>IF(S542=1,SUM($S$6:S542),0)</f>
        <v>499</v>
      </c>
      <c r="V542" s="550">
        <f t="shared" si="539"/>
        <v>499</v>
      </c>
      <c r="W542" s="550">
        <f t="shared" si="540"/>
        <v>0</v>
      </c>
      <c r="X542" s="550">
        <f>IF(W542=1,SUM($W$6:W542),0)</f>
        <v>0</v>
      </c>
      <c r="Y542" s="158"/>
      <c r="Z542" s="158"/>
      <c r="AA542" s="158"/>
      <c r="AB542" s="158"/>
      <c r="AE542" s="150"/>
      <c r="AF542" s="160"/>
      <c r="AG542" s="150"/>
      <c r="AH542" s="150"/>
    </row>
    <row r="543" spans="1:34" ht="15" customHeight="1">
      <c r="A543" s="15"/>
      <c r="B543" s="166">
        <v>147</v>
      </c>
      <c r="C543" s="105" t="s">
        <v>226</v>
      </c>
      <c r="D543" s="105" t="s">
        <v>226</v>
      </c>
      <c r="E543" s="212" t="s">
        <v>45</v>
      </c>
      <c r="F543" s="213" t="s">
        <v>8</v>
      </c>
      <c r="G543" s="214">
        <v>34500</v>
      </c>
      <c r="H543" s="214">
        <v>34500</v>
      </c>
      <c r="I543" s="167">
        <v>31050</v>
      </c>
      <c r="J543" s="445">
        <f t="shared" si="544"/>
        <v>-0.1</v>
      </c>
      <c r="K543" s="167">
        <f t="shared" si="545"/>
        <v>34155</v>
      </c>
      <c r="L543" s="167">
        <f t="shared" ref="L543:O543" si="567">IF($J543&lt;0,(K543*(1-$J543)),(K543*(1+$J543)))</f>
        <v>37570.5</v>
      </c>
      <c r="M543" s="167">
        <f t="shared" si="567"/>
        <v>41327.550000000003</v>
      </c>
      <c r="N543" s="167">
        <f t="shared" si="567"/>
        <v>45460.305000000008</v>
      </c>
      <c r="O543" s="167">
        <f t="shared" si="567"/>
        <v>50006.335500000016</v>
      </c>
      <c r="P543" s="455"/>
      <c r="Q543" s="87">
        <f t="shared" si="547"/>
        <v>31050</v>
      </c>
      <c r="R543" s="550">
        <f t="shared" si="537"/>
        <v>0</v>
      </c>
      <c r="S543" s="550">
        <f t="shared" si="538"/>
        <v>1</v>
      </c>
      <c r="T543" s="550">
        <f>IF(R543=1,SUM($R$6:R543),0)</f>
        <v>0</v>
      </c>
      <c r="U543" s="550">
        <f>IF(S543=1,SUM($S$6:S543),0)</f>
        <v>500</v>
      </c>
      <c r="V543" s="550">
        <f t="shared" si="539"/>
        <v>500</v>
      </c>
      <c r="W543" s="550">
        <f t="shared" si="540"/>
        <v>0</v>
      </c>
      <c r="X543" s="550">
        <f>IF(W543=1,SUM($W$6:W543),0)</f>
        <v>0</v>
      </c>
      <c r="Y543" s="158"/>
      <c r="Z543" s="158"/>
      <c r="AA543" s="158"/>
      <c r="AB543" s="158"/>
      <c r="AE543" s="150"/>
      <c r="AF543" s="160"/>
      <c r="AG543" s="150"/>
      <c r="AH543" s="150"/>
    </row>
    <row r="544" spans="1:34" ht="15" customHeight="1">
      <c r="A544" s="15"/>
      <c r="B544" s="166">
        <v>148</v>
      </c>
      <c r="C544" s="105" t="s">
        <v>227</v>
      </c>
      <c r="D544" s="105" t="s">
        <v>227</v>
      </c>
      <c r="E544" s="212" t="s">
        <v>45</v>
      </c>
      <c r="F544" s="213" t="s">
        <v>8</v>
      </c>
      <c r="G544" s="214">
        <v>44800</v>
      </c>
      <c r="H544" s="214">
        <v>44800</v>
      </c>
      <c r="I544" s="167">
        <v>43470</v>
      </c>
      <c r="J544" s="445">
        <f t="shared" si="544"/>
        <v>-2.9687499999999999E-2</v>
      </c>
      <c r="K544" s="167">
        <f t="shared" si="545"/>
        <v>44760.515625000007</v>
      </c>
      <c r="L544" s="167">
        <f t="shared" ref="L544:O544" si="568">IF($J544&lt;0,(K544*(1-$J544)),(K544*(1+$J544)))</f>
        <v>46089.343432617199</v>
      </c>
      <c r="M544" s="167">
        <f t="shared" si="568"/>
        <v>47457.620815773029</v>
      </c>
      <c r="N544" s="167">
        <f t="shared" si="568"/>
        <v>48866.518933741296</v>
      </c>
      <c r="O544" s="167">
        <f t="shared" si="568"/>
        <v>50317.243714586744</v>
      </c>
      <c r="P544" s="461"/>
      <c r="Q544" s="87">
        <f t="shared" si="547"/>
        <v>43470</v>
      </c>
      <c r="R544" s="550">
        <f t="shared" si="537"/>
        <v>0</v>
      </c>
      <c r="S544" s="550">
        <f t="shared" si="538"/>
        <v>1</v>
      </c>
      <c r="T544" s="550">
        <f>IF(R544=1,SUM($R$6:R544),0)</f>
        <v>0</v>
      </c>
      <c r="U544" s="550">
        <f>IF(S544=1,SUM($S$6:S544),0)</f>
        <v>501</v>
      </c>
      <c r="V544" s="550">
        <f t="shared" si="539"/>
        <v>501</v>
      </c>
      <c r="W544" s="550">
        <f t="shared" si="540"/>
        <v>0</v>
      </c>
      <c r="X544" s="550">
        <f>IF(W544=1,SUM($W$6:W544),0)</f>
        <v>0</v>
      </c>
      <c r="Y544" s="158"/>
      <c r="Z544" s="158"/>
      <c r="AA544" s="158"/>
      <c r="AB544" s="158"/>
      <c r="AE544" s="150"/>
      <c r="AF544" s="160"/>
      <c r="AG544" s="150"/>
      <c r="AH544" s="150"/>
    </row>
    <row r="545" spans="1:34" ht="15" customHeight="1">
      <c r="A545" s="15"/>
      <c r="B545" s="166">
        <v>149</v>
      </c>
      <c r="C545" s="105" t="s">
        <v>228</v>
      </c>
      <c r="D545" s="105" t="s">
        <v>228</v>
      </c>
      <c r="E545" s="212" t="s">
        <v>45</v>
      </c>
      <c r="F545" s="213" t="s">
        <v>8</v>
      </c>
      <c r="G545" s="214">
        <v>49500</v>
      </c>
      <c r="H545" s="214">
        <v>49500</v>
      </c>
      <c r="I545" s="167">
        <v>55466</v>
      </c>
      <c r="J545" s="445">
        <f t="shared" si="544"/>
        <v>0.12052525252525252</v>
      </c>
      <c r="K545" s="167">
        <f t="shared" si="545"/>
        <v>62151.053656565651</v>
      </c>
      <c r="L545" s="167">
        <f t="shared" ref="L545:O545" si="569">IF($J545&lt;0,(K545*(1-$J545)),(K545*(1+$J545)))</f>
        <v>69641.82509323374</v>
      </c>
      <c r="M545" s="167">
        <f t="shared" si="569"/>
        <v>78035.423648915195</v>
      </c>
      <c r="N545" s="167">
        <f t="shared" si="569"/>
        <v>87440.662790115763</v>
      </c>
      <c r="O545" s="167">
        <f t="shared" si="569"/>
        <v>97979.470753869915</v>
      </c>
      <c r="P545" s="455"/>
      <c r="Q545" s="87">
        <f t="shared" si="547"/>
        <v>55466</v>
      </c>
      <c r="R545" s="550">
        <f t="shared" si="537"/>
        <v>0</v>
      </c>
      <c r="S545" s="550">
        <f t="shared" si="538"/>
        <v>1</v>
      </c>
      <c r="T545" s="550">
        <f>IF(R545=1,SUM($R$6:R545),0)</f>
        <v>0</v>
      </c>
      <c r="U545" s="550">
        <f>IF(S545=1,SUM($S$6:S545),0)</f>
        <v>502</v>
      </c>
      <c r="V545" s="550">
        <f t="shared" si="539"/>
        <v>502</v>
      </c>
      <c r="W545" s="550">
        <f t="shared" si="540"/>
        <v>0</v>
      </c>
      <c r="X545" s="550">
        <f>IF(W545=1,SUM($W$6:W545),0)</f>
        <v>0</v>
      </c>
      <c r="Y545" s="158"/>
      <c r="Z545" s="158"/>
      <c r="AA545" s="158"/>
      <c r="AB545" s="158"/>
      <c r="AE545" s="150"/>
      <c r="AF545" s="160"/>
      <c r="AG545" s="150"/>
      <c r="AH545" s="150"/>
    </row>
    <row r="546" spans="1:34" ht="15" customHeight="1">
      <c r="A546" s="15"/>
      <c r="B546" s="166">
        <v>150</v>
      </c>
      <c r="C546" s="105" t="s">
        <v>229</v>
      </c>
      <c r="D546" s="105" t="s">
        <v>229</v>
      </c>
      <c r="E546" s="212" t="s">
        <v>45</v>
      </c>
      <c r="F546" s="213" t="s">
        <v>8</v>
      </c>
      <c r="G546" s="214">
        <v>57690</v>
      </c>
      <c r="H546" s="214">
        <v>57690</v>
      </c>
      <c r="I546" s="167">
        <v>64643</v>
      </c>
      <c r="J546" s="445">
        <f t="shared" si="544"/>
        <v>0.12052348760617092</v>
      </c>
      <c r="K546" s="167">
        <f t="shared" si="545"/>
        <v>72433.999809325702</v>
      </c>
      <c r="L546" s="167">
        <f t="shared" ref="L546:O546" si="570">IF($J546&lt;0,(K546*(1-$J546)),(K546*(1+$J546)))</f>
        <v>81163.998087610351</v>
      </c>
      <c r="M546" s="167">
        <f t="shared" si="570"/>
        <v>90946.166205189744</v>
      </c>
      <c r="N546" s="167">
        <f t="shared" si="570"/>
        <v>101907.31534064969</v>
      </c>
      <c r="O546" s="167">
        <f t="shared" si="570"/>
        <v>114189.54039808662</v>
      </c>
      <c r="P546" s="455"/>
      <c r="Q546" s="87">
        <f t="shared" si="547"/>
        <v>64643</v>
      </c>
      <c r="R546" s="550">
        <f t="shared" si="537"/>
        <v>0</v>
      </c>
      <c r="S546" s="550">
        <f t="shared" si="538"/>
        <v>1</v>
      </c>
      <c r="T546" s="550">
        <f>IF(R546=1,SUM($R$6:R546),0)</f>
        <v>0</v>
      </c>
      <c r="U546" s="550">
        <f>IF(S546=1,SUM($S$6:S546),0)</f>
        <v>503</v>
      </c>
      <c r="V546" s="550">
        <f t="shared" si="539"/>
        <v>503</v>
      </c>
      <c r="W546" s="550">
        <f t="shared" si="540"/>
        <v>0</v>
      </c>
      <c r="X546" s="550">
        <f>IF(W546=1,SUM($W$6:W546),0)</f>
        <v>0</v>
      </c>
      <c r="Y546" s="158"/>
      <c r="Z546" s="158"/>
      <c r="AA546" s="158"/>
      <c r="AB546" s="158"/>
      <c r="AE546" s="150"/>
      <c r="AF546" s="160"/>
      <c r="AG546" s="150"/>
      <c r="AH546" s="150"/>
    </row>
    <row r="547" spans="1:34" ht="15" customHeight="1">
      <c r="A547" s="15"/>
      <c r="B547" s="166">
        <v>151</v>
      </c>
      <c r="C547" s="105" t="s">
        <v>230</v>
      </c>
      <c r="D547" s="105" t="s">
        <v>230</v>
      </c>
      <c r="E547" s="212" t="s">
        <v>45</v>
      </c>
      <c r="F547" s="213" t="s">
        <v>8</v>
      </c>
      <c r="G547" s="214">
        <v>60300</v>
      </c>
      <c r="H547" s="214">
        <v>60300</v>
      </c>
      <c r="I547" s="167">
        <v>67568</v>
      </c>
      <c r="J547" s="445">
        <f t="shared" si="544"/>
        <v>0.12053067993366501</v>
      </c>
      <c r="K547" s="167">
        <f t="shared" si="545"/>
        <v>75712.016981757872</v>
      </c>
      <c r="L547" s="167">
        <f t="shared" ref="L547:O547" si="571">IF($J547&lt;0,(K547*(1-$J547)),(K547*(1+$J547)))</f>
        <v>84837.637867718338</v>
      </c>
      <c r="M547" s="167">
        <f t="shared" si="571"/>
        <v>95063.176043880478</v>
      </c>
      <c r="N547" s="167">
        <f t="shared" si="571"/>
        <v>106521.20528910308</v>
      </c>
      <c r="O547" s="167">
        <f t="shared" si="571"/>
        <v>119360.27858995218</v>
      </c>
      <c r="P547" s="455"/>
      <c r="Q547" s="87">
        <f t="shared" si="547"/>
        <v>67568</v>
      </c>
      <c r="R547" s="550">
        <f t="shared" si="537"/>
        <v>0</v>
      </c>
      <c r="S547" s="550">
        <f t="shared" si="538"/>
        <v>1</v>
      </c>
      <c r="T547" s="550">
        <f>IF(R547=1,SUM($R$6:R547),0)</f>
        <v>0</v>
      </c>
      <c r="U547" s="550">
        <f>IF(S547=1,SUM($S$6:S547),0)</f>
        <v>504</v>
      </c>
      <c r="V547" s="550">
        <f t="shared" si="539"/>
        <v>504</v>
      </c>
      <c r="W547" s="550">
        <f t="shared" si="540"/>
        <v>0</v>
      </c>
      <c r="X547" s="550">
        <f>IF(W547=1,SUM($W$6:W547),0)</f>
        <v>0</v>
      </c>
      <c r="Y547" s="158"/>
      <c r="Z547" s="158"/>
      <c r="AA547" s="158"/>
      <c r="AB547" s="158"/>
      <c r="AE547" s="150"/>
      <c r="AF547" s="160"/>
      <c r="AG547" s="150"/>
      <c r="AH547" s="150"/>
    </row>
    <row r="548" spans="1:34" ht="15" customHeight="1">
      <c r="A548" s="15"/>
      <c r="B548" s="166">
        <v>152</v>
      </c>
      <c r="C548" s="105" t="s">
        <v>2214</v>
      </c>
      <c r="D548" s="105" t="s">
        <v>1273</v>
      </c>
      <c r="E548" s="212" t="s">
        <v>45</v>
      </c>
      <c r="F548" s="213" t="s">
        <v>8</v>
      </c>
      <c r="G548" s="214">
        <v>39900</v>
      </c>
      <c r="H548" s="214">
        <v>39900</v>
      </c>
      <c r="I548" s="167">
        <v>44709</v>
      </c>
      <c r="J548" s="445">
        <f t="shared" si="544"/>
        <v>0.12052631578947369</v>
      </c>
      <c r="K548" s="167">
        <f t="shared" si="545"/>
        <v>50097.611052631575</v>
      </c>
      <c r="L548" s="167">
        <f t="shared" ref="L548:O548" si="572">IF($J548&lt;0,(K548*(1-$J548)),(K548*(1+$J548)))</f>
        <v>56135.691542659268</v>
      </c>
      <c r="M548" s="167">
        <f t="shared" si="572"/>
        <v>62901.5196285903</v>
      </c>
      <c r="N548" s="167">
        <f t="shared" si="572"/>
        <v>70482.80804698354</v>
      </c>
      <c r="O548" s="167">
        <f t="shared" si="572"/>
        <v>78977.841227383135</v>
      </c>
      <c r="P548" s="455"/>
      <c r="Q548" s="87">
        <f t="shared" si="547"/>
        <v>44709</v>
      </c>
      <c r="R548" s="550">
        <f t="shared" si="537"/>
        <v>0</v>
      </c>
      <c r="S548" s="550">
        <f t="shared" si="538"/>
        <v>1</v>
      </c>
      <c r="T548" s="550">
        <f>IF(R548=1,SUM($R$6:R548),0)</f>
        <v>0</v>
      </c>
      <c r="U548" s="550">
        <f>IF(S548=1,SUM($S$6:S548),0)</f>
        <v>505</v>
      </c>
      <c r="V548" s="550">
        <f t="shared" si="539"/>
        <v>505</v>
      </c>
      <c r="W548" s="550">
        <f t="shared" si="540"/>
        <v>0</v>
      </c>
      <c r="X548" s="550">
        <f>IF(W548=1,SUM($W$6:W548),0)</f>
        <v>0</v>
      </c>
      <c r="Y548" s="158"/>
      <c r="Z548" s="158"/>
      <c r="AA548" s="158"/>
      <c r="AB548" s="158"/>
      <c r="AE548" s="150"/>
      <c r="AF548" s="160"/>
      <c r="AG548" s="150"/>
      <c r="AH548" s="150"/>
    </row>
    <row r="549" spans="1:34" ht="15" customHeight="1">
      <c r="A549" s="15"/>
      <c r="B549" s="166">
        <v>153</v>
      </c>
      <c r="C549" s="105" t="s">
        <v>231</v>
      </c>
      <c r="D549" s="105" t="s">
        <v>231</v>
      </c>
      <c r="E549" s="212" t="s">
        <v>45</v>
      </c>
      <c r="F549" s="213" t="s">
        <v>8</v>
      </c>
      <c r="G549" s="214">
        <v>34500</v>
      </c>
      <c r="H549" s="214">
        <v>34500</v>
      </c>
      <c r="I549" s="167">
        <v>31050</v>
      </c>
      <c r="J549" s="445">
        <f t="shared" si="544"/>
        <v>-0.1</v>
      </c>
      <c r="K549" s="167">
        <f t="shared" si="545"/>
        <v>34155</v>
      </c>
      <c r="L549" s="167">
        <f t="shared" ref="L549:O549" si="573">IF($J549&lt;0,(K549*(1-$J549)),(K549*(1+$J549)))</f>
        <v>37570.5</v>
      </c>
      <c r="M549" s="167">
        <f t="shared" si="573"/>
        <v>41327.550000000003</v>
      </c>
      <c r="N549" s="167">
        <f t="shared" si="573"/>
        <v>45460.305000000008</v>
      </c>
      <c r="O549" s="167">
        <f t="shared" si="573"/>
        <v>50006.335500000016</v>
      </c>
      <c r="P549" s="455"/>
      <c r="Q549" s="87">
        <f t="shared" si="547"/>
        <v>31050</v>
      </c>
      <c r="R549" s="550">
        <f t="shared" si="537"/>
        <v>0</v>
      </c>
      <c r="S549" s="550">
        <f t="shared" si="538"/>
        <v>1</v>
      </c>
      <c r="T549" s="550">
        <f>IF(R549=1,SUM($R$6:R549),0)</f>
        <v>0</v>
      </c>
      <c r="U549" s="550">
        <f>IF(S549=1,SUM($S$6:S549),0)</f>
        <v>506</v>
      </c>
      <c r="V549" s="550">
        <f t="shared" si="539"/>
        <v>506</v>
      </c>
      <c r="W549" s="550">
        <f t="shared" si="540"/>
        <v>0</v>
      </c>
      <c r="X549" s="550">
        <f>IF(W549=1,SUM($W$6:W549),0)</f>
        <v>0</v>
      </c>
      <c r="Y549" s="158"/>
      <c r="Z549" s="158"/>
      <c r="AA549" s="158"/>
      <c r="AB549" s="158"/>
      <c r="AE549" s="150"/>
      <c r="AF549" s="160"/>
      <c r="AG549" s="150"/>
      <c r="AH549" s="150"/>
    </row>
    <row r="550" spans="1:34" ht="15" customHeight="1">
      <c r="A550" s="15"/>
      <c r="B550" s="166">
        <v>154</v>
      </c>
      <c r="C550" s="105" t="s">
        <v>232</v>
      </c>
      <c r="D550" s="105" t="s">
        <v>232</v>
      </c>
      <c r="E550" s="212" t="s">
        <v>45</v>
      </c>
      <c r="F550" s="213" t="s">
        <v>8</v>
      </c>
      <c r="G550" s="214">
        <v>37000</v>
      </c>
      <c r="H550" s="214">
        <v>37000</v>
      </c>
      <c r="I550" s="167">
        <v>31050</v>
      </c>
      <c r="J550" s="445">
        <f t="shared" si="544"/>
        <v>-0.16081081081081081</v>
      </c>
      <c r="K550" s="167">
        <f t="shared" si="545"/>
        <v>36043.175675675673</v>
      </c>
      <c r="L550" s="167">
        <f t="shared" ref="L550:O550" si="574">IF($J550&lt;0,(K550*(1-$J550)),(K550*(1+$J550)))</f>
        <v>41839.307980277576</v>
      </c>
      <c r="M550" s="167">
        <f t="shared" si="574"/>
        <v>48567.521020349239</v>
      </c>
      <c r="N550" s="167">
        <f t="shared" si="574"/>
        <v>56377.7034547027</v>
      </c>
      <c r="O550" s="167">
        <f t="shared" si="574"/>
        <v>65443.847658904895</v>
      </c>
      <c r="P550" s="455"/>
      <c r="Q550" s="87">
        <f t="shared" si="547"/>
        <v>31050</v>
      </c>
      <c r="R550" s="550">
        <f t="shared" si="537"/>
        <v>0</v>
      </c>
      <c r="S550" s="550">
        <f t="shared" si="538"/>
        <v>1</v>
      </c>
      <c r="T550" s="550">
        <f>IF(R550=1,SUM($R$6:R550),0)</f>
        <v>0</v>
      </c>
      <c r="U550" s="550">
        <f>IF(S550=1,SUM($S$6:S550),0)</f>
        <v>507</v>
      </c>
      <c r="V550" s="550">
        <f t="shared" si="539"/>
        <v>507</v>
      </c>
      <c r="W550" s="550">
        <f t="shared" si="540"/>
        <v>0</v>
      </c>
      <c r="X550" s="550">
        <f>IF(W550=1,SUM($W$6:W550),0)</f>
        <v>0</v>
      </c>
      <c r="Y550" s="158"/>
      <c r="Z550" s="158"/>
      <c r="AA550" s="158"/>
      <c r="AB550" s="158"/>
      <c r="AE550" s="150"/>
      <c r="AF550" s="160"/>
      <c r="AG550" s="150"/>
      <c r="AH550" s="150"/>
    </row>
    <row r="551" spans="1:34" ht="15" customHeight="1">
      <c r="A551" s="15"/>
      <c r="B551" s="166">
        <v>155</v>
      </c>
      <c r="C551" s="105" t="s">
        <v>233</v>
      </c>
      <c r="D551" s="105" t="s">
        <v>233</v>
      </c>
      <c r="E551" s="212" t="s">
        <v>45</v>
      </c>
      <c r="F551" s="213" t="s">
        <v>8</v>
      </c>
      <c r="G551" s="214">
        <v>39500</v>
      </c>
      <c r="H551" s="214">
        <v>39500</v>
      </c>
      <c r="I551" s="167">
        <v>43470</v>
      </c>
      <c r="J551" s="445">
        <f t="shared" si="544"/>
        <v>0.10050632911392406</v>
      </c>
      <c r="K551" s="167">
        <f t="shared" si="545"/>
        <v>47839.010126582281</v>
      </c>
      <c r="L551" s="167">
        <f t="shared" ref="L551:O551" si="575">IF($J551&lt;0,(K551*(1-$J551)),(K551*(1+$J551)))</f>
        <v>52647.133422848907</v>
      </c>
      <c r="M551" s="167">
        <f t="shared" si="575"/>
        <v>57938.503541550432</v>
      </c>
      <c r="N551" s="167">
        <f t="shared" si="575"/>
        <v>63761.689846865753</v>
      </c>
      <c r="O551" s="167">
        <f t="shared" si="575"/>
        <v>70170.143231474794</v>
      </c>
      <c r="P551" s="455"/>
      <c r="Q551" s="87">
        <f t="shared" si="547"/>
        <v>43470</v>
      </c>
      <c r="R551" s="550">
        <f t="shared" si="537"/>
        <v>0</v>
      </c>
      <c r="S551" s="550">
        <f t="shared" si="538"/>
        <v>1</v>
      </c>
      <c r="T551" s="550">
        <f>IF(R551=1,SUM($R$6:R551),0)</f>
        <v>0</v>
      </c>
      <c r="U551" s="550">
        <f>IF(S551=1,SUM($S$6:S551),0)</f>
        <v>508</v>
      </c>
      <c r="V551" s="550">
        <f t="shared" si="539"/>
        <v>508</v>
      </c>
      <c r="W551" s="550">
        <f t="shared" si="540"/>
        <v>0</v>
      </c>
      <c r="X551" s="550">
        <f>IF(W551=1,SUM($W$6:W551),0)</f>
        <v>0</v>
      </c>
      <c r="Y551" s="158"/>
      <c r="Z551" s="158"/>
      <c r="AA551" s="158"/>
      <c r="AB551" s="158"/>
      <c r="AE551" s="150"/>
      <c r="AF551" s="160"/>
      <c r="AG551" s="150"/>
      <c r="AH551" s="150"/>
    </row>
    <row r="552" spans="1:34" ht="15" customHeight="1">
      <c r="A552" s="15"/>
      <c r="B552" s="166">
        <v>156</v>
      </c>
      <c r="C552" s="105" t="s">
        <v>234</v>
      </c>
      <c r="D552" s="105" t="s">
        <v>234</v>
      </c>
      <c r="E552" s="212" t="s">
        <v>45</v>
      </c>
      <c r="F552" s="213" t="s">
        <v>8</v>
      </c>
      <c r="G552" s="214">
        <v>41900</v>
      </c>
      <c r="H552" s="214">
        <v>41900</v>
      </c>
      <c r="I552" s="167">
        <v>46950</v>
      </c>
      <c r="J552" s="445">
        <f t="shared" si="544"/>
        <v>0.12052505966587113</v>
      </c>
      <c r="K552" s="167">
        <f t="shared" si="545"/>
        <v>52608.651551312651</v>
      </c>
      <c r="L552" s="167">
        <f t="shared" ref="L552:O552" si="576">IF($J552&lt;0,(K552*(1-$J552)),(K552*(1+$J552)))</f>
        <v>58949.312418475631</v>
      </c>
      <c r="M552" s="167">
        <f t="shared" si="576"/>
        <v>66054.181814974479</v>
      </c>
      <c r="N552" s="167">
        <f t="shared" si="576"/>
        <v>74015.366019404581</v>
      </c>
      <c r="O552" s="167">
        <f t="shared" si="576"/>
        <v>82936.072425084611</v>
      </c>
      <c r="P552" s="455"/>
      <c r="Q552" s="87">
        <f t="shared" si="547"/>
        <v>46950</v>
      </c>
      <c r="R552" s="550">
        <f t="shared" si="537"/>
        <v>0</v>
      </c>
      <c r="S552" s="550">
        <f t="shared" si="538"/>
        <v>1</v>
      </c>
      <c r="T552" s="550">
        <f>IF(R552=1,SUM($R$6:R552),0)</f>
        <v>0</v>
      </c>
      <c r="U552" s="550">
        <f>IF(S552=1,SUM($S$6:S552),0)</f>
        <v>509</v>
      </c>
      <c r="V552" s="550">
        <f t="shared" si="539"/>
        <v>509</v>
      </c>
      <c r="W552" s="550">
        <f t="shared" si="540"/>
        <v>0</v>
      </c>
      <c r="X552" s="550">
        <f>IF(W552=1,SUM($W$6:W552),0)</f>
        <v>0</v>
      </c>
      <c r="Y552" s="158"/>
      <c r="Z552" s="158"/>
      <c r="AA552" s="158"/>
      <c r="AB552" s="158"/>
      <c r="AE552" s="150"/>
      <c r="AF552" s="160"/>
      <c r="AG552" s="150"/>
      <c r="AH552" s="150"/>
    </row>
    <row r="553" spans="1:34" ht="15" customHeight="1">
      <c r="A553" s="15"/>
      <c r="B553" s="166">
        <v>157</v>
      </c>
      <c r="C553" s="105" t="s">
        <v>235</v>
      </c>
      <c r="D553" s="105" t="s">
        <v>235</v>
      </c>
      <c r="E553" s="212" t="s">
        <v>45</v>
      </c>
      <c r="F553" s="213" t="s">
        <v>8</v>
      </c>
      <c r="G553" s="214">
        <v>51100</v>
      </c>
      <c r="H553" s="214">
        <v>51100</v>
      </c>
      <c r="I553" s="167">
        <v>57259</v>
      </c>
      <c r="J553" s="445">
        <f t="shared" si="544"/>
        <v>0.12052837573385519</v>
      </c>
      <c r="K553" s="167">
        <f t="shared" si="545"/>
        <v>64160.334266144811</v>
      </c>
      <c r="L553" s="167">
        <f t="shared" ref="L553:O553" si="577">IF($J553&lt;0,(K553*(1-$J553)),(K553*(1+$J553)))</f>
        <v>71893.475141784453</v>
      </c>
      <c r="M553" s="167">
        <f t="shared" si="577"/>
        <v>80558.678926486027</v>
      </c>
      <c r="N553" s="167">
        <f t="shared" si="577"/>
        <v>90268.285648760531</v>
      </c>
      <c r="O553" s="167">
        <f t="shared" si="577"/>
        <v>101148.1754982853</v>
      </c>
      <c r="P553" s="455"/>
      <c r="Q553" s="87">
        <f t="shared" si="547"/>
        <v>57259</v>
      </c>
      <c r="R553" s="550">
        <f t="shared" si="537"/>
        <v>0</v>
      </c>
      <c r="S553" s="550">
        <f t="shared" si="538"/>
        <v>1</v>
      </c>
      <c r="T553" s="550">
        <f>IF(R553=1,SUM($R$6:R553),0)</f>
        <v>0</v>
      </c>
      <c r="U553" s="550">
        <f>IF(S553=1,SUM($S$6:S553),0)</f>
        <v>510</v>
      </c>
      <c r="V553" s="550">
        <f t="shared" si="539"/>
        <v>510</v>
      </c>
      <c r="W553" s="550">
        <f t="shared" si="540"/>
        <v>0</v>
      </c>
      <c r="X553" s="550">
        <f>IF(W553=1,SUM($W$6:W553),0)</f>
        <v>0</v>
      </c>
      <c r="Y553" s="158"/>
      <c r="Z553" s="158"/>
      <c r="AA553" s="158"/>
      <c r="AB553" s="158"/>
      <c r="AE553" s="150"/>
      <c r="AF553" s="160"/>
      <c r="AG553" s="150"/>
      <c r="AH553" s="150"/>
    </row>
    <row r="554" spans="1:34" ht="15" customHeight="1">
      <c r="A554" s="15"/>
      <c r="B554" s="166">
        <v>158</v>
      </c>
      <c r="C554" s="105" t="s">
        <v>236</v>
      </c>
      <c r="D554" s="105" t="s">
        <v>236</v>
      </c>
      <c r="E554" s="212" t="s">
        <v>45</v>
      </c>
      <c r="F554" s="213" t="s">
        <v>8</v>
      </c>
      <c r="G554" s="214">
        <v>51800</v>
      </c>
      <c r="H554" s="214">
        <v>51800</v>
      </c>
      <c r="I554" s="167">
        <v>58043</v>
      </c>
      <c r="J554" s="445">
        <f t="shared" si="544"/>
        <v>0.12052123552123552</v>
      </c>
      <c r="K554" s="167">
        <f t="shared" si="545"/>
        <v>65038.414073359076</v>
      </c>
      <c r="L554" s="167">
        <f t="shared" ref="L554:O554" si="578">IF($J554&lt;0,(K554*(1-$J554)),(K554*(1+$J554)))</f>
        <v>72876.924093822017</v>
      </c>
      <c r="M554" s="167">
        <f t="shared" si="578"/>
        <v>81660.141026596742</v>
      </c>
      <c r="N554" s="167">
        <f t="shared" si="578"/>
        <v>91501.922115960508</v>
      </c>
      <c r="O554" s="167">
        <f t="shared" si="578"/>
        <v>102529.84682194394</v>
      </c>
      <c r="P554" s="455"/>
      <c r="Q554" s="87">
        <f t="shared" si="547"/>
        <v>58043</v>
      </c>
      <c r="R554" s="550">
        <f t="shared" si="537"/>
        <v>0</v>
      </c>
      <c r="S554" s="550">
        <f t="shared" si="538"/>
        <v>1</v>
      </c>
      <c r="T554" s="550">
        <f>IF(R554=1,SUM($R$6:R554),0)</f>
        <v>0</v>
      </c>
      <c r="U554" s="550">
        <f>IF(S554=1,SUM($S$6:S554),0)</f>
        <v>511</v>
      </c>
      <c r="V554" s="550">
        <f t="shared" si="539"/>
        <v>511</v>
      </c>
      <c r="W554" s="550">
        <f t="shared" si="540"/>
        <v>0</v>
      </c>
      <c r="X554" s="550">
        <f>IF(W554=1,SUM($W$6:W554),0)</f>
        <v>0</v>
      </c>
      <c r="Y554" s="158"/>
      <c r="Z554" s="158"/>
      <c r="AA554" s="158"/>
      <c r="AB554" s="158"/>
      <c r="AE554" s="150"/>
      <c r="AF554" s="160"/>
      <c r="AG554" s="150"/>
      <c r="AH554" s="150"/>
    </row>
    <row r="555" spans="1:34" ht="15" customHeight="1">
      <c r="A555" s="15"/>
      <c r="B555" s="166">
        <v>159</v>
      </c>
      <c r="C555" s="105" t="s">
        <v>2215</v>
      </c>
      <c r="D555" s="105" t="s">
        <v>1274</v>
      </c>
      <c r="E555" s="212" t="s">
        <v>45</v>
      </c>
      <c r="F555" s="213" t="s">
        <v>8</v>
      </c>
      <c r="G555" s="214">
        <v>51800</v>
      </c>
      <c r="H555" s="214">
        <v>51800</v>
      </c>
      <c r="I555" s="167">
        <v>58043</v>
      </c>
      <c r="J555" s="445">
        <f t="shared" si="544"/>
        <v>0.12052123552123552</v>
      </c>
      <c r="K555" s="167">
        <f t="shared" si="545"/>
        <v>65038.414073359076</v>
      </c>
      <c r="L555" s="167">
        <f t="shared" ref="L555:O555" si="579">IF($J555&lt;0,(K555*(1-$J555)),(K555*(1+$J555)))</f>
        <v>72876.924093822017</v>
      </c>
      <c r="M555" s="167">
        <f t="shared" si="579"/>
        <v>81660.141026596742</v>
      </c>
      <c r="N555" s="167">
        <f t="shared" si="579"/>
        <v>91501.922115960508</v>
      </c>
      <c r="O555" s="167">
        <f t="shared" si="579"/>
        <v>102529.84682194394</v>
      </c>
      <c r="P555" s="455"/>
      <c r="Q555" s="87">
        <f t="shared" si="547"/>
        <v>58043</v>
      </c>
      <c r="R555" s="550">
        <f t="shared" si="537"/>
        <v>0</v>
      </c>
      <c r="S555" s="550">
        <f t="shared" si="538"/>
        <v>1</v>
      </c>
      <c r="T555" s="550">
        <f>IF(R555=1,SUM($R$6:R555),0)</f>
        <v>0</v>
      </c>
      <c r="U555" s="550">
        <f>IF(S555=1,SUM($S$6:S555),0)</f>
        <v>512</v>
      </c>
      <c r="V555" s="550">
        <f t="shared" si="539"/>
        <v>512</v>
      </c>
      <c r="W555" s="550">
        <f t="shared" si="540"/>
        <v>0</v>
      </c>
      <c r="X555" s="550">
        <f>IF(W555=1,SUM($W$6:W555),0)</f>
        <v>0</v>
      </c>
      <c r="Y555" s="158"/>
      <c r="Z555" s="158"/>
      <c r="AA555" s="158"/>
      <c r="AB555" s="158"/>
      <c r="AE555" s="150"/>
      <c r="AF555" s="160"/>
      <c r="AG555" s="150"/>
      <c r="AH555" s="150"/>
    </row>
    <row r="556" spans="1:34" ht="15" customHeight="1">
      <c r="A556" s="15"/>
      <c r="B556" s="166">
        <v>160</v>
      </c>
      <c r="C556" s="105" t="s">
        <v>237</v>
      </c>
      <c r="D556" s="105" t="s">
        <v>237</v>
      </c>
      <c r="E556" s="212" t="s">
        <v>45</v>
      </c>
      <c r="F556" s="213" t="s">
        <v>8</v>
      </c>
      <c r="G556" s="214">
        <v>75420</v>
      </c>
      <c r="H556" s="214">
        <v>75420</v>
      </c>
      <c r="I556" s="167">
        <v>84510</v>
      </c>
      <c r="J556" s="445">
        <f t="shared" si="544"/>
        <v>0.12052505966587113</v>
      </c>
      <c r="K556" s="167">
        <f t="shared" si="545"/>
        <v>94695.572792362771</v>
      </c>
      <c r="L556" s="167">
        <f t="shared" ref="L556:O556" si="580">IF($J556&lt;0,(K556*(1-$J556)),(K556*(1+$J556)))</f>
        <v>106108.76235325614</v>
      </c>
      <c r="M556" s="167">
        <f t="shared" si="580"/>
        <v>118897.52726695407</v>
      </c>
      <c r="N556" s="167">
        <f t="shared" si="580"/>
        <v>133227.65883492824</v>
      </c>
      <c r="O556" s="167">
        <f t="shared" si="580"/>
        <v>149284.93036515228</v>
      </c>
      <c r="P556" s="455"/>
      <c r="Q556" s="87">
        <f t="shared" si="547"/>
        <v>84510</v>
      </c>
      <c r="R556" s="550">
        <f t="shared" si="537"/>
        <v>0</v>
      </c>
      <c r="S556" s="550">
        <f t="shared" si="538"/>
        <v>1</v>
      </c>
      <c r="T556" s="550">
        <f>IF(R556=1,SUM($R$6:R556),0)</f>
        <v>0</v>
      </c>
      <c r="U556" s="550">
        <f>IF(S556=1,SUM($S$6:S556),0)</f>
        <v>513</v>
      </c>
      <c r="V556" s="550">
        <f t="shared" si="539"/>
        <v>513</v>
      </c>
      <c r="W556" s="550">
        <f t="shared" si="540"/>
        <v>0</v>
      </c>
      <c r="X556" s="550">
        <f>IF(W556=1,SUM($W$6:W556),0)</f>
        <v>0</v>
      </c>
      <c r="Y556" s="158"/>
      <c r="Z556" s="158"/>
      <c r="AA556" s="158"/>
      <c r="AB556" s="158"/>
      <c r="AE556" s="150"/>
      <c r="AF556" s="160"/>
      <c r="AG556" s="150"/>
      <c r="AH556" s="150"/>
    </row>
    <row r="557" spans="1:34" ht="15" customHeight="1">
      <c r="A557" s="15"/>
      <c r="B557" s="166">
        <v>161</v>
      </c>
      <c r="C557" s="105" t="s">
        <v>238</v>
      </c>
      <c r="D557" s="105" t="s">
        <v>238</v>
      </c>
      <c r="E557" s="212" t="s">
        <v>45</v>
      </c>
      <c r="F557" s="213" t="s">
        <v>8</v>
      </c>
      <c r="G557" s="214">
        <v>118440</v>
      </c>
      <c r="H557" s="214">
        <v>118440</v>
      </c>
      <c r="I557" s="167">
        <v>132716</v>
      </c>
      <c r="J557" s="445">
        <f t="shared" si="544"/>
        <v>0.12053360351232692</v>
      </c>
      <c r="K557" s="167">
        <f t="shared" si="545"/>
        <v>148712.737723742</v>
      </c>
      <c r="L557" s="167">
        <f t="shared" ref="L557:O557" si="581">IF($J557&lt;0,(K557*(1-$J557)),(K557*(1+$J557)))</f>
        <v>166637.61988976819</v>
      </c>
      <c r="M557" s="167">
        <f t="shared" si="581"/>
        <v>186723.05269579936</v>
      </c>
      <c r="N557" s="167">
        <f t="shared" si="581"/>
        <v>209229.45509604618</v>
      </c>
      <c r="O557" s="167">
        <f t="shared" si="581"/>
        <v>234448.63527969323</v>
      </c>
      <c r="P557" s="455"/>
      <c r="Q557" s="87">
        <f t="shared" si="547"/>
        <v>132716</v>
      </c>
      <c r="R557" s="550">
        <f t="shared" si="537"/>
        <v>0</v>
      </c>
      <c r="S557" s="550">
        <f t="shared" si="538"/>
        <v>1</v>
      </c>
      <c r="T557" s="550">
        <f>IF(R557=1,SUM($R$6:R557),0)</f>
        <v>0</v>
      </c>
      <c r="U557" s="550">
        <f>IF(S557=1,SUM($S$6:S557),0)</f>
        <v>514</v>
      </c>
      <c r="V557" s="550">
        <f t="shared" si="539"/>
        <v>514</v>
      </c>
      <c r="W557" s="550">
        <f t="shared" si="540"/>
        <v>0</v>
      </c>
      <c r="X557" s="550">
        <f>IF(W557=1,SUM($W$6:W557),0)</f>
        <v>0</v>
      </c>
      <c r="Y557" s="158"/>
      <c r="Z557" s="158"/>
      <c r="AA557" s="158"/>
      <c r="AB557" s="158"/>
      <c r="AE557" s="150"/>
      <c r="AF557" s="160"/>
      <c r="AG557" s="150"/>
      <c r="AH557" s="150"/>
    </row>
    <row r="558" spans="1:34" ht="15" customHeight="1">
      <c r="A558" s="15"/>
      <c r="B558" s="166">
        <v>162</v>
      </c>
      <c r="C558" s="105" t="s">
        <v>239</v>
      </c>
      <c r="D558" s="105" t="s">
        <v>239</v>
      </c>
      <c r="E558" s="212" t="s">
        <v>45</v>
      </c>
      <c r="F558" s="213" t="s">
        <v>8</v>
      </c>
      <c r="G558" s="214">
        <v>136980</v>
      </c>
      <c r="H558" s="214">
        <v>136980</v>
      </c>
      <c r="I558" s="167">
        <v>34124</v>
      </c>
      <c r="J558" s="445">
        <f t="shared" si="544"/>
        <v>-0.75088334063366913</v>
      </c>
      <c r="K558" s="167">
        <f t="shared" si="545"/>
        <v>59747.143115783329</v>
      </c>
      <c r="L558" s="167">
        <f t="shared" ref="L558:O558" si="582">IF($J558&lt;0,(K558*(1-$J558)),(K558*(1+$J558)))</f>
        <v>104610.27753188065</v>
      </c>
      <c r="M558" s="167">
        <f t="shared" si="582"/>
        <v>183160.39218963447</v>
      </c>
      <c r="N558" s="167">
        <f t="shared" si="582"/>
        <v>320692.47934876021</v>
      </c>
      <c r="O558" s="167">
        <f t="shared" si="582"/>
        <v>561495.11955825123</v>
      </c>
      <c r="P558" s="455"/>
      <c r="Q558" s="87">
        <f t="shared" si="547"/>
        <v>34124</v>
      </c>
      <c r="R558" s="550">
        <f t="shared" si="537"/>
        <v>0</v>
      </c>
      <c r="S558" s="550">
        <f t="shared" si="538"/>
        <v>1</v>
      </c>
      <c r="T558" s="550">
        <f>IF(R558=1,SUM($R$6:R558),0)</f>
        <v>0</v>
      </c>
      <c r="U558" s="550">
        <f>IF(S558=1,SUM($S$6:S558),0)</f>
        <v>515</v>
      </c>
      <c r="V558" s="550">
        <f t="shared" si="539"/>
        <v>515</v>
      </c>
      <c r="W558" s="550">
        <f t="shared" si="540"/>
        <v>0</v>
      </c>
      <c r="X558" s="550">
        <f>IF(W558=1,SUM($W$6:W558),0)</f>
        <v>0</v>
      </c>
      <c r="Y558" s="158"/>
      <c r="Z558" s="158"/>
      <c r="AA558" s="158"/>
      <c r="AB558" s="158"/>
      <c r="AE558" s="150"/>
      <c r="AF558" s="160"/>
      <c r="AG558" s="150"/>
      <c r="AH558" s="150"/>
    </row>
    <row r="559" spans="1:34" ht="15" customHeight="1">
      <c r="A559" s="15"/>
      <c r="B559" s="166">
        <v>163</v>
      </c>
      <c r="C559" s="105" t="s">
        <v>240</v>
      </c>
      <c r="D559" s="105" t="s">
        <v>240</v>
      </c>
      <c r="E559" s="212" t="s">
        <v>45</v>
      </c>
      <c r="F559" s="213" t="s">
        <v>8</v>
      </c>
      <c r="G559" s="214">
        <v>172350</v>
      </c>
      <c r="H559" s="214">
        <v>172350</v>
      </c>
      <c r="I559" s="167">
        <v>122648</v>
      </c>
      <c r="J559" s="445">
        <f t="shared" si="544"/>
        <v>-0.28837829997098929</v>
      </c>
      <c r="K559" s="167">
        <f t="shared" si="545"/>
        <v>158017.0217348419</v>
      </c>
      <c r="L559" s="167">
        <f t="shared" ref="L559:O559" si="583">IF($J559&lt;0,(K559*(1-$J559)),(K559*(1+$J559)))</f>
        <v>203585.70182921443</v>
      </c>
      <c r="M559" s="167">
        <f t="shared" si="583"/>
        <v>262295.40042112401</v>
      </c>
      <c r="N559" s="167">
        <f t="shared" si="583"/>
        <v>337935.70208477764</v>
      </c>
      <c r="O559" s="167">
        <f t="shared" si="583"/>
        <v>435389.0253514885</v>
      </c>
      <c r="P559" s="455"/>
      <c r="Q559" s="87">
        <f t="shared" si="547"/>
        <v>122648</v>
      </c>
      <c r="R559" s="550">
        <f t="shared" si="537"/>
        <v>0</v>
      </c>
      <c r="S559" s="550">
        <f t="shared" si="538"/>
        <v>1</v>
      </c>
      <c r="T559" s="550">
        <f>IF(R559=1,SUM($R$6:R559),0)</f>
        <v>0</v>
      </c>
      <c r="U559" s="550">
        <f>IF(S559=1,SUM($S$6:S559),0)</f>
        <v>516</v>
      </c>
      <c r="V559" s="550">
        <f t="shared" si="539"/>
        <v>516</v>
      </c>
      <c r="W559" s="550">
        <f t="shared" si="540"/>
        <v>0</v>
      </c>
      <c r="X559" s="550">
        <f>IF(W559=1,SUM($W$6:W559),0)</f>
        <v>0</v>
      </c>
      <c r="Y559" s="158"/>
      <c r="Z559" s="158"/>
      <c r="AA559" s="158"/>
      <c r="AB559" s="158"/>
      <c r="AE559" s="150"/>
      <c r="AF559" s="160"/>
      <c r="AG559" s="150"/>
      <c r="AH559" s="150"/>
    </row>
    <row r="560" spans="1:34" ht="15" customHeight="1">
      <c r="A560" s="15"/>
      <c r="B560" s="166">
        <v>164</v>
      </c>
      <c r="C560" s="105" t="s">
        <v>36</v>
      </c>
      <c r="D560" s="105" t="s">
        <v>36</v>
      </c>
      <c r="E560" s="212" t="s">
        <v>45</v>
      </c>
      <c r="F560" s="213" t="s">
        <v>8</v>
      </c>
      <c r="G560" s="214">
        <v>180000</v>
      </c>
      <c r="H560" s="214">
        <v>180000</v>
      </c>
      <c r="I560" s="167">
        <v>130410</v>
      </c>
      <c r="J560" s="445">
        <f t="shared" si="544"/>
        <v>-0.27550000000000002</v>
      </c>
      <c r="K560" s="167">
        <f t="shared" si="545"/>
        <v>166337.95500000002</v>
      </c>
      <c r="L560" s="167">
        <f t="shared" ref="L560:O560" si="584">IF($J560&lt;0,(K560*(1-$J560)),(K560*(1+$J560)))</f>
        <v>212164.06160250003</v>
      </c>
      <c r="M560" s="167">
        <f t="shared" si="584"/>
        <v>270615.26057398884</v>
      </c>
      <c r="N560" s="167">
        <f t="shared" si="584"/>
        <v>345169.76486212277</v>
      </c>
      <c r="O560" s="167">
        <f t="shared" si="584"/>
        <v>440264.03508163762</v>
      </c>
      <c r="P560" s="455"/>
      <c r="Q560" s="87">
        <f t="shared" si="547"/>
        <v>130410</v>
      </c>
      <c r="R560" s="550">
        <f t="shared" si="537"/>
        <v>0</v>
      </c>
      <c r="S560" s="550">
        <f t="shared" si="538"/>
        <v>1</v>
      </c>
      <c r="T560" s="550">
        <f>IF(R560=1,SUM($R$6:R560),0)</f>
        <v>0</v>
      </c>
      <c r="U560" s="550">
        <f>IF(S560=1,SUM($S$6:S560),0)</f>
        <v>517</v>
      </c>
      <c r="V560" s="550">
        <f t="shared" si="539"/>
        <v>517</v>
      </c>
      <c r="W560" s="550">
        <f t="shared" si="540"/>
        <v>0</v>
      </c>
      <c r="X560" s="550">
        <f>IF(W560=1,SUM($W$6:W560),0)</f>
        <v>0</v>
      </c>
      <c r="Y560" s="158"/>
      <c r="Z560" s="158"/>
      <c r="AA560" s="158"/>
      <c r="AB560" s="158"/>
      <c r="AE560" s="150"/>
      <c r="AF560" s="160"/>
      <c r="AG560" s="150"/>
      <c r="AH560" s="150"/>
    </row>
    <row r="561" spans="1:34" ht="15" customHeight="1">
      <c r="A561" s="15"/>
      <c r="B561" s="166">
        <v>165</v>
      </c>
      <c r="C561" s="105" t="s">
        <v>241</v>
      </c>
      <c r="D561" s="105" t="s">
        <v>241</v>
      </c>
      <c r="E561" s="212" t="s">
        <v>45</v>
      </c>
      <c r="F561" s="213" t="s">
        <v>8</v>
      </c>
      <c r="G561" s="214">
        <v>135800</v>
      </c>
      <c r="H561" s="214">
        <v>135800</v>
      </c>
      <c r="I561" s="167">
        <v>136206</v>
      </c>
      <c r="J561" s="445">
        <f t="shared" si="544"/>
        <v>2.9896907216494847E-3</v>
      </c>
      <c r="K561" s="167">
        <f t="shared" si="545"/>
        <v>136613.21381443299</v>
      </c>
      <c r="L561" s="167">
        <f t="shared" ref="L561:O561" si="585">IF($J561&lt;0,(K561*(1-$J561)),(K561*(1+$J561)))</f>
        <v>137021.64507222874</v>
      </c>
      <c r="M561" s="167">
        <f t="shared" si="585"/>
        <v>137431.29741316635</v>
      </c>
      <c r="N561" s="167">
        <f t="shared" si="585"/>
        <v>137842.17448790674</v>
      </c>
      <c r="O561" s="167">
        <f t="shared" si="585"/>
        <v>138254.27995802523</v>
      </c>
      <c r="P561" s="455"/>
      <c r="Q561" s="87">
        <f t="shared" si="547"/>
        <v>136206</v>
      </c>
      <c r="R561" s="550">
        <f t="shared" si="537"/>
        <v>0</v>
      </c>
      <c r="S561" s="550">
        <f t="shared" si="538"/>
        <v>1</v>
      </c>
      <c r="T561" s="550">
        <f>IF(R561=1,SUM($R$6:R561),0)</f>
        <v>0</v>
      </c>
      <c r="U561" s="550">
        <f>IF(S561=1,SUM($S$6:S561),0)</f>
        <v>518</v>
      </c>
      <c r="V561" s="550">
        <f t="shared" si="539"/>
        <v>518</v>
      </c>
      <c r="W561" s="550">
        <f t="shared" si="540"/>
        <v>0</v>
      </c>
      <c r="X561" s="550">
        <f>IF(W561=1,SUM($W$6:W561),0)</f>
        <v>0</v>
      </c>
      <c r="Y561" s="158"/>
      <c r="Z561" s="158"/>
      <c r="AA561" s="158"/>
      <c r="AB561" s="158"/>
      <c r="AE561" s="150"/>
      <c r="AF561" s="160"/>
      <c r="AG561" s="150"/>
      <c r="AH561" s="150"/>
    </row>
    <row r="562" spans="1:34" ht="15" customHeight="1">
      <c r="A562" s="15"/>
      <c r="B562" s="166">
        <v>166</v>
      </c>
      <c r="C562" s="105" t="s">
        <v>242</v>
      </c>
      <c r="D562" s="105" t="s">
        <v>242</v>
      </c>
      <c r="E562" s="212" t="s">
        <v>45</v>
      </c>
      <c r="F562" s="213" t="s">
        <v>8</v>
      </c>
      <c r="G562" s="214">
        <v>104200</v>
      </c>
      <c r="H562" s="214">
        <v>104200</v>
      </c>
      <c r="I562" s="167">
        <v>109400</v>
      </c>
      <c r="J562" s="445">
        <f t="shared" si="544"/>
        <v>4.9904030710172742E-2</v>
      </c>
      <c r="K562" s="167">
        <f t="shared" si="545"/>
        <v>114859.5009596929</v>
      </c>
      <c r="L562" s="167">
        <f t="shared" ref="L562:O562" si="586">IF($J562&lt;0,(K562*(1-$J562)),(K562*(1+$J562)))</f>
        <v>120591.45302294054</v>
      </c>
      <c r="M562" s="167">
        <f t="shared" si="586"/>
        <v>126609.45259798173</v>
      </c>
      <c r="N562" s="167">
        <f t="shared" si="586"/>
        <v>132927.77460862958</v>
      </c>
      <c r="O562" s="167">
        <f t="shared" si="586"/>
        <v>139561.40635493357</v>
      </c>
      <c r="P562" s="455"/>
      <c r="Q562" s="87">
        <f t="shared" si="547"/>
        <v>109400</v>
      </c>
      <c r="R562" s="550">
        <f t="shared" si="537"/>
        <v>0</v>
      </c>
      <c r="S562" s="550">
        <f t="shared" si="538"/>
        <v>1</v>
      </c>
      <c r="T562" s="550">
        <f>IF(R562=1,SUM($R$6:R562),0)</f>
        <v>0</v>
      </c>
      <c r="U562" s="550">
        <f>IF(S562=1,SUM($S$6:S562),0)</f>
        <v>519</v>
      </c>
      <c r="V562" s="550">
        <f t="shared" si="539"/>
        <v>519</v>
      </c>
      <c r="W562" s="550">
        <f t="shared" si="540"/>
        <v>0</v>
      </c>
      <c r="X562" s="550">
        <f>IF(W562=1,SUM($W$6:W562),0)</f>
        <v>0</v>
      </c>
      <c r="Y562" s="158"/>
      <c r="Z562" s="158"/>
      <c r="AA562" s="158"/>
      <c r="AB562" s="158"/>
      <c r="AE562" s="150"/>
      <c r="AF562" s="160"/>
      <c r="AG562" s="150"/>
      <c r="AH562" s="150"/>
    </row>
    <row r="563" spans="1:34" ht="15" customHeight="1">
      <c r="A563" s="15"/>
      <c r="B563" s="166">
        <v>167</v>
      </c>
      <c r="C563" s="105" t="s">
        <v>27</v>
      </c>
      <c r="D563" s="105" t="s">
        <v>27</v>
      </c>
      <c r="E563" s="212" t="s">
        <v>45</v>
      </c>
      <c r="F563" s="213" t="s">
        <v>8</v>
      </c>
      <c r="G563" s="214">
        <v>16000</v>
      </c>
      <c r="H563" s="214">
        <v>16000</v>
      </c>
      <c r="I563" s="167">
        <v>17928</v>
      </c>
      <c r="J563" s="445">
        <f t="shared" si="544"/>
        <v>0.1205</v>
      </c>
      <c r="K563" s="167">
        <f t="shared" si="545"/>
        <v>20088.324000000001</v>
      </c>
      <c r="L563" s="167">
        <f t="shared" ref="L563:O563" si="587">IF($J563&lt;0,(K563*(1-$J563)),(K563*(1+$J563)))</f>
        <v>22508.967042</v>
      </c>
      <c r="M563" s="167">
        <f t="shared" si="587"/>
        <v>25221.297570561001</v>
      </c>
      <c r="N563" s="167">
        <f t="shared" si="587"/>
        <v>28260.463927813602</v>
      </c>
      <c r="O563" s="167">
        <f t="shared" si="587"/>
        <v>31665.849831115142</v>
      </c>
      <c r="P563" s="455"/>
      <c r="Q563" s="87">
        <f t="shared" si="547"/>
        <v>17928</v>
      </c>
      <c r="R563" s="550">
        <f t="shared" si="537"/>
        <v>0</v>
      </c>
      <c r="S563" s="550">
        <f t="shared" si="538"/>
        <v>1</v>
      </c>
      <c r="T563" s="550">
        <f>IF(R563=1,SUM($R$6:R563),0)</f>
        <v>0</v>
      </c>
      <c r="U563" s="550">
        <f>IF(S563=1,SUM($S$6:S563),0)</f>
        <v>520</v>
      </c>
      <c r="V563" s="550">
        <f t="shared" si="539"/>
        <v>520</v>
      </c>
      <c r="W563" s="550">
        <f t="shared" si="540"/>
        <v>0</v>
      </c>
      <c r="X563" s="550">
        <f>IF(W563=1,SUM($W$6:W563),0)</f>
        <v>0</v>
      </c>
      <c r="Y563" s="158"/>
      <c r="Z563" s="158"/>
      <c r="AA563" s="158"/>
      <c r="AB563" s="158"/>
      <c r="AE563" s="150"/>
      <c r="AF563" s="160"/>
      <c r="AG563" s="150"/>
      <c r="AH563" s="150"/>
    </row>
    <row r="564" spans="1:34" ht="15" customHeight="1">
      <c r="A564" s="15"/>
      <c r="B564" s="166">
        <v>168</v>
      </c>
      <c r="C564" s="105" t="s">
        <v>243</v>
      </c>
      <c r="D564" s="105" t="s">
        <v>243</v>
      </c>
      <c r="E564" s="212" t="s">
        <v>45</v>
      </c>
      <c r="F564" s="213" t="s">
        <v>8</v>
      </c>
      <c r="G564" s="214">
        <v>118530</v>
      </c>
      <c r="H564" s="214">
        <v>118530</v>
      </c>
      <c r="I564" s="167">
        <v>38813</v>
      </c>
      <c r="J564" s="445">
        <f t="shared" si="544"/>
        <v>-0.67254703450603226</v>
      </c>
      <c r="K564" s="167">
        <f t="shared" si="545"/>
        <v>64916.568050282629</v>
      </c>
      <c r="L564" s="167">
        <f t="shared" ref="L564:O564" si="588">IF($J564&lt;0,(K564*(1-$J564)),(K564*(1+$J564)))</f>
        <v>108576.01338280925</v>
      </c>
      <c r="M564" s="167">
        <f t="shared" si="588"/>
        <v>181598.48920190489</v>
      </c>
      <c r="N564" s="167">
        <f t="shared" si="588"/>
        <v>303732.01458542171</v>
      </c>
      <c r="O564" s="167">
        <f t="shared" si="588"/>
        <v>508006.08027939004</v>
      </c>
      <c r="P564" s="455"/>
      <c r="Q564" s="87">
        <f t="shared" si="547"/>
        <v>38813</v>
      </c>
      <c r="R564" s="550">
        <f t="shared" si="537"/>
        <v>0</v>
      </c>
      <c r="S564" s="550">
        <f t="shared" si="538"/>
        <v>1</v>
      </c>
      <c r="T564" s="550">
        <f>IF(R564=1,SUM($R$6:R564),0)</f>
        <v>0</v>
      </c>
      <c r="U564" s="550">
        <f>IF(S564=1,SUM($S$6:S564),0)</f>
        <v>521</v>
      </c>
      <c r="V564" s="550">
        <f t="shared" si="539"/>
        <v>521</v>
      </c>
      <c r="W564" s="550">
        <f t="shared" si="540"/>
        <v>0</v>
      </c>
      <c r="X564" s="550">
        <f>IF(W564=1,SUM($W$6:W564),0)</f>
        <v>0</v>
      </c>
      <c r="Y564" s="158"/>
      <c r="Z564" s="158"/>
      <c r="AA564" s="158"/>
      <c r="AB564" s="158"/>
      <c r="AE564" s="150"/>
      <c r="AF564" s="160"/>
      <c r="AG564" s="150"/>
      <c r="AH564" s="150"/>
    </row>
    <row r="565" spans="1:34" ht="15" customHeight="1">
      <c r="A565" s="21"/>
      <c r="B565" s="166">
        <v>169</v>
      </c>
      <c r="C565" s="397" t="s">
        <v>438</v>
      </c>
      <c r="D565" s="397" t="s">
        <v>438</v>
      </c>
      <c r="E565" s="212" t="s">
        <v>45</v>
      </c>
      <c r="F565" s="213" t="s">
        <v>8</v>
      </c>
      <c r="G565" s="214">
        <v>3711.24</v>
      </c>
      <c r="H565" s="214">
        <v>3711.24</v>
      </c>
      <c r="I565" s="167">
        <v>4638.75</v>
      </c>
      <c r="J565" s="445">
        <f t="shared" si="544"/>
        <v>0.24991916448410781</v>
      </c>
      <c r="K565" s="167">
        <f t="shared" si="545"/>
        <v>5798.0625242506558</v>
      </c>
      <c r="L565" s="167">
        <f t="shared" ref="L565:O565" si="589">IF($J565&lt;0,(K565*(1-$J565)),(K565*(1+$J565)))</f>
        <v>7247.1094659379969</v>
      </c>
      <c r="M565" s="167">
        <f t="shared" si="589"/>
        <v>9058.3010085900896</v>
      </c>
      <c r="N565" s="167">
        <f t="shared" si="589"/>
        <v>11322.144028302477</v>
      </c>
      <c r="O565" s="167">
        <f t="shared" si="589"/>
        <v>14151.764804024564</v>
      </c>
      <c r="P565" s="455"/>
      <c r="Q565" s="87">
        <f t="shared" si="547"/>
        <v>4638.75</v>
      </c>
      <c r="R565" s="550">
        <f t="shared" si="537"/>
        <v>0</v>
      </c>
      <c r="S565" s="550">
        <f t="shared" si="538"/>
        <v>1</v>
      </c>
      <c r="T565" s="550">
        <f>IF(R565=1,SUM($R$6:R565),0)</f>
        <v>0</v>
      </c>
      <c r="U565" s="550">
        <f>IF(S565=1,SUM($S$6:S565),0)</f>
        <v>522</v>
      </c>
      <c r="V565" s="550">
        <f t="shared" si="539"/>
        <v>522</v>
      </c>
      <c r="W565" s="550">
        <f t="shared" si="540"/>
        <v>0</v>
      </c>
      <c r="X565" s="550">
        <f>IF(W565=1,SUM($W$6:W565),0)</f>
        <v>0</v>
      </c>
      <c r="Y565" s="158"/>
      <c r="Z565" s="158"/>
      <c r="AA565" s="158"/>
      <c r="AB565" s="158"/>
      <c r="AE565" s="150"/>
      <c r="AF565" s="160"/>
      <c r="AG565" s="150"/>
      <c r="AH565" s="150"/>
    </row>
    <row r="566" spans="1:34" ht="15" customHeight="1">
      <c r="A566" s="15"/>
      <c r="B566" s="166">
        <v>170</v>
      </c>
      <c r="C566" s="105" t="s">
        <v>244</v>
      </c>
      <c r="D566" s="105" t="s">
        <v>244</v>
      </c>
      <c r="E566" s="212" t="s">
        <v>45</v>
      </c>
      <c r="F566" s="213" t="s">
        <v>8</v>
      </c>
      <c r="G566" s="214">
        <v>28000</v>
      </c>
      <c r="H566" s="214">
        <v>28000</v>
      </c>
      <c r="I566" s="167">
        <v>31375</v>
      </c>
      <c r="J566" s="445">
        <f t="shared" si="544"/>
        <v>0.12053571428571429</v>
      </c>
      <c r="K566" s="167">
        <f t="shared" si="545"/>
        <v>35156.808035714283</v>
      </c>
      <c r="L566" s="167">
        <f t="shared" ref="L566:O566" si="590">IF($J566&lt;0,(K566*(1-$J566)),(K566*(1+$J566)))</f>
        <v>39394.459004304837</v>
      </c>
      <c r="M566" s="167">
        <f t="shared" si="590"/>
        <v>44142.898259288006</v>
      </c>
      <c r="N566" s="167">
        <f t="shared" si="590"/>
        <v>49463.694031612897</v>
      </c>
      <c r="O566" s="167">
        <f t="shared" si="590"/>
        <v>55425.835722923373</v>
      </c>
      <c r="P566" s="455"/>
      <c r="Q566" s="87">
        <f t="shared" si="547"/>
        <v>31375</v>
      </c>
      <c r="R566" s="550">
        <f t="shared" si="537"/>
        <v>0</v>
      </c>
      <c r="S566" s="550">
        <f t="shared" si="538"/>
        <v>1</v>
      </c>
      <c r="T566" s="550">
        <f>IF(R566=1,SUM($R$6:R566),0)</f>
        <v>0</v>
      </c>
      <c r="U566" s="550">
        <f>IF(S566=1,SUM($S$6:S566),0)</f>
        <v>523</v>
      </c>
      <c r="V566" s="550">
        <f t="shared" si="539"/>
        <v>523</v>
      </c>
      <c r="W566" s="550">
        <f t="shared" si="540"/>
        <v>0</v>
      </c>
      <c r="X566" s="550">
        <f>IF(W566=1,SUM($W$6:W566),0)</f>
        <v>0</v>
      </c>
      <c r="Y566" s="158"/>
      <c r="Z566" s="158"/>
      <c r="AA566" s="158"/>
      <c r="AB566" s="158"/>
      <c r="AE566" s="150"/>
      <c r="AF566" s="160"/>
      <c r="AG566" s="150"/>
      <c r="AH566" s="150"/>
    </row>
    <row r="567" spans="1:34" ht="15" customHeight="1">
      <c r="A567" s="15"/>
      <c r="B567" s="166">
        <v>171</v>
      </c>
      <c r="C567" s="105" t="s">
        <v>245</v>
      </c>
      <c r="D567" s="105" t="s">
        <v>245</v>
      </c>
      <c r="E567" s="212" t="s">
        <v>45</v>
      </c>
      <c r="F567" s="213" t="s">
        <v>8</v>
      </c>
      <c r="G567" s="214">
        <v>33501.866666666669</v>
      </c>
      <c r="H567" s="214">
        <v>33501.866666666669</v>
      </c>
      <c r="I567" s="167">
        <v>37540</v>
      </c>
      <c r="J567" s="445">
        <f t="shared" si="544"/>
        <v>0.12053457717778904</v>
      </c>
      <c r="K567" s="167">
        <f t="shared" si="545"/>
        <v>42064.868027254197</v>
      </c>
      <c r="L567" s="167">
        <f t="shared" ref="L567:O567" si="591">IF($J567&lt;0,(K567*(1-$J567)),(K567*(1+$J567)))</f>
        <v>47135.139108958778</v>
      </c>
      <c r="M567" s="167">
        <f t="shared" si="591"/>
        <v>52816.553171673389</v>
      </c>
      <c r="N567" s="167">
        <f t="shared" si="591"/>
        <v>59182.774076209251</v>
      </c>
      <c r="O567" s="167">
        <f t="shared" si="591"/>
        <v>66316.344725693751</v>
      </c>
      <c r="P567" s="455"/>
      <c r="Q567" s="87">
        <f t="shared" si="547"/>
        <v>37540</v>
      </c>
      <c r="R567" s="550">
        <f t="shared" si="537"/>
        <v>0</v>
      </c>
      <c r="S567" s="550">
        <f t="shared" si="538"/>
        <v>1</v>
      </c>
      <c r="T567" s="550">
        <f>IF(R567=1,SUM($R$6:R567),0)</f>
        <v>0</v>
      </c>
      <c r="U567" s="550">
        <f>IF(S567=1,SUM($S$6:S567),0)</f>
        <v>524</v>
      </c>
      <c r="V567" s="550">
        <f t="shared" si="539"/>
        <v>524</v>
      </c>
      <c r="W567" s="550">
        <f t="shared" si="540"/>
        <v>0</v>
      </c>
      <c r="X567" s="550">
        <f>IF(W567=1,SUM($W$6:W567),0)</f>
        <v>0</v>
      </c>
      <c r="Y567" s="158"/>
      <c r="Z567" s="158"/>
      <c r="AA567" s="158"/>
      <c r="AB567" s="158"/>
      <c r="AE567" s="150"/>
      <c r="AF567" s="160"/>
      <c r="AG567" s="150"/>
      <c r="AH567" s="150"/>
    </row>
    <row r="568" spans="1:34" ht="15" customHeight="1">
      <c r="A568" s="15"/>
      <c r="B568" s="166">
        <v>172</v>
      </c>
      <c r="C568" s="105" t="s">
        <v>246</v>
      </c>
      <c r="D568" s="105" t="s">
        <v>246</v>
      </c>
      <c r="E568" s="212" t="s">
        <v>45</v>
      </c>
      <c r="F568" s="213" t="s">
        <v>7</v>
      </c>
      <c r="G568" s="214">
        <v>23310</v>
      </c>
      <c r="H568" s="214">
        <v>23310</v>
      </c>
      <c r="I568" s="167">
        <v>12751</v>
      </c>
      <c r="J568" s="445">
        <f t="shared" si="544"/>
        <v>-0.45298155298155296</v>
      </c>
      <c r="K568" s="167">
        <f t="shared" si="545"/>
        <v>18526.967782067779</v>
      </c>
      <c r="L568" s="167">
        <f t="shared" ref="L568:O568" si="592">IF($J568&lt;0,(K568*(1-$J568)),(K568*(1+$J568)))</f>
        <v>26919.342420028039</v>
      </c>
      <c r="M568" s="167">
        <f t="shared" si="592"/>
        <v>39113.30795469453</v>
      </c>
      <c r="N568" s="167">
        <f t="shared" si="592"/>
        <v>56830.91493425778</v>
      </c>
      <c r="O568" s="167">
        <f t="shared" si="592"/>
        <v>82574.271038540392</v>
      </c>
      <c r="P568" s="455"/>
      <c r="Q568" s="87">
        <f t="shared" si="547"/>
        <v>12751</v>
      </c>
      <c r="R568" s="550">
        <f t="shared" si="537"/>
        <v>0</v>
      </c>
      <c r="S568" s="550">
        <f t="shared" si="538"/>
        <v>1</v>
      </c>
      <c r="T568" s="550">
        <f>IF(R568=1,SUM($R$6:R568),0)</f>
        <v>0</v>
      </c>
      <c r="U568" s="550">
        <f>IF(S568=1,SUM($S$6:S568),0)</f>
        <v>525</v>
      </c>
      <c r="V568" s="550">
        <f t="shared" si="539"/>
        <v>525</v>
      </c>
      <c r="W568" s="550">
        <f t="shared" si="540"/>
        <v>0</v>
      </c>
      <c r="X568" s="550">
        <f>IF(W568=1,SUM($W$6:W568),0)</f>
        <v>0</v>
      </c>
      <c r="Y568" s="158"/>
      <c r="Z568" s="158"/>
      <c r="AA568" s="158"/>
      <c r="AB568" s="158"/>
      <c r="AE568" s="150"/>
      <c r="AF568" s="160"/>
      <c r="AG568" s="150"/>
      <c r="AH568" s="150"/>
    </row>
    <row r="569" spans="1:34" ht="15" customHeight="1">
      <c r="A569" s="15"/>
      <c r="B569" s="166">
        <v>173</v>
      </c>
      <c r="C569" s="105" t="s">
        <v>247</v>
      </c>
      <c r="D569" s="105" t="s">
        <v>247</v>
      </c>
      <c r="E569" s="212" t="s">
        <v>45</v>
      </c>
      <c r="F569" s="213" t="s">
        <v>8</v>
      </c>
      <c r="G569" s="214">
        <v>129000</v>
      </c>
      <c r="H569" s="214">
        <v>129000</v>
      </c>
      <c r="I569" s="167">
        <v>144548</v>
      </c>
      <c r="J569" s="445">
        <f t="shared" si="544"/>
        <v>0.12052713178294573</v>
      </c>
      <c r="K569" s="167">
        <f t="shared" si="545"/>
        <v>161969.95584496122</v>
      </c>
      <c r="L569" s="167">
        <f t="shared" ref="L569:O569" si="593">IF($J569&lt;0,(K569*(1-$J569)),(K569*(1+$J569)))</f>
        <v>181491.73005796477</v>
      </c>
      <c r="M569" s="167">
        <f t="shared" si="593"/>
        <v>203366.40772417589</v>
      </c>
      <c r="N569" s="167">
        <f t="shared" si="593"/>
        <v>227877.57754817192</v>
      </c>
      <c r="O569" s="167">
        <f t="shared" si="593"/>
        <v>255343.00836769887</v>
      </c>
      <c r="P569" s="455"/>
      <c r="Q569" s="87">
        <f t="shared" si="547"/>
        <v>144548</v>
      </c>
      <c r="R569" s="550">
        <f t="shared" si="537"/>
        <v>0</v>
      </c>
      <c r="S569" s="550">
        <f t="shared" si="538"/>
        <v>1</v>
      </c>
      <c r="T569" s="550">
        <f>IF(R569=1,SUM($R$6:R569),0)</f>
        <v>0</v>
      </c>
      <c r="U569" s="550">
        <f>IF(S569=1,SUM($S$6:S569),0)</f>
        <v>526</v>
      </c>
      <c r="V569" s="550">
        <f t="shared" si="539"/>
        <v>526</v>
      </c>
      <c r="W569" s="550">
        <f t="shared" si="540"/>
        <v>0</v>
      </c>
      <c r="X569" s="550">
        <f>IF(W569=1,SUM($W$6:W569),0)</f>
        <v>0</v>
      </c>
      <c r="Y569" s="158"/>
      <c r="Z569" s="158"/>
      <c r="AA569" s="158"/>
      <c r="AB569" s="158"/>
      <c r="AE569" s="150"/>
      <c r="AF569" s="160"/>
      <c r="AG569" s="150"/>
      <c r="AH569" s="150"/>
    </row>
    <row r="570" spans="1:34" ht="15" customHeight="1">
      <c r="A570" s="15"/>
      <c r="B570" s="166">
        <v>174</v>
      </c>
      <c r="C570" s="105" t="s">
        <v>553</v>
      </c>
      <c r="D570" s="105" t="s">
        <v>553</v>
      </c>
      <c r="E570" s="212" t="s">
        <v>45</v>
      </c>
      <c r="F570" s="213" t="s">
        <v>8</v>
      </c>
      <c r="G570" s="214">
        <v>145400</v>
      </c>
      <c r="H570" s="214">
        <v>145400</v>
      </c>
      <c r="I570" s="167">
        <v>162925</v>
      </c>
      <c r="J570" s="445">
        <f t="shared" si="544"/>
        <v>0.12052957359009629</v>
      </c>
      <c r="K570" s="167">
        <f t="shared" si="545"/>
        <v>182562.28077716642</v>
      </c>
      <c r="L570" s="167">
        <f t="shared" ref="L570:O570" si="594">IF($J570&lt;0,(K570*(1-$J570)),(K570*(1+$J570)))</f>
        <v>204566.43463287372</v>
      </c>
      <c r="M570" s="167">
        <f t="shared" si="594"/>
        <v>229222.73977002027</v>
      </c>
      <c r="N570" s="167">
        <f t="shared" si="594"/>
        <v>256850.8588516544</v>
      </c>
      <c r="O570" s="167">
        <f t="shared" si="594"/>
        <v>287808.98334529431</v>
      </c>
      <c r="P570" s="455"/>
      <c r="Q570" s="87">
        <f t="shared" si="547"/>
        <v>162925</v>
      </c>
      <c r="R570" s="550">
        <f t="shared" si="537"/>
        <v>0</v>
      </c>
      <c r="S570" s="550">
        <f t="shared" si="538"/>
        <v>1</v>
      </c>
      <c r="T570" s="550">
        <f>IF(R570=1,SUM($R$6:R570),0)</f>
        <v>0</v>
      </c>
      <c r="U570" s="550">
        <f>IF(S570=1,SUM($S$6:S570),0)</f>
        <v>527</v>
      </c>
      <c r="V570" s="550">
        <f t="shared" si="539"/>
        <v>527</v>
      </c>
      <c r="W570" s="550">
        <f t="shared" si="540"/>
        <v>0</v>
      </c>
      <c r="X570" s="550">
        <f>IF(W570=1,SUM($W$6:W570),0)</f>
        <v>0</v>
      </c>
      <c r="Y570" s="158"/>
      <c r="Z570" s="158"/>
      <c r="AA570" s="158"/>
      <c r="AB570" s="158"/>
      <c r="AE570" s="150"/>
      <c r="AF570" s="160"/>
      <c r="AG570" s="150"/>
      <c r="AH570" s="150"/>
    </row>
    <row r="571" spans="1:34" ht="15" customHeight="1">
      <c r="A571" s="15"/>
      <c r="B571" s="166">
        <v>175</v>
      </c>
      <c r="C571" s="105" t="s">
        <v>554</v>
      </c>
      <c r="D571" s="105"/>
      <c r="E571" s="212" t="s">
        <v>45</v>
      </c>
      <c r="F571" s="213" t="s">
        <v>8</v>
      </c>
      <c r="G571" s="214">
        <v>351751.73281450948</v>
      </c>
      <c r="H571" s="214">
        <v>351751.73281450948</v>
      </c>
      <c r="I571" s="443">
        <v>351751.73281450948</v>
      </c>
      <c r="J571" s="446">
        <v>0.12052957359009629</v>
      </c>
      <c r="K571" s="443">
        <f t="shared" si="545"/>
        <v>394148.21918021975</v>
      </c>
      <c r="L571" s="443">
        <f t="shared" ref="L571:O571" si="595">IF($J571&lt;0,(K571*(1-$J571)),(K571*(1+$J571)))</f>
        <v>441654.73596930742</v>
      </c>
      <c r="M571" s="443">
        <f t="shared" si="595"/>
        <v>494887.19296973455</v>
      </c>
      <c r="N571" s="443">
        <f t="shared" si="595"/>
        <v>554535.7353135763</v>
      </c>
      <c r="O571" s="443">
        <f t="shared" si="595"/>
        <v>621373.69103139208</v>
      </c>
      <c r="P571" s="455"/>
      <c r="Q571" s="87">
        <f t="shared" si="547"/>
        <v>351751.73281450948</v>
      </c>
      <c r="R571" s="550">
        <f t="shared" si="537"/>
        <v>0</v>
      </c>
      <c r="S571" s="550">
        <f t="shared" si="538"/>
        <v>1</v>
      </c>
      <c r="T571" s="550">
        <f>IF(R571=1,SUM($R$6:R571),0)</f>
        <v>0</v>
      </c>
      <c r="U571" s="550">
        <f>IF(S571=1,SUM($S$6:S571),0)</f>
        <v>528</v>
      </c>
      <c r="V571" s="550">
        <f t="shared" si="539"/>
        <v>528</v>
      </c>
      <c r="W571" s="550">
        <f t="shared" si="540"/>
        <v>0</v>
      </c>
      <c r="X571" s="550">
        <f>IF(W571=1,SUM($W$6:W571),0)</f>
        <v>0</v>
      </c>
      <c r="Y571" s="158"/>
      <c r="Z571" s="158"/>
      <c r="AA571" s="158"/>
      <c r="AB571" s="158"/>
      <c r="AE571" s="150"/>
      <c r="AF571" s="160"/>
      <c r="AG571" s="150"/>
      <c r="AH571" s="150"/>
    </row>
    <row r="572" spans="1:34" ht="15" customHeight="1">
      <c r="A572" s="17"/>
      <c r="B572" s="166">
        <v>176</v>
      </c>
      <c r="C572" s="105" t="s">
        <v>555</v>
      </c>
      <c r="D572" s="105" t="s">
        <v>555</v>
      </c>
      <c r="E572" s="212" t="s">
        <v>45</v>
      </c>
      <c r="F572" s="213" t="s">
        <v>8</v>
      </c>
      <c r="G572" s="214">
        <v>250000</v>
      </c>
      <c r="H572" s="214">
        <v>250000</v>
      </c>
      <c r="I572" s="167">
        <v>280133</v>
      </c>
      <c r="J572" s="445">
        <f t="shared" si="544"/>
        <v>0.120532</v>
      </c>
      <c r="K572" s="167">
        <f t="shared" si="545"/>
        <v>313897.99075600004</v>
      </c>
      <c r="L572" s="167">
        <f t="shared" ref="L572:O572" si="596">IF($J572&lt;0,(K572*(1-$J572)),(K572*(1+$J572)))</f>
        <v>351732.74337780225</v>
      </c>
      <c r="M572" s="167">
        <f t="shared" si="596"/>
        <v>394127.79440261552</v>
      </c>
      <c r="N572" s="167">
        <f t="shared" si="596"/>
        <v>441632.80571755162</v>
      </c>
      <c r="O572" s="167">
        <f t="shared" si="596"/>
        <v>494863.69105629961</v>
      </c>
      <c r="P572" s="455"/>
      <c r="Q572" s="87">
        <f t="shared" si="547"/>
        <v>280133</v>
      </c>
      <c r="R572" s="550">
        <f t="shared" si="537"/>
        <v>0</v>
      </c>
      <c r="S572" s="550">
        <f t="shared" si="538"/>
        <v>1</v>
      </c>
      <c r="T572" s="550">
        <f>IF(R572=1,SUM($R$6:R572),0)</f>
        <v>0</v>
      </c>
      <c r="U572" s="550">
        <f>IF(S572=1,SUM($S$6:S572),0)</f>
        <v>529</v>
      </c>
      <c r="V572" s="550">
        <f t="shared" si="539"/>
        <v>529</v>
      </c>
      <c r="W572" s="550">
        <f t="shared" si="540"/>
        <v>0</v>
      </c>
      <c r="X572" s="550">
        <f>IF(W572=1,SUM($W$6:W572),0)</f>
        <v>0</v>
      </c>
      <c r="Y572" s="158"/>
      <c r="Z572" s="158"/>
      <c r="AA572" s="158"/>
      <c r="AB572" s="158"/>
      <c r="AE572" s="150"/>
      <c r="AF572" s="160"/>
      <c r="AG572" s="150"/>
      <c r="AH572" s="150"/>
    </row>
    <row r="573" spans="1:34" ht="15" customHeight="1">
      <c r="A573" s="15"/>
      <c r="B573" s="166">
        <v>177</v>
      </c>
      <c r="C573" s="105" t="s">
        <v>556</v>
      </c>
      <c r="D573" s="105"/>
      <c r="E573" s="212" t="s">
        <v>45</v>
      </c>
      <c r="F573" s="213" t="s">
        <v>8</v>
      </c>
      <c r="G573" s="214">
        <v>485097.76536861184</v>
      </c>
      <c r="H573" s="214">
        <v>485097.76536861184</v>
      </c>
      <c r="I573" s="443">
        <v>485097.76536861184</v>
      </c>
      <c r="J573" s="446">
        <v>0.12052957359009629</v>
      </c>
      <c r="K573" s="443">
        <f t="shared" si="545"/>
        <v>543566.39217799914</v>
      </c>
      <c r="L573" s="443">
        <f t="shared" ref="L573:O573" si="597">IF($J573&lt;0,(K573*(1-$J573)),(K573*(1+$J573)))</f>
        <v>609082.21764512034</v>
      </c>
      <c r="M573" s="443">
        <f t="shared" si="597"/>
        <v>682494.6376191969</v>
      </c>
      <c r="N573" s="443">
        <f t="shared" si="597"/>
        <v>764755.42526896589</v>
      </c>
      <c r="O573" s="443">
        <f t="shared" si="597"/>
        <v>856931.07057734707</v>
      </c>
      <c r="P573" s="455"/>
      <c r="Q573" s="87">
        <f t="shared" si="547"/>
        <v>485097.76536861184</v>
      </c>
      <c r="R573" s="550">
        <f t="shared" si="537"/>
        <v>0</v>
      </c>
      <c r="S573" s="550">
        <f t="shared" si="538"/>
        <v>1</v>
      </c>
      <c r="T573" s="550">
        <f>IF(R573=1,SUM($R$6:R573),0)</f>
        <v>0</v>
      </c>
      <c r="U573" s="550">
        <f>IF(S573=1,SUM($S$6:S573),0)</f>
        <v>530</v>
      </c>
      <c r="V573" s="550">
        <f t="shared" si="539"/>
        <v>530</v>
      </c>
      <c r="W573" s="550">
        <f t="shared" si="540"/>
        <v>0</v>
      </c>
      <c r="X573" s="550">
        <f>IF(W573=1,SUM($W$6:W573),0)</f>
        <v>0</v>
      </c>
      <c r="Y573" s="158"/>
      <c r="Z573" s="158"/>
      <c r="AA573" s="158"/>
      <c r="AB573" s="158"/>
      <c r="AE573" s="150"/>
      <c r="AF573" s="160"/>
      <c r="AG573" s="150"/>
      <c r="AH573" s="150"/>
    </row>
    <row r="574" spans="1:34" ht="15" customHeight="1">
      <c r="A574" s="15"/>
      <c r="B574" s="166">
        <v>178</v>
      </c>
      <c r="C574" s="105" t="s">
        <v>248</v>
      </c>
      <c r="D574" s="105"/>
      <c r="E574" s="212" t="s">
        <v>45</v>
      </c>
      <c r="F574" s="213" t="s">
        <v>8</v>
      </c>
      <c r="G574" s="214">
        <v>423009.82499999995</v>
      </c>
      <c r="H574" s="214">
        <v>423009.82499999995</v>
      </c>
      <c r="I574" s="443">
        <v>423009.82499999995</v>
      </c>
      <c r="J574" s="446">
        <v>0.12052957359009629</v>
      </c>
      <c r="K574" s="443">
        <f t="shared" si="545"/>
        <v>473995.01883167116</v>
      </c>
      <c r="L574" s="443">
        <f t="shared" ref="L574:O574" si="598">IF($J574&lt;0,(K574*(1-$J574)),(K574*(1+$J574)))</f>
        <v>531125.43633528205</v>
      </c>
      <c r="M574" s="443">
        <f t="shared" si="598"/>
        <v>595141.75869962736</v>
      </c>
      <c r="N574" s="443">
        <f t="shared" si="598"/>
        <v>666873.94110135338</v>
      </c>
      <c r="O574" s="443">
        <f t="shared" si="598"/>
        <v>747251.97286064643</v>
      </c>
      <c r="P574" s="455"/>
      <c r="Q574" s="87">
        <f t="shared" si="547"/>
        <v>423009.82499999995</v>
      </c>
      <c r="R574" s="550">
        <f t="shared" si="537"/>
        <v>0</v>
      </c>
      <c r="S574" s="550">
        <f t="shared" si="538"/>
        <v>1</v>
      </c>
      <c r="T574" s="550">
        <f>IF(R574=1,SUM($R$6:R574),0)</f>
        <v>0</v>
      </c>
      <c r="U574" s="550">
        <f>IF(S574=1,SUM($S$6:S574),0)</f>
        <v>531</v>
      </c>
      <c r="V574" s="550">
        <f t="shared" si="539"/>
        <v>531</v>
      </c>
      <c r="W574" s="550">
        <f t="shared" si="540"/>
        <v>0</v>
      </c>
      <c r="X574" s="550">
        <f>IF(W574=1,SUM($W$6:W574),0)</f>
        <v>0</v>
      </c>
      <c r="Y574" s="158"/>
      <c r="Z574" s="158"/>
      <c r="AA574" s="158"/>
      <c r="AB574" s="158"/>
      <c r="AE574" s="150"/>
      <c r="AF574" s="160"/>
      <c r="AG574" s="150"/>
      <c r="AH574" s="150"/>
    </row>
    <row r="575" spans="1:34" ht="15" customHeight="1">
      <c r="A575" s="15"/>
      <c r="B575" s="166">
        <v>179</v>
      </c>
      <c r="C575" s="105" t="s">
        <v>249</v>
      </c>
      <c r="D575" s="105"/>
      <c r="E575" s="212" t="s">
        <v>45</v>
      </c>
      <c r="F575" s="213" t="s">
        <v>8</v>
      </c>
      <c r="G575" s="214">
        <v>302149.875</v>
      </c>
      <c r="H575" s="214">
        <v>302149.875</v>
      </c>
      <c r="I575" s="443">
        <v>302149.875</v>
      </c>
      <c r="J575" s="446">
        <v>0.12052957359009629</v>
      </c>
      <c r="K575" s="443">
        <f t="shared" si="545"/>
        <v>338567.87059405085</v>
      </c>
      <c r="L575" s="443">
        <f t="shared" ref="L575:O575" si="599">IF($J575&lt;0,(K575*(1-$J575)),(K575*(1+$J575)))</f>
        <v>379375.31166805868</v>
      </c>
      <c r="M575" s="443">
        <f t="shared" si="599"/>
        <v>425101.25621401967</v>
      </c>
      <c r="N575" s="443">
        <f t="shared" si="599"/>
        <v>476338.52935810969</v>
      </c>
      <c r="O575" s="443">
        <f t="shared" si="599"/>
        <v>533751.40918617614</v>
      </c>
      <c r="P575" s="455"/>
      <c r="Q575" s="87">
        <f t="shared" si="547"/>
        <v>302149.875</v>
      </c>
      <c r="R575" s="550">
        <f t="shared" si="537"/>
        <v>0</v>
      </c>
      <c r="S575" s="550">
        <f t="shared" si="538"/>
        <v>1</v>
      </c>
      <c r="T575" s="550">
        <f>IF(R575=1,SUM($R$6:R575),0)</f>
        <v>0</v>
      </c>
      <c r="U575" s="550">
        <f>IF(S575=1,SUM($S$6:S575),0)</f>
        <v>532</v>
      </c>
      <c r="V575" s="550">
        <f t="shared" si="539"/>
        <v>532</v>
      </c>
      <c r="W575" s="550">
        <f t="shared" si="540"/>
        <v>0</v>
      </c>
      <c r="X575" s="550">
        <f>IF(W575=1,SUM($W$6:W575),0)</f>
        <v>0</v>
      </c>
      <c r="Y575" s="158"/>
      <c r="Z575" s="158"/>
      <c r="AA575" s="158"/>
      <c r="AB575" s="158"/>
      <c r="AE575" s="150"/>
      <c r="AF575" s="160"/>
      <c r="AG575" s="150"/>
      <c r="AH575" s="150"/>
    </row>
    <row r="576" spans="1:34" ht="15" customHeight="1">
      <c r="A576" s="15"/>
      <c r="B576" s="166">
        <v>180</v>
      </c>
      <c r="C576" s="105" t="s">
        <v>250</v>
      </c>
      <c r="D576" s="105"/>
      <c r="E576" s="212" t="s">
        <v>45</v>
      </c>
      <c r="F576" s="213" t="s">
        <v>8</v>
      </c>
      <c r="G576" s="214">
        <v>335990.66099999991</v>
      </c>
      <c r="H576" s="214">
        <v>335990.66099999991</v>
      </c>
      <c r="I576" s="443">
        <v>335990.66099999991</v>
      </c>
      <c r="J576" s="446">
        <v>0.12052957359009629</v>
      </c>
      <c r="K576" s="443">
        <f t="shared" si="545"/>
        <v>376487.47210058448</v>
      </c>
      <c r="L576" s="443">
        <f t="shared" ref="L576:O576" si="600">IF($J576&lt;0,(K576*(1-$J576)),(K576*(1+$J576)))</f>
        <v>421865.34657488117</v>
      </c>
      <c r="M576" s="443">
        <f t="shared" si="600"/>
        <v>472712.59690998972</v>
      </c>
      <c r="N576" s="443">
        <f t="shared" si="600"/>
        <v>529688.44464621786</v>
      </c>
      <c r="O576" s="443">
        <f t="shared" si="600"/>
        <v>593531.56701502774</v>
      </c>
      <c r="P576" s="455"/>
      <c r="Q576" s="87">
        <f t="shared" si="547"/>
        <v>335990.66099999991</v>
      </c>
      <c r="R576" s="550">
        <f t="shared" si="537"/>
        <v>0</v>
      </c>
      <c r="S576" s="550">
        <f t="shared" si="538"/>
        <v>1</v>
      </c>
      <c r="T576" s="550">
        <f>IF(R576=1,SUM($R$6:R576),0)</f>
        <v>0</v>
      </c>
      <c r="U576" s="550">
        <f>IF(S576=1,SUM($S$6:S576),0)</f>
        <v>533</v>
      </c>
      <c r="V576" s="550">
        <f t="shared" si="539"/>
        <v>533</v>
      </c>
      <c r="W576" s="550">
        <f t="shared" si="540"/>
        <v>0</v>
      </c>
      <c r="X576" s="550">
        <f>IF(W576=1,SUM($W$6:W576),0)</f>
        <v>0</v>
      </c>
      <c r="Y576" s="158"/>
      <c r="Z576" s="158"/>
      <c r="AA576" s="158"/>
      <c r="AB576" s="158"/>
      <c r="AE576" s="150"/>
      <c r="AF576" s="160"/>
      <c r="AG576" s="150"/>
      <c r="AH576" s="150"/>
    </row>
    <row r="577" spans="1:34" ht="15" customHeight="1">
      <c r="A577" s="15"/>
      <c r="B577" s="166">
        <v>181</v>
      </c>
      <c r="C577" s="105" t="s">
        <v>35</v>
      </c>
      <c r="D577" s="105" t="s">
        <v>35</v>
      </c>
      <c r="E577" s="212" t="s">
        <v>45</v>
      </c>
      <c r="F577" s="213" t="s">
        <v>8</v>
      </c>
      <c r="G577" s="214">
        <v>2300</v>
      </c>
      <c r="H577" s="214">
        <v>2300</v>
      </c>
      <c r="I577" s="167">
        <v>2588</v>
      </c>
      <c r="J577" s="445">
        <f t="shared" si="544"/>
        <v>0.12521739130434784</v>
      </c>
      <c r="K577" s="167">
        <f t="shared" si="545"/>
        <v>2912.0626086956518</v>
      </c>
      <c r="L577" s="167">
        <f t="shared" ref="L577:O577" si="601">IF($J577&lt;0,(K577*(1-$J577)),(K577*(1+$J577)))</f>
        <v>3276.7034918714548</v>
      </c>
      <c r="M577" s="167">
        <f t="shared" si="601"/>
        <v>3687.0037552014455</v>
      </c>
      <c r="N577" s="167">
        <f t="shared" si="601"/>
        <v>4148.6807471571046</v>
      </c>
      <c r="O577" s="167">
        <f t="shared" si="601"/>
        <v>4668.1677276706896</v>
      </c>
      <c r="P577" s="455"/>
      <c r="Q577" s="87">
        <f t="shared" si="547"/>
        <v>2588</v>
      </c>
      <c r="R577" s="550">
        <f t="shared" si="537"/>
        <v>0</v>
      </c>
      <c r="S577" s="550">
        <f t="shared" si="538"/>
        <v>1</v>
      </c>
      <c r="T577" s="550">
        <f>IF(R577=1,SUM($R$6:R577),0)</f>
        <v>0</v>
      </c>
      <c r="U577" s="550">
        <f>IF(S577=1,SUM($S$6:S577),0)</f>
        <v>534</v>
      </c>
      <c r="V577" s="550">
        <f t="shared" si="539"/>
        <v>534</v>
      </c>
      <c r="W577" s="550">
        <f t="shared" si="540"/>
        <v>0</v>
      </c>
      <c r="X577" s="550">
        <f>IF(W577=1,SUM($W$6:W577),0)</f>
        <v>0</v>
      </c>
      <c r="Y577" s="158"/>
      <c r="Z577" s="158"/>
      <c r="AA577" s="158"/>
      <c r="AB577" s="158"/>
      <c r="AE577" s="150"/>
      <c r="AF577" s="160"/>
      <c r="AG577" s="150"/>
      <c r="AH577" s="150"/>
    </row>
    <row r="578" spans="1:34" ht="15" customHeight="1">
      <c r="A578" s="15"/>
      <c r="B578" s="166">
        <v>182</v>
      </c>
      <c r="C578" s="105" t="s">
        <v>251</v>
      </c>
      <c r="D578" s="105" t="s">
        <v>251</v>
      </c>
      <c r="E578" s="212" t="s">
        <v>45</v>
      </c>
      <c r="F578" s="213" t="s">
        <v>8</v>
      </c>
      <c r="G578" s="214">
        <v>88000</v>
      </c>
      <c r="H578" s="214">
        <v>88000</v>
      </c>
      <c r="I578" s="167">
        <v>60113</v>
      </c>
      <c r="J578" s="445">
        <f t="shared" si="544"/>
        <v>-0.31689772727272725</v>
      </c>
      <c r="K578" s="167">
        <f t="shared" si="545"/>
        <v>79162.673079545464</v>
      </c>
      <c r="L578" s="167">
        <f t="shared" ref="L578:O578" si="602">IF($J578&lt;0,(K578*(1-$J578)),(K578*(1+$J578)))</f>
        <v>104249.14426328734</v>
      </c>
      <c r="M578" s="167">
        <f t="shared" si="602"/>
        <v>137285.46115044979</v>
      </c>
      <c r="N578" s="167">
        <f t="shared" si="602"/>
        <v>180790.91177661563</v>
      </c>
      <c r="O578" s="167">
        <f t="shared" si="602"/>
        <v>238083.14083018928</v>
      </c>
      <c r="P578" s="455"/>
      <c r="Q578" s="87">
        <f t="shared" si="547"/>
        <v>60113</v>
      </c>
      <c r="R578" s="550">
        <f t="shared" si="537"/>
        <v>0</v>
      </c>
      <c r="S578" s="550">
        <f t="shared" si="538"/>
        <v>1</v>
      </c>
      <c r="T578" s="550">
        <f>IF(R578=1,SUM($R$6:R578),0)</f>
        <v>0</v>
      </c>
      <c r="U578" s="550">
        <f>IF(S578=1,SUM($S$6:S578),0)</f>
        <v>535</v>
      </c>
      <c r="V578" s="550">
        <f t="shared" si="539"/>
        <v>535</v>
      </c>
      <c r="W578" s="550">
        <f t="shared" si="540"/>
        <v>0</v>
      </c>
      <c r="X578" s="550">
        <f>IF(W578=1,SUM($W$6:W578),0)</f>
        <v>0</v>
      </c>
      <c r="Y578" s="158"/>
      <c r="Z578" s="158"/>
      <c r="AA578" s="158"/>
      <c r="AB578" s="158"/>
      <c r="AE578" s="150"/>
      <c r="AF578" s="160"/>
      <c r="AG578" s="150"/>
      <c r="AH578" s="150"/>
    </row>
    <row r="579" spans="1:34" ht="15" customHeight="1">
      <c r="A579" s="15"/>
      <c r="B579" s="166">
        <v>183</v>
      </c>
      <c r="C579" s="105" t="s">
        <v>252</v>
      </c>
      <c r="D579" s="105" t="s">
        <v>252</v>
      </c>
      <c r="E579" s="212" t="s">
        <v>45</v>
      </c>
      <c r="F579" s="213" t="s">
        <v>8</v>
      </c>
      <c r="G579" s="214">
        <v>72400</v>
      </c>
      <c r="H579" s="214">
        <v>72400</v>
      </c>
      <c r="I579" s="167">
        <v>81126</v>
      </c>
      <c r="J579" s="445">
        <f t="shared" si="544"/>
        <v>0.12052486187845304</v>
      </c>
      <c r="K579" s="167">
        <f t="shared" si="545"/>
        <v>90903.699944751395</v>
      </c>
      <c r="L579" s="167">
        <f t="shared" ref="L579:O579" si="603">IF($J579&lt;0,(K579*(1-$J579)),(K579*(1+$J579)))</f>
        <v>101859.85582483291</v>
      </c>
      <c r="M579" s="167">
        <f t="shared" si="603"/>
        <v>114136.50087908003</v>
      </c>
      <c r="N579" s="167">
        <f t="shared" si="603"/>
        <v>127892.78688282111</v>
      </c>
      <c r="O579" s="167">
        <f t="shared" si="603"/>
        <v>143307.04735712355</v>
      </c>
      <c r="P579" s="455"/>
      <c r="Q579" s="87">
        <f t="shared" si="547"/>
        <v>81126</v>
      </c>
      <c r="R579" s="550">
        <f t="shared" si="537"/>
        <v>0</v>
      </c>
      <c r="S579" s="550">
        <f t="shared" si="538"/>
        <v>1</v>
      </c>
      <c r="T579" s="550">
        <f>IF(R579=1,SUM($R$6:R579),0)</f>
        <v>0</v>
      </c>
      <c r="U579" s="550">
        <f>IF(S579=1,SUM($S$6:S579),0)</f>
        <v>536</v>
      </c>
      <c r="V579" s="550">
        <f t="shared" si="539"/>
        <v>536</v>
      </c>
      <c r="W579" s="550">
        <f t="shared" si="540"/>
        <v>0</v>
      </c>
      <c r="X579" s="550">
        <f>IF(W579=1,SUM($W$6:W579),0)</f>
        <v>0</v>
      </c>
      <c r="Y579" s="158"/>
      <c r="Z579" s="158"/>
      <c r="AA579" s="158"/>
      <c r="AB579" s="158"/>
      <c r="AE579" s="150"/>
      <c r="AF579" s="160"/>
      <c r="AG579" s="150"/>
      <c r="AH579" s="150"/>
    </row>
    <row r="580" spans="1:34" ht="15" customHeight="1">
      <c r="A580" s="15"/>
      <c r="B580" s="166">
        <v>184</v>
      </c>
      <c r="C580" s="105" t="s">
        <v>253</v>
      </c>
      <c r="D580" s="105" t="s">
        <v>253</v>
      </c>
      <c r="E580" s="212" t="s">
        <v>45</v>
      </c>
      <c r="F580" s="213" t="s">
        <v>8</v>
      </c>
      <c r="G580" s="214">
        <v>123500</v>
      </c>
      <c r="H580" s="214">
        <v>123500</v>
      </c>
      <c r="I580" s="167">
        <v>138386</v>
      </c>
      <c r="J580" s="445">
        <f t="shared" si="544"/>
        <v>0.12053441295546559</v>
      </c>
      <c r="K580" s="167">
        <f t="shared" si="545"/>
        <v>155066.27527125506</v>
      </c>
      <c r="L580" s="167">
        <f t="shared" ref="L580:O580" si="604">IF($J580&lt;0,(K580*(1-$J580)),(K580*(1+$J580)))</f>
        <v>173757.0977302664</v>
      </c>
      <c r="M580" s="167">
        <f t="shared" si="604"/>
        <v>194700.80750202949</v>
      </c>
      <c r="N580" s="167">
        <f t="shared" si="604"/>
        <v>218168.95503624171</v>
      </c>
      <c r="O580" s="167">
        <f t="shared" si="604"/>
        <v>244465.82195664247</v>
      </c>
      <c r="P580" s="455"/>
      <c r="Q580" s="87">
        <f t="shared" si="547"/>
        <v>138386</v>
      </c>
      <c r="R580" s="550">
        <f t="shared" si="537"/>
        <v>0</v>
      </c>
      <c r="S580" s="550">
        <f t="shared" si="538"/>
        <v>1</v>
      </c>
      <c r="T580" s="550">
        <f>IF(R580=1,SUM($R$6:R580),0)</f>
        <v>0</v>
      </c>
      <c r="U580" s="550">
        <f>IF(S580=1,SUM($S$6:S580),0)</f>
        <v>537</v>
      </c>
      <c r="V580" s="550">
        <f t="shared" si="539"/>
        <v>537</v>
      </c>
      <c r="W580" s="550">
        <f t="shared" si="540"/>
        <v>0</v>
      </c>
      <c r="X580" s="550">
        <f>IF(W580=1,SUM($W$6:W580),0)</f>
        <v>0</v>
      </c>
      <c r="Y580" s="158"/>
      <c r="Z580" s="158"/>
      <c r="AA580" s="158"/>
      <c r="AB580" s="158"/>
      <c r="AE580" s="150"/>
      <c r="AF580" s="160"/>
      <c r="AG580" s="150"/>
      <c r="AH580" s="150"/>
    </row>
    <row r="581" spans="1:34" ht="15" customHeight="1">
      <c r="A581" s="15"/>
      <c r="B581" s="166">
        <v>185</v>
      </c>
      <c r="C581" s="105" t="s">
        <v>254</v>
      </c>
      <c r="D581" s="105" t="s">
        <v>254</v>
      </c>
      <c r="E581" s="212" t="s">
        <v>45</v>
      </c>
      <c r="F581" s="213" t="s">
        <v>8</v>
      </c>
      <c r="G581" s="214">
        <v>225000</v>
      </c>
      <c r="H581" s="214">
        <v>225000</v>
      </c>
      <c r="I581" s="167">
        <v>207549</v>
      </c>
      <c r="J581" s="445">
        <f t="shared" si="544"/>
        <v>-7.7560000000000004E-2</v>
      </c>
      <c r="K581" s="167">
        <f t="shared" si="545"/>
        <v>223646.50044</v>
      </c>
      <c r="L581" s="167">
        <f t="shared" ref="L581:O581" si="605">IF($J581&lt;0,(K581*(1-$J581)),(K581*(1+$J581)))</f>
        <v>240992.52301412643</v>
      </c>
      <c r="M581" s="167">
        <f t="shared" si="605"/>
        <v>259683.90309910208</v>
      </c>
      <c r="N581" s="167">
        <f t="shared" si="605"/>
        <v>279824.98662346846</v>
      </c>
      <c r="O581" s="167">
        <f t="shared" si="605"/>
        <v>301528.21258598467</v>
      </c>
      <c r="P581" s="455"/>
      <c r="Q581" s="87">
        <f t="shared" si="547"/>
        <v>207549</v>
      </c>
      <c r="R581" s="550">
        <f t="shared" si="537"/>
        <v>0</v>
      </c>
      <c r="S581" s="550">
        <f t="shared" si="538"/>
        <v>1</v>
      </c>
      <c r="T581" s="550">
        <f>IF(R581=1,SUM($R$6:R581),0)</f>
        <v>0</v>
      </c>
      <c r="U581" s="550">
        <f>IF(S581=1,SUM($S$6:S581),0)</f>
        <v>538</v>
      </c>
      <c r="V581" s="550">
        <f t="shared" si="539"/>
        <v>538</v>
      </c>
      <c r="W581" s="550">
        <f t="shared" si="540"/>
        <v>0</v>
      </c>
      <c r="X581" s="550">
        <f>IF(W581=1,SUM($W$6:W581),0)</f>
        <v>0</v>
      </c>
      <c r="Y581" s="158"/>
      <c r="Z581" s="158"/>
      <c r="AA581" s="158"/>
      <c r="AB581" s="158"/>
      <c r="AE581" s="150"/>
      <c r="AF581" s="160"/>
      <c r="AG581" s="150"/>
      <c r="AH581" s="150"/>
    </row>
    <row r="582" spans="1:34" ht="15" customHeight="1">
      <c r="A582" s="15"/>
      <c r="B582" s="166">
        <v>186</v>
      </c>
      <c r="C582" s="105" t="s">
        <v>557</v>
      </c>
      <c r="D582" s="105" t="s">
        <v>557</v>
      </c>
      <c r="E582" s="212" t="s">
        <v>45</v>
      </c>
      <c r="F582" s="213" t="s">
        <v>8</v>
      </c>
      <c r="G582" s="214">
        <v>71000</v>
      </c>
      <c r="H582" s="214">
        <v>71000</v>
      </c>
      <c r="I582" s="167">
        <v>79558</v>
      </c>
      <c r="J582" s="445">
        <f t="shared" si="544"/>
        <v>0.12053521126760564</v>
      </c>
      <c r="K582" s="167">
        <f t="shared" si="545"/>
        <v>89147.540338028179</v>
      </c>
      <c r="L582" s="167">
        <f t="shared" ref="L582:O582" si="606">IF($J582&lt;0,(K582*(1-$J582)),(K582*(1+$J582)))</f>
        <v>99892.957946659808</v>
      </c>
      <c r="M582" s="167">
        <f t="shared" si="606"/>
        <v>111933.5767369065</v>
      </c>
      <c r="N582" s="167">
        <f t="shared" si="606"/>
        <v>125425.51405682828</v>
      </c>
      <c r="O582" s="167">
        <f t="shared" si="606"/>
        <v>140543.70489201613</v>
      </c>
      <c r="P582" s="455"/>
      <c r="Q582" s="87">
        <f t="shared" si="547"/>
        <v>79558</v>
      </c>
      <c r="R582" s="550">
        <f t="shared" si="537"/>
        <v>0</v>
      </c>
      <c r="S582" s="550">
        <f t="shared" si="538"/>
        <v>1</v>
      </c>
      <c r="T582" s="550">
        <f>IF(R582=1,SUM($R$6:R582),0)</f>
        <v>0</v>
      </c>
      <c r="U582" s="550">
        <f>IF(S582=1,SUM($S$6:S582),0)</f>
        <v>539</v>
      </c>
      <c r="V582" s="550">
        <f t="shared" si="539"/>
        <v>539</v>
      </c>
      <c r="W582" s="550">
        <f t="shared" si="540"/>
        <v>0</v>
      </c>
      <c r="X582" s="550">
        <f>IF(W582=1,SUM($W$6:W582),0)</f>
        <v>0</v>
      </c>
      <c r="Y582" s="158"/>
      <c r="Z582" s="158"/>
      <c r="AA582" s="158"/>
      <c r="AB582" s="158"/>
      <c r="AE582" s="150"/>
      <c r="AF582" s="160"/>
      <c r="AG582" s="150"/>
      <c r="AH582" s="150"/>
    </row>
    <row r="583" spans="1:34" ht="15" customHeight="1">
      <c r="A583" s="15"/>
      <c r="B583" s="166">
        <v>187</v>
      </c>
      <c r="C583" s="105" t="s">
        <v>255</v>
      </c>
      <c r="D583" s="105" t="s">
        <v>255</v>
      </c>
      <c r="E583" s="212" t="s">
        <v>45</v>
      </c>
      <c r="F583" s="213" t="s">
        <v>8</v>
      </c>
      <c r="G583" s="214">
        <v>36000</v>
      </c>
      <c r="H583" s="214">
        <v>36000</v>
      </c>
      <c r="I583" s="167">
        <v>22511</v>
      </c>
      <c r="J583" s="445">
        <f t="shared" si="544"/>
        <v>-0.37469444444444444</v>
      </c>
      <c r="K583" s="167">
        <f t="shared" si="545"/>
        <v>30945.74663888889</v>
      </c>
      <c r="L583" s="167">
        <f t="shared" ref="L583:O583" si="607">IF($J583&lt;0,(K583*(1-$J583)),(K583*(1+$J583)))</f>
        <v>42540.945983665893</v>
      </c>
      <c r="M583" s="167">
        <f t="shared" si="607"/>
        <v>58480.802105156705</v>
      </c>
      <c r="N583" s="167">
        <f t="shared" si="607"/>
        <v>80393.23376061389</v>
      </c>
      <c r="O583" s="167">
        <f t="shared" si="607"/>
        <v>110516.13182163947</v>
      </c>
      <c r="P583" s="455"/>
      <c r="Q583" s="87">
        <f t="shared" si="547"/>
        <v>22511</v>
      </c>
      <c r="R583" s="550">
        <f t="shared" ref="R583:R646" si="608">IF(E583="MDU-KD",1,0)</f>
        <v>0</v>
      </c>
      <c r="S583" s="550">
        <f t="shared" ref="S583:S646" si="609">IF(E583="HDW",1,0)</f>
        <v>1</v>
      </c>
      <c r="T583" s="550">
        <f>IF(R583=1,SUM($R$6:R583),0)</f>
        <v>0</v>
      </c>
      <c r="U583" s="550">
        <f>IF(S583=1,SUM($S$6:S583),0)</f>
        <v>540</v>
      </c>
      <c r="V583" s="550">
        <f t="shared" ref="V583:V646" si="610">IF(T583=0,U583,T583)</f>
        <v>540</v>
      </c>
      <c r="W583" s="550">
        <f t="shared" ref="W583:W646" si="611">IF(F583=0,0,IF(LEFT(C583,11)="Tiang Beton",1,0))</f>
        <v>0</v>
      </c>
      <c r="X583" s="550">
        <f>IF(W583=1,SUM($W$6:W583),0)</f>
        <v>0</v>
      </c>
      <c r="Y583" s="158"/>
      <c r="Z583" s="158"/>
      <c r="AA583" s="158"/>
      <c r="AB583" s="158"/>
      <c r="AE583" s="150"/>
      <c r="AF583" s="160"/>
      <c r="AG583" s="150"/>
      <c r="AH583" s="150"/>
    </row>
    <row r="584" spans="1:34" ht="15" customHeight="1">
      <c r="A584" s="15"/>
      <c r="B584" s="166">
        <v>188</v>
      </c>
      <c r="C584" s="105" t="s">
        <v>256</v>
      </c>
      <c r="D584" s="105" t="s">
        <v>256</v>
      </c>
      <c r="E584" s="212" t="s">
        <v>45</v>
      </c>
      <c r="F584" s="213" t="s">
        <v>8</v>
      </c>
      <c r="G584" s="214">
        <v>17820</v>
      </c>
      <c r="H584" s="214">
        <v>17820</v>
      </c>
      <c r="I584" s="167">
        <v>12751</v>
      </c>
      <c r="J584" s="445">
        <f t="shared" si="544"/>
        <v>-0.28445566778900111</v>
      </c>
      <c r="K584" s="167">
        <f t="shared" si="545"/>
        <v>16378.094219977553</v>
      </c>
      <c r="L584" s="167">
        <f t="shared" ref="L584:O584" si="612">IF($J584&lt;0,(K584*(1-$J584)),(K584*(1+$J584)))</f>
        <v>21036.935948432445</v>
      </c>
      <c r="M584" s="167">
        <f t="shared" si="612"/>
        <v>27021.011611878239</v>
      </c>
      <c r="N584" s="167">
        <f t="shared" si="612"/>
        <v>34707.291514269418</v>
      </c>
      <c r="O584" s="167">
        <f t="shared" si="612"/>
        <v>44579.977299108454</v>
      </c>
      <c r="P584" s="455"/>
      <c r="Q584" s="87">
        <f t="shared" si="547"/>
        <v>12751</v>
      </c>
      <c r="R584" s="550">
        <f t="shared" si="608"/>
        <v>0</v>
      </c>
      <c r="S584" s="550">
        <f t="shared" si="609"/>
        <v>1</v>
      </c>
      <c r="T584" s="550">
        <f>IF(R584=1,SUM($R$6:R584),0)</f>
        <v>0</v>
      </c>
      <c r="U584" s="550">
        <f>IF(S584=1,SUM($S$6:S584),0)</f>
        <v>541</v>
      </c>
      <c r="V584" s="550">
        <f t="shared" si="610"/>
        <v>541</v>
      </c>
      <c r="W584" s="550">
        <f t="shared" si="611"/>
        <v>0</v>
      </c>
      <c r="X584" s="550">
        <f>IF(W584=1,SUM($W$6:W584),0)</f>
        <v>0</v>
      </c>
      <c r="Y584" s="158"/>
      <c r="Z584" s="158"/>
      <c r="AA584" s="158"/>
      <c r="AB584" s="158"/>
      <c r="AE584" s="150"/>
      <c r="AF584" s="160"/>
      <c r="AG584" s="150"/>
      <c r="AH584" s="150"/>
    </row>
    <row r="585" spans="1:34" ht="15" customHeight="1">
      <c r="A585" s="15"/>
      <c r="B585" s="166">
        <v>189</v>
      </c>
      <c r="C585" s="105" t="s">
        <v>257</v>
      </c>
      <c r="D585" s="105" t="s">
        <v>257</v>
      </c>
      <c r="E585" s="212" t="s">
        <v>45</v>
      </c>
      <c r="F585" s="213" t="s">
        <v>8</v>
      </c>
      <c r="G585" s="214">
        <v>22900</v>
      </c>
      <c r="H585" s="214">
        <v>22900</v>
      </c>
      <c r="I585" s="167">
        <v>22511</v>
      </c>
      <c r="J585" s="445">
        <f t="shared" si="544"/>
        <v>-1.6986899563318777E-2</v>
      </c>
      <c r="K585" s="167">
        <f t="shared" si="545"/>
        <v>22893.392096069867</v>
      </c>
      <c r="L585" s="167">
        <f t="shared" ref="L585:O585" si="613">IF($J585&lt;0,(K585*(1-$J585)),(K585*(1+$J585)))</f>
        <v>23282.279848269478</v>
      </c>
      <c r="M585" s="167">
        <f t="shared" si="613"/>
        <v>23677.773597657109</v>
      </c>
      <c r="N585" s="167">
        <f t="shared" si="613"/>
        <v>24079.985559643508</v>
      </c>
      <c r="O585" s="167">
        <f t="shared" si="613"/>
        <v>24489.029855831337</v>
      </c>
      <c r="P585" s="455"/>
      <c r="Q585" s="87">
        <f t="shared" si="547"/>
        <v>22511</v>
      </c>
      <c r="R585" s="550">
        <f t="shared" si="608"/>
        <v>0</v>
      </c>
      <c r="S585" s="550">
        <f t="shared" si="609"/>
        <v>1</v>
      </c>
      <c r="T585" s="550">
        <f>IF(R585=1,SUM($R$6:R585),0)</f>
        <v>0</v>
      </c>
      <c r="U585" s="550">
        <f>IF(S585=1,SUM($S$6:S585),0)</f>
        <v>542</v>
      </c>
      <c r="V585" s="550">
        <f t="shared" si="610"/>
        <v>542</v>
      </c>
      <c r="W585" s="550">
        <f t="shared" si="611"/>
        <v>0</v>
      </c>
      <c r="X585" s="550">
        <f>IF(W585=1,SUM($W$6:W585),0)</f>
        <v>0</v>
      </c>
      <c r="Y585" s="158"/>
      <c r="Z585" s="158"/>
      <c r="AA585" s="158"/>
      <c r="AB585" s="158"/>
      <c r="AE585" s="150"/>
      <c r="AF585" s="160"/>
      <c r="AG585" s="150"/>
      <c r="AH585" s="150"/>
    </row>
    <row r="586" spans="1:34" ht="15" customHeight="1">
      <c r="A586" s="15"/>
      <c r="B586" s="166">
        <v>190</v>
      </c>
      <c r="C586" s="105" t="s">
        <v>2216</v>
      </c>
      <c r="D586" s="105" t="s">
        <v>1275</v>
      </c>
      <c r="E586" s="212" t="s">
        <v>45</v>
      </c>
      <c r="F586" s="213" t="s">
        <v>8</v>
      </c>
      <c r="G586" s="214">
        <v>30800</v>
      </c>
      <c r="H586" s="214">
        <v>30800</v>
      </c>
      <c r="I586" s="167">
        <v>35521</v>
      </c>
      <c r="J586" s="445">
        <f t="shared" si="544"/>
        <v>0.15327922077922079</v>
      </c>
      <c r="K586" s="167">
        <f t="shared" si="545"/>
        <v>40965.631201298704</v>
      </c>
      <c r="L586" s="167">
        <f t="shared" ref="L586:O586" si="614">IF($J586&lt;0,(K586*(1-$J586)),(K586*(1+$J586)))</f>
        <v>47244.811230562707</v>
      </c>
      <c r="M586" s="167">
        <f t="shared" si="614"/>
        <v>54486.45908184474</v>
      </c>
      <c r="N586" s="167">
        <f t="shared" si="614"/>
        <v>62838.101072928803</v>
      </c>
      <c r="O586" s="167">
        <f t="shared" si="614"/>
        <v>72469.876240633253</v>
      </c>
      <c r="P586" s="455"/>
      <c r="Q586" s="87">
        <f t="shared" si="547"/>
        <v>35521</v>
      </c>
      <c r="R586" s="550">
        <f t="shared" si="608"/>
        <v>0</v>
      </c>
      <c r="S586" s="550">
        <f t="shared" si="609"/>
        <v>1</v>
      </c>
      <c r="T586" s="550">
        <f>IF(R586=1,SUM($R$6:R586),0)</f>
        <v>0</v>
      </c>
      <c r="U586" s="550">
        <f>IF(S586=1,SUM($S$6:S586),0)</f>
        <v>543</v>
      </c>
      <c r="V586" s="550">
        <f t="shared" si="610"/>
        <v>543</v>
      </c>
      <c r="W586" s="550">
        <f t="shared" si="611"/>
        <v>0</v>
      </c>
      <c r="X586" s="550">
        <f>IF(W586=1,SUM($W$6:W586),0)</f>
        <v>0</v>
      </c>
      <c r="Y586" s="158"/>
      <c r="Z586" s="158"/>
      <c r="AA586" s="158"/>
      <c r="AB586" s="158"/>
      <c r="AE586" s="150"/>
      <c r="AF586" s="160"/>
      <c r="AG586" s="150"/>
      <c r="AH586" s="150"/>
    </row>
    <row r="587" spans="1:34" ht="15" customHeight="1">
      <c r="A587" s="15"/>
      <c r="B587" s="166">
        <v>191</v>
      </c>
      <c r="C587" s="105" t="s">
        <v>258</v>
      </c>
      <c r="D587" s="105"/>
      <c r="E587" s="212" t="s">
        <v>45</v>
      </c>
      <c r="F587" s="213" t="s">
        <v>8</v>
      </c>
      <c r="G587" s="214">
        <v>30800</v>
      </c>
      <c r="H587" s="214">
        <v>30800</v>
      </c>
      <c r="I587" s="443">
        <v>35521</v>
      </c>
      <c r="J587" s="446">
        <f t="shared" ref="J587:J649" si="615">((I587-H587)/H587)*100%</f>
        <v>0.15327922077922079</v>
      </c>
      <c r="K587" s="443">
        <f t="shared" ref="K587:K650" si="616">IF($J587&lt;0,(I587*(1-$J587)),(I587*(1+$J587)))</f>
        <v>40965.631201298704</v>
      </c>
      <c r="L587" s="443">
        <f t="shared" ref="L587:O587" si="617">IF($J587&lt;0,(K587*(1-$J587)),(K587*(1+$J587)))</f>
        <v>47244.811230562707</v>
      </c>
      <c r="M587" s="443">
        <f t="shared" si="617"/>
        <v>54486.45908184474</v>
      </c>
      <c r="N587" s="443">
        <f t="shared" si="617"/>
        <v>62838.101072928803</v>
      </c>
      <c r="O587" s="443">
        <f t="shared" si="617"/>
        <v>72469.876240633253</v>
      </c>
      <c r="P587" s="455"/>
      <c r="Q587" s="87">
        <f t="shared" ref="Q587:Q650" si="618">IF($Q$5=$H$4,H587,(IF($Q$5=$G$4,G587,(IF($Q$5=$I$4,I587,(IF($Q$5=$K$4,K587,(IF($Q$5=$L$4,L587,(IF($Q$5=$M$4,M587,(IF($Q$5=$N$4,N587,(IF($Q$5=$O$4,O587,0)))))))))))))))</f>
        <v>35521</v>
      </c>
      <c r="R587" s="550">
        <f t="shared" si="608"/>
        <v>0</v>
      </c>
      <c r="S587" s="550">
        <f t="shared" si="609"/>
        <v>1</v>
      </c>
      <c r="T587" s="550">
        <f>IF(R587=1,SUM($R$6:R587),0)</f>
        <v>0</v>
      </c>
      <c r="U587" s="550">
        <f>IF(S587=1,SUM($S$6:S587),0)</f>
        <v>544</v>
      </c>
      <c r="V587" s="550">
        <f t="shared" si="610"/>
        <v>544</v>
      </c>
      <c r="W587" s="550">
        <f t="shared" si="611"/>
        <v>0</v>
      </c>
      <c r="X587" s="550">
        <f>IF(W587=1,SUM($W$6:W587),0)</f>
        <v>0</v>
      </c>
      <c r="Y587" s="158"/>
      <c r="Z587" s="158"/>
      <c r="AA587" s="158"/>
      <c r="AB587" s="158"/>
      <c r="AE587" s="150"/>
      <c r="AF587" s="160"/>
      <c r="AG587" s="150"/>
      <c r="AH587" s="150"/>
    </row>
    <row r="588" spans="1:34" ht="15" customHeight="1">
      <c r="A588" s="15"/>
      <c r="B588" s="166">
        <v>192</v>
      </c>
      <c r="C588" s="105" t="s">
        <v>2217</v>
      </c>
      <c r="D588" s="105" t="s">
        <v>1276</v>
      </c>
      <c r="E588" s="212" t="s">
        <v>45</v>
      </c>
      <c r="F588" s="213" t="s">
        <v>8</v>
      </c>
      <c r="G588" s="214">
        <v>33900</v>
      </c>
      <c r="H588" s="214">
        <v>33900</v>
      </c>
      <c r="I588" s="167">
        <v>37986</v>
      </c>
      <c r="J588" s="445">
        <f t="shared" si="615"/>
        <v>0.12053097345132743</v>
      </c>
      <c r="K588" s="167">
        <f t="shared" si="616"/>
        <v>42564.489557522124</v>
      </c>
      <c r="L588" s="167">
        <f t="shared" ref="L588:O588" si="619">IF($J588&lt;0,(K588*(1-$J588)),(K588*(1+$J588)))</f>
        <v>47694.828918349122</v>
      </c>
      <c r="M588" s="167">
        <f t="shared" si="619"/>
        <v>53443.53307647226</v>
      </c>
      <c r="N588" s="167">
        <f t="shared" si="619"/>
        <v>59885.134142857671</v>
      </c>
      <c r="O588" s="167">
        <f t="shared" si="619"/>
        <v>67103.147656359622</v>
      </c>
      <c r="P588" s="455"/>
      <c r="Q588" s="87">
        <f t="shared" si="618"/>
        <v>37986</v>
      </c>
      <c r="R588" s="550">
        <f t="shared" si="608"/>
        <v>0</v>
      </c>
      <c r="S588" s="550">
        <f t="shared" si="609"/>
        <v>1</v>
      </c>
      <c r="T588" s="550">
        <f>IF(R588=1,SUM($R$6:R588),0)</f>
        <v>0</v>
      </c>
      <c r="U588" s="550">
        <f>IF(S588=1,SUM($S$6:S588),0)</f>
        <v>545</v>
      </c>
      <c r="V588" s="550">
        <f t="shared" si="610"/>
        <v>545</v>
      </c>
      <c r="W588" s="550">
        <f t="shared" si="611"/>
        <v>0</v>
      </c>
      <c r="X588" s="550">
        <f>IF(W588=1,SUM($W$6:W588),0)</f>
        <v>0</v>
      </c>
      <c r="Y588" s="158"/>
      <c r="Z588" s="158"/>
      <c r="AA588" s="158"/>
      <c r="AB588" s="158"/>
      <c r="AE588" s="150"/>
      <c r="AF588" s="160"/>
      <c r="AG588" s="150"/>
      <c r="AH588" s="150"/>
    </row>
    <row r="589" spans="1:34" ht="15" customHeight="1">
      <c r="A589" s="15"/>
      <c r="B589" s="166">
        <v>193</v>
      </c>
      <c r="C589" s="105" t="s">
        <v>259</v>
      </c>
      <c r="D589" s="105"/>
      <c r="E589" s="212" t="s">
        <v>45</v>
      </c>
      <c r="F589" s="213" t="s">
        <v>8</v>
      </c>
      <c r="G589" s="214">
        <v>33900</v>
      </c>
      <c r="H589" s="214">
        <v>33900</v>
      </c>
      <c r="I589" s="443">
        <v>37986</v>
      </c>
      <c r="J589" s="446">
        <f t="shared" si="615"/>
        <v>0.12053097345132743</v>
      </c>
      <c r="K589" s="443">
        <f t="shared" si="616"/>
        <v>42564.489557522124</v>
      </c>
      <c r="L589" s="443">
        <f t="shared" ref="L589:O589" si="620">IF($J589&lt;0,(K589*(1-$J589)),(K589*(1+$J589)))</f>
        <v>47694.828918349122</v>
      </c>
      <c r="M589" s="443">
        <f t="shared" si="620"/>
        <v>53443.53307647226</v>
      </c>
      <c r="N589" s="443">
        <f t="shared" si="620"/>
        <v>59885.134142857671</v>
      </c>
      <c r="O589" s="443">
        <f t="shared" si="620"/>
        <v>67103.147656359622</v>
      </c>
      <c r="P589" s="455"/>
      <c r="Q589" s="87">
        <f t="shared" si="618"/>
        <v>37986</v>
      </c>
      <c r="R589" s="550">
        <f t="shared" si="608"/>
        <v>0</v>
      </c>
      <c r="S589" s="550">
        <f t="shared" si="609"/>
        <v>1</v>
      </c>
      <c r="T589" s="550">
        <f>IF(R589=1,SUM($R$6:R589),0)</f>
        <v>0</v>
      </c>
      <c r="U589" s="550">
        <f>IF(S589=1,SUM($S$6:S589),0)</f>
        <v>546</v>
      </c>
      <c r="V589" s="550">
        <f t="shared" si="610"/>
        <v>546</v>
      </c>
      <c r="W589" s="550">
        <f t="shared" si="611"/>
        <v>0</v>
      </c>
      <c r="X589" s="550">
        <f>IF(W589=1,SUM($W$6:W589),0)</f>
        <v>0</v>
      </c>
      <c r="Y589" s="158"/>
      <c r="Z589" s="158"/>
      <c r="AA589" s="158"/>
      <c r="AB589" s="158"/>
      <c r="AE589" s="150"/>
      <c r="AF589" s="160"/>
      <c r="AG589" s="150"/>
      <c r="AH589" s="150"/>
    </row>
    <row r="590" spans="1:34" ht="15" customHeight="1">
      <c r="A590" s="15"/>
      <c r="B590" s="166">
        <v>194</v>
      </c>
      <c r="C590" s="105" t="s">
        <v>260</v>
      </c>
      <c r="D590" s="105" t="s">
        <v>260</v>
      </c>
      <c r="E590" s="212" t="s">
        <v>45</v>
      </c>
      <c r="F590" s="213" t="s">
        <v>8</v>
      </c>
      <c r="G590" s="214">
        <v>12510</v>
      </c>
      <c r="H590" s="214">
        <v>12510</v>
      </c>
      <c r="I590" s="167">
        <v>14018</v>
      </c>
      <c r="J590" s="445">
        <f t="shared" si="615"/>
        <v>0.1205435651478817</v>
      </c>
      <c r="K590" s="167">
        <f t="shared" si="616"/>
        <v>15707.779696243006</v>
      </c>
      <c r="L590" s="167">
        <f t="shared" ref="L590:O590" si="621">IF($J590&lt;0,(K590*(1-$J590)),(K590*(1+$J590)))</f>
        <v>17601.251461385647</v>
      </c>
      <c r="M590" s="167">
        <f t="shared" si="621"/>
        <v>19722.969063605437</v>
      </c>
      <c r="N590" s="167">
        <f t="shared" si="621"/>
        <v>22100.446069833812</v>
      </c>
      <c r="O590" s="167">
        <f t="shared" si="621"/>
        <v>24764.51263045007</v>
      </c>
      <c r="P590" s="455"/>
      <c r="Q590" s="87">
        <f t="shared" si="618"/>
        <v>14018</v>
      </c>
      <c r="R590" s="550">
        <f t="shared" si="608"/>
        <v>0</v>
      </c>
      <c r="S590" s="550">
        <f t="shared" si="609"/>
        <v>1</v>
      </c>
      <c r="T590" s="550">
        <f>IF(R590=1,SUM($R$6:R590),0)</f>
        <v>0</v>
      </c>
      <c r="U590" s="550">
        <f>IF(S590=1,SUM($S$6:S590),0)</f>
        <v>547</v>
      </c>
      <c r="V590" s="550">
        <f t="shared" si="610"/>
        <v>547</v>
      </c>
      <c r="W590" s="550">
        <f t="shared" si="611"/>
        <v>0</v>
      </c>
      <c r="X590" s="550">
        <f>IF(W590=1,SUM($W$6:W590),0)</f>
        <v>0</v>
      </c>
      <c r="Y590" s="158"/>
      <c r="Z590" s="158"/>
      <c r="AA590" s="158"/>
      <c r="AB590" s="158"/>
      <c r="AE590" s="150"/>
      <c r="AF590" s="160"/>
      <c r="AG590" s="150"/>
      <c r="AH590" s="150"/>
    </row>
    <row r="591" spans="1:34" ht="15" customHeight="1">
      <c r="A591" s="15"/>
      <c r="B591" s="166">
        <v>195</v>
      </c>
      <c r="C591" s="105" t="s">
        <v>261</v>
      </c>
      <c r="D591" s="105" t="s">
        <v>261</v>
      </c>
      <c r="E591" s="212" t="s">
        <v>45</v>
      </c>
      <c r="F591" s="213" t="s">
        <v>8</v>
      </c>
      <c r="G591" s="214">
        <v>15500</v>
      </c>
      <c r="H591" s="214">
        <v>15500</v>
      </c>
      <c r="I591" s="167">
        <v>17368</v>
      </c>
      <c r="J591" s="445">
        <f t="shared" si="615"/>
        <v>0.12051612903225807</v>
      </c>
      <c r="K591" s="167">
        <f t="shared" si="616"/>
        <v>19461.124129032258</v>
      </c>
      <c r="L591" s="167">
        <f t="shared" ref="L591:O591" si="622">IF($J591&lt;0,(K591*(1-$J591)),(K591*(1+$J591)))</f>
        <v>21806.503475679499</v>
      </c>
      <c r="M591" s="167">
        <f t="shared" si="622"/>
        <v>24434.538862296875</v>
      </c>
      <c r="N591" s="167">
        <f t="shared" si="622"/>
        <v>27379.294900669171</v>
      </c>
      <c r="O591" s="167">
        <f t="shared" si="622"/>
        <v>30678.941537730461</v>
      </c>
      <c r="P591" s="455"/>
      <c r="Q591" s="87">
        <f t="shared" si="618"/>
        <v>17368</v>
      </c>
      <c r="R591" s="550">
        <f t="shared" si="608"/>
        <v>0</v>
      </c>
      <c r="S591" s="550">
        <f t="shared" si="609"/>
        <v>1</v>
      </c>
      <c r="T591" s="550">
        <f>IF(R591=1,SUM($R$6:R591),0)</f>
        <v>0</v>
      </c>
      <c r="U591" s="550">
        <f>IF(S591=1,SUM($S$6:S591),0)</f>
        <v>548</v>
      </c>
      <c r="V591" s="550">
        <f t="shared" si="610"/>
        <v>548</v>
      </c>
      <c r="W591" s="550">
        <f t="shared" si="611"/>
        <v>0</v>
      </c>
      <c r="X591" s="550">
        <f>IF(W591=1,SUM($W$6:W591),0)</f>
        <v>0</v>
      </c>
      <c r="Y591" s="158"/>
      <c r="Z591" s="158"/>
      <c r="AA591" s="158"/>
      <c r="AB591" s="158"/>
      <c r="AE591" s="150"/>
      <c r="AF591" s="160"/>
      <c r="AG591" s="150"/>
      <c r="AH591" s="150"/>
    </row>
    <row r="592" spans="1:34" ht="15" customHeight="1">
      <c r="A592" s="15"/>
      <c r="B592" s="166">
        <v>196</v>
      </c>
      <c r="C592" s="105" t="s">
        <v>262</v>
      </c>
      <c r="D592" s="105" t="s">
        <v>262</v>
      </c>
      <c r="E592" s="212" t="s">
        <v>45</v>
      </c>
      <c r="F592" s="213" t="s">
        <v>8</v>
      </c>
      <c r="G592" s="214">
        <v>19500</v>
      </c>
      <c r="H592" s="214">
        <v>19500</v>
      </c>
      <c r="I592" s="167">
        <v>21850</v>
      </c>
      <c r="J592" s="445">
        <f t="shared" si="615"/>
        <v>0.12051282051282051</v>
      </c>
      <c r="K592" s="167">
        <f t="shared" si="616"/>
        <v>24483.205128205129</v>
      </c>
      <c r="L592" s="167">
        <f t="shared" ref="L592:O592" si="623">IF($J592&lt;0,(K592*(1-$J592)),(K592*(1+$J592)))</f>
        <v>27433.74523339908</v>
      </c>
      <c r="M592" s="167">
        <f t="shared" si="623"/>
        <v>30739.863248706151</v>
      </c>
      <c r="N592" s="167">
        <f t="shared" si="623"/>
        <v>34444.410870986125</v>
      </c>
      <c r="O592" s="167">
        <f t="shared" si="623"/>
        <v>38595.403975951122</v>
      </c>
      <c r="P592" s="455"/>
      <c r="Q592" s="87">
        <f t="shared" si="618"/>
        <v>21850</v>
      </c>
      <c r="R592" s="550">
        <f t="shared" si="608"/>
        <v>0</v>
      </c>
      <c r="S592" s="550">
        <f t="shared" si="609"/>
        <v>1</v>
      </c>
      <c r="T592" s="550">
        <f>IF(R592=1,SUM($R$6:R592),0)</f>
        <v>0</v>
      </c>
      <c r="U592" s="550">
        <f>IF(S592=1,SUM($S$6:S592),0)</f>
        <v>549</v>
      </c>
      <c r="V592" s="550">
        <f t="shared" si="610"/>
        <v>549</v>
      </c>
      <c r="W592" s="550">
        <f t="shared" si="611"/>
        <v>0</v>
      </c>
      <c r="X592" s="550">
        <f>IF(W592=1,SUM($W$6:W592),0)</f>
        <v>0</v>
      </c>
      <c r="Y592" s="158"/>
      <c r="Z592" s="158"/>
      <c r="AA592" s="158"/>
      <c r="AB592" s="158"/>
      <c r="AE592" s="150"/>
      <c r="AF592" s="160"/>
      <c r="AG592" s="150"/>
      <c r="AH592" s="150"/>
    </row>
    <row r="593" spans="1:34" ht="15" customHeight="1">
      <c r="A593" s="15"/>
      <c r="B593" s="166">
        <v>197</v>
      </c>
      <c r="C593" s="105" t="s">
        <v>263</v>
      </c>
      <c r="D593" s="105" t="s">
        <v>263</v>
      </c>
      <c r="E593" s="212" t="s">
        <v>45</v>
      </c>
      <c r="F593" s="213" t="s">
        <v>8</v>
      </c>
      <c r="G593" s="214">
        <v>28400</v>
      </c>
      <c r="H593" s="214">
        <v>28400</v>
      </c>
      <c r="I593" s="167">
        <v>31823</v>
      </c>
      <c r="J593" s="445">
        <f t="shared" si="615"/>
        <v>0.1205281690140845</v>
      </c>
      <c r="K593" s="167">
        <f t="shared" si="616"/>
        <v>35658.567922535207</v>
      </c>
      <c r="L593" s="167">
        <f t="shared" ref="L593:O593" si="624">IF($J593&lt;0,(K593*(1-$J593)),(K593*(1+$J593)))</f>
        <v>39956.429823902741</v>
      </c>
      <c r="M593" s="167">
        <f t="shared" si="624"/>
        <v>44772.305150917498</v>
      </c>
      <c r="N593" s="167">
        <f t="shared" si="624"/>
        <v>50168.629113297451</v>
      </c>
      <c r="O593" s="167">
        <f t="shared" si="624"/>
        <v>56215.362122269886</v>
      </c>
      <c r="P593" s="455"/>
      <c r="Q593" s="87">
        <f t="shared" si="618"/>
        <v>31823</v>
      </c>
      <c r="R593" s="550">
        <f t="shared" si="608"/>
        <v>0</v>
      </c>
      <c r="S593" s="550">
        <f t="shared" si="609"/>
        <v>1</v>
      </c>
      <c r="T593" s="550">
        <f>IF(R593=1,SUM($R$6:R593),0)</f>
        <v>0</v>
      </c>
      <c r="U593" s="550">
        <f>IF(S593=1,SUM($S$6:S593),0)</f>
        <v>550</v>
      </c>
      <c r="V593" s="550">
        <f t="shared" si="610"/>
        <v>550</v>
      </c>
      <c r="W593" s="550">
        <f t="shared" si="611"/>
        <v>0</v>
      </c>
      <c r="X593" s="550">
        <f>IF(W593=1,SUM($W$6:W593),0)</f>
        <v>0</v>
      </c>
      <c r="Y593" s="158"/>
      <c r="Z593" s="158"/>
      <c r="AA593" s="158"/>
      <c r="AB593" s="158"/>
      <c r="AE593" s="150"/>
      <c r="AF593" s="160"/>
      <c r="AG593" s="150"/>
      <c r="AH593" s="150"/>
    </row>
    <row r="594" spans="1:34" ht="15" customHeight="1">
      <c r="A594" s="15"/>
      <c r="B594" s="166">
        <v>198</v>
      </c>
      <c r="C594" s="105" t="s">
        <v>264</v>
      </c>
      <c r="D594" s="105" t="s">
        <v>264</v>
      </c>
      <c r="E594" s="212" t="s">
        <v>45</v>
      </c>
      <c r="F594" s="213" t="s">
        <v>8</v>
      </c>
      <c r="G594" s="214">
        <v>28314</v>
      </c>
      <c r="H594" s="214">
        <v>28314</v>
      </c>
      <c r="I594" s="167">
        <v>23288</v>
      </c>
      <c r="J594" s="445">
        <f t="shared" si="615"/>
        <v>-0.17750935932754114</v>
      </c>
      <c r="K594" s="167">
        <f t="shared" si="616"/>
        <v>27421.83796001978</v>
      </c>
      <c r="L594" s="167">
        <f t="shared" ref="L594:O594" si="625">IF($J594&lt;0,(K594*(1-$J594)),(K594*(1+$J594)))</f>
        <v>32289.47084788654</v>
      </c>
      <c r="M594" s="167">
        <f t="shared" si="625"/>
        <v>38021.154131120195</v>
      </c>
      <c r="N594" s="167">
        <f t="shared" si="625"/>
        <v>44770.264841829034</v>
      </c>
      <c r="O594" s="167">
        <f t="shared" si="625"/>
        <v>52717.405870826449</v>
      </c>
      <c r="P594" s="455"/>
      <c r="Q594" s="87">
        <f t="shared" si="618"/>
        <v>23288</v>
      </c>
      <c r="R594" s="550">
        <f t="shared" si="608"/>
        <v>0</v>
      </c>
      <c r="S594" s="550">
        <f t="shared" si="609"/>
        <v>1</v>
      </c>
      <c r="T594" s="550">
        <f>IF(R594=1,SUM($R$6:R594),0)</f>
        <v>0</v>
      </c>
      <c r="U594" s="550">
        <f>IF(S594=1,SUM($S$6:S594),0)</f>
        <v>551</v>
      </c>
      <c r="V594" s="550">
        <f t="shared" si="610"/>
        <v>551</v>
      </c>
      <c r="W594" s="550">
        <f t="shared" si="611"/>
        <v>0</v>
      </c>
      <c r="X594" s="550">
        <f>IF(W594=1,SUM($W$6:W594),0)</f>
        <v>0</v>
      </c>
      <c r="Y594" s="158"/>
      <c r="Z594" s="158"/>
      <c r="AA594" s="158"/>
      <c r="AB594" s="158"/>
      <c r="AE594" s="150"/>
      <c r="AF594" s="160"/>
      <c r="AG594" s="150"/>
      <c r="AH594" s="150"/>
    </row>
    <row r="595" spans="1:34" ht="15" customHeight="1">
      <c r="A595" s="15"/>
      <c r="B595" s="166">
        <v>199</v>
      </c>
      <c r="C595" s="105" t="s">
        <v>265</v>
      </c>
      <c r="D595" s="105" t="s">
        <v>265</v>
      </c>
      <c r="E595" s="212" t="s">
        <v>45</v>
      </c>
      <c r="F595" s="213" t="s">
        <v>8</v>
      </c>
      <c r="G595" s="214">
        <v>3510</v>
      </c>
      <c r="H595" s="214">
        <v>3510</v>
      </c>
      <c r="I595" s="167">
        <v>2329</v>
      </c>
      <c r="J595" s="445">
        <f t="shared" si="615"/>
        <v>-0.33646723646723647</v>
      </c>
      <c r="K595" s="167">
        <f t="shared" si="616"/>
        <v>3112.6321937321941</v>
      </c>
      <c r="L595" s="167">
        <f t="shared" ref="L595:O595" si="626">IF($J595&lt;0,(K595*(1-$J595)),(K595*(1+$J595)))</f>
        <v>4159.9309460962177</v>
      </c>
      <c r="M595" s="167">
        <f t="shared" si="626"/>
        <v>5559.6114154237484</v>
      </c>
      <c r="N595" s="167">
        <f t="shared" si="626"/>
        <v>7430.2385042030783</v>
      </c>
      <c r="O595" s="167">
        <f t="shared" si="626"/>
        <v>9930.2703200047417</v>
      </c>
      <c r="P595" s="455"/>
      <c r="Q595" s="87">
        <f t="shared" si="618"/>
        <v>2329</v>
      </c>
      <c r="R595" s="550">
        <f t="shared" si="608"/>
        <v>0</v>
      </c>
      <c r="S595" s="550">
        <f t="shared" si="609"/>
        <v>1</v>
      </c>
      <c r="T595" s="550">
        <f>IF(R595=1,SUM($R$6:R595),0)</f>
        <v>0</v>
      </c>
      <c r="U595" s="550">
        <f>IF(S595=1,SUM($S$6:S595),0)</f>
        <v>552</v>
      </c>
      <c r="V595" s="550">
        <f t="shared" si="610"/>
        <v>552</v>
      </c>
      <c r="W595" s="550">
        <f t="shared" si="611"/>
        <v>0</v>
      </c>
      <c r="X595" s="550">
        <f>IF(W595=1,SUM($W$6:W595),0)</f>
        <v>0</v>
      </c>
      <c r="Y595" s="158"/>
      <c r="Z595" s="158"/>
      <c r="AA595" s="158"/>
      <c r="AB595" s="158"/>
      <c r="AE595" s="150"/>
      <c r="AF595" s="160"/>
      <c r="AG595" s="150"/>
      <c r="AH595" s="150"/>
    </row>
    <row r="596" spans="1:34" ht="15" customHeight="1">
      <c r="A596" s="15"/>
      <c r="B596" s="166">
        <v>200</v>
      </c>
      <c r="C596" s="105" t="s">
        <v>266</v>
      </c>
      <c r="D596" s="105" t="s">
        <v>266</v>
      </c>
      <c r="E596" s="212" t="s">
        <v>45</v>
      </c>
      <c r="F596" s="213" t="s">
        <v>8</v>
      </c>
      <c r="G596" s="214">
        <v>2100</v>
      </c>
      <c r="H596" s="214">
        <v>2100</v>
      </c>
      <c r="I596" s="167">
        <v>1035</v>
      </c>
      <c r="J596" s="445">
        <f t="shared" si="615"/>
        <v>-0.50714285714285712</v>
      </c>
      <c r="K596" s="167">
        <f t="shared" si="616"/>
        <v>1559.8928571428571</v>
      </c>
      <c r="L596" s="167">
        <f t="shared" ref="L596:O596" si="627">IF($J596&lt;0,(K596*(1-$J596)),(K596*(1+$J596)))</f>
        <v>2350.9813775510202</v>
      </c>
      <c r="M596" s="167">
        <f t="shared" si="627"/>
        <v>3543.2647904518944</v>
      </c>
      <c r="N596" s="167">
        <f t="shared" si="627"/>
        <v>5340.2062198953554</v>
      </c>
      <c r="O596" s="167">
        <f t="shared" si="627"/>
        <v>8048.4536599851426</v>
      </c>
      <c r="P596" s="455"/>
      <c r="Q596" s="87">
        <f t="shared" si="618"/>
        <v>1035</v>
      </c>
      <c r="R596" s="550">
        <f t="shared" si="608"/>
        <v>0</v>
      </c>
      <c r="S596" s="550">
        <f t="shared" si="609"/>
        <v>1</v>
      </c>
      <c r="T596" s="550">
        <f>IF(R596=1,SUM($R$6:R596),0)</f>
        <v>0</v>
      </c>
      <c r="U596" s="550">
        <f>IF(S596=1,SUM($S$6:S596),0)</f>
        <v>553</v>
      </c>
      <c r="V596" s="550">
        <f t="shared" si="610"/>
        <v>553</v>
      </c>
      <c r="W596" s="550">
        <f t="shared" si="611"/>
        <v>0</v>
      </c>
      <c r="X596" s="550">
        <f>IF(W596=1,SUM($W$6:W596),0)</f>
        <v>0</v>
      </c>
      <c r="Y596" s="158"/>
      <c r="Z596" s="158"/>
      <c r="AA596" s="158"/>
      <c r="AB596" s="158"/>
      <c r="AE596" s="150"/>
      <c r="AF596" s="160"/>
      <c r="AG596" s="150"/>
      <c r="AH596" s="150"/>
    </row>
    <row r="597" spans="1:34" ht="15" customHeight="1">
      <c r="A597" s="15"/>
      <c r="B597" s="166">
        <v>201</v>
      </c>
      <c r="C597" s="105" t="s">
        <v>267</v>
      </c>
      <c r="D597" s="105" t="s">
        <v>267</v>
      </c>
      <c r="E597" s="212" t="s">
        <v>45</v>
      </c>
      <c r="F597" s="213" t="s">
        <v>8</v>
      </c>
      <c r="G597" s="214">
        <v>40000</v>
      </c>
      <c r="H597" s="214">
        <v>40000</v>
      </c>
      <c r="I597" s="167">
        <v>44821</v>
      </c>
      <c r="J597" s="445">
        <f t="shared" si="615"/>
        <v>0.12052499999999999</v>
      </c>
      <c r="K597" s="167">
        <f t="shared" si="616"/>
        <v>50223.051025000001</v>
      </c>
      <c r="L597" s="167">
        <f t="shared" ref="L597:O597" si="628">IF($J597&lt;0,(K597*(1-$J597)),(K597*(1+$J597)))</f>
        <v>56276.184249788123</v>
      </c>
      <c r="M597" s="167">
        <f t="shared" si="628"/>
        <v>63058.871356493837</v>
      </c>
      <c r="N597" s="167">
        <f t="shared" si="628"/>
        <v>70659.041826735251</v>
      </c>
      <c r="O597" s="167">
        <f t="shared" si="628"/>
        <v>79175.222842902513</v>
      </c>
      <c r="P597" s="455"/>
      <c r="Q597" s="87">
        <f t="shared" si="618"/>
        <v>44821</v>
      </c>
      <c r="R597" s="550">
        <f t="shared" si="608"/>
        <v>0</v>
      </c>
      <c r="S597" s="550">
        <f t="shared" si="609"/>
        <v>1</v>
      </c>
      <c r="T597" s="550">
        <f>IF(R597=1,SUM($R$6:R597),0)</f>
        <v>0</v>
      </c>
      <c r="U597" s="550">
        <f>IF(S597=1,SUM($S$6:S597),0)</f>
        <v>554</v>
      </c>
      <c r="V597" s="550">
        <f t="shared" si="610"/>
        <v>554</v>
      </c>
      <c r="W597" s="550">
        <f t="shared" si="611"/>
        <v>0</v>
      </c>
      <c r="X597" s="550">
        <f>IF(W597=1,SUM($W$6:W597),0)</f>
        <v>0</v>
      </c>
      <c r="Y597" s="158"/>
      <c r="Z597" s="158"/>
      <c r="AA597" s="158"/>
      <c r="AB597" s="158"/>
      <c r="AE597" s="150"/>
      <c r="AF597" s="160"/>
      <c r="AG597" s="150"/>
      <c r="AH597" s="150"/>
    </row>
    <row r="598" spans="1:34" ht="15" customHeight="1">
      <c r="A598" s="15"/>
      <c r="B598" s="166">
        <v>202</v>
      </c>
      <c r="C598" s="105" t="s">
        <v>38</v>
      </c>
      <c r="D598" s="105" t="s">
        <v>38</v>
      </c>
      <c r="E598" s="212" t="s">
        <v>45</v>
      </c>
      <c r="F598" s="213" t="s">
        <v>7</v>
      </c>
      <c r="G598" s="214">
        <v>8550</v>
      </c>
      <c r="H598" s="214">
        <v>8550</v>
      </c>
      <c r="I598" s="167">
        <v>6210</v>
      </c>
      <c r="J598" s="445">
        <f t="shared" si="615"/>
        <v>-0.27368421052631581</v>
      </c>
      <c r="K598" s="167">
        <f t="shared" si="616"/>
        <v>7909.5789473684208</v>
      </c>
      <c r="L598" s="167">
        <f t="shared" ref="L598:O598" si="629">IF($J598&lt;0,(K598*(1-$J598)),(K598*(1+$J598)))</f>
        <v>10074.305817174514</v>
      </c>
      <c r="M598" s="167">
        <f t="shared" si="629"/>
        <v>12831.484251348591</v>
      </c>
      <c r="N598" s="167">
        <f t="shared" si="629"/>
        <v>16343.258888559783</v>
      </c>
      <c r="O598" s="167">
        <f t="shared" si="629"/>
        <v>20816.15079490246</v>
      </c>
      <c r="P598" s="455"/>
      <c r="Q598" s="87">
        <f t="shared" si="618"/>
        <v>6210</v>
      </c>
      <c r="R598" s="550">
        <f t="shared" si="608"/>
        <v>0</v>
      </c>
      <c r="S598" s="550">
        <f t="shared" si="609"/>
        <v>1</v>
      </c>
      <c r="T598" s="550">
        <f>IF(R598=1,SUM($R$6:R598),0)</f>
        <v>0</v>
      </c>
      <c r="U598" s="550">
        <f>IF(S598=1,SUM($S$6:S598),0)</f>
        <v>555</v>
      </c>
      <c r="V598" s="550">
        <f t="shared" si="610"/>
        <v>555</v>
      </c>
      <c r="W598" s="550">
        <f t="shared" si="611"/>
        <v>0</v>
      </c>
      <c r="X598" s="550">
        <f>IF(W598=1,SUM($W$6:W598),0)</f>
        <v>0</v>
      </c>
      <c r="Y598" s="158"/>
      <c r="Z598" s="158"/>
      <c r="AA598" s="158"/>
      <c r="AB598" s="158"/>
      <c r="AE598" s="150"/>
      <c r="AF598" s="160"/>
      <c r="AG598" s="150"/>
      <c r="AH598" s="150"/>
    </row>
    <row r="599" spans="1:34" ht="15" customHeight="1">
      <c r="A599" s="15"/>
      <c r="B599" s="166">
        <v>203</v>
      </c>
      <c r="C599" s="105" t="s">
        <v>558</v>
      </c>
      <c r="D599" s="105"/>
      <c r="E599" s="212" t="s">
        <v>45</v>
      </c>
      <c r="F599" s="213" t="s">
        <v>8</v>
      </c>
      <c r="G599" s="214">
        <v>45000</v>
      </c>
      <c r="H599" s="214">
        <v>45000</v>
      </c>
      <c r="I599" s="443">
        <v>45000</v>
      </c>
      <c r="J599" s="446">
        <v>-0.27368421052631581</v>
      </c>
      <c r="K599" s="443">
        <f t="shared" si="616"/>
        <v>57315.789473684206</v>
      </c>
      <c r="L599" s="443">
        <f t="shared" ref="L599:O599" si="630">IF($J599&lt;0,(K599*(1-$J599)),(K599*(1+$J599)))</f>
        <v>73002.216066481982</v>
      </c>
      <c r="M599" s="443">
        <f t="shared" si="630"/>
        <v>92981.769937308622</v>
      </c>
      <c r="N599" s="443">
        <f t="shared" si="630"/>
        <v>118429.41223594046</v>
      </c>
      <c r="O599" s="443">
        <f t="shared" si="630"/>
        <v>150841.67242682943</v>
      </c>
      <c r="P599" s="455"/>
      <c r="Q599" s="87">
        <f t="shared" si="618"/>
        <v>45000</v>
      </c>
      <c r="R599" s="550">
        <f t="shared" si="608"/>
        <v>0</v>
      </c>
      <c r="S599" s="550">
        <f t="shared" si="609"/>
        <v>1</v>
      </c>
      <c r="T599" s="550">
        <f>IF(R599=1,SUM($R$6:R599),0)</f>
        <v>0</v>
      </c>
      <c r="U599" s="550">
        <f>IF(S599=1,SUM($S$6:S599),0)</f>
        <v>556</v>
      </c>
      <c r="V599" s="550">
        <f t="shared" si="610"/>
        <v>556</v>
      </c>
      <c r="W599" s="550">
        <f t="shared" si="611"/>
        <v>0</v>
      </c>
      <c r="X599" s="550">
        <f>IF(W599=1,SUM($W$6:W599),0)</f>
        <v>0</v>
      </c>
      <c r="Y599" s="158"/>
      <c r="Z599" s="158"/>
      <c r="AA599" s="158"/>
      <c r="AB599" s="158"/>
      <c r="AE599" s="150"/>
      <c r="AF599" s="160"/>
      <c r="AG599" s="150"/>
      <c r="AH599" s="150"/>
    </row>
    <row r="600" spans="1:34" ht="15" customHeight="1">
      <c r="A600" s="15"/>
      <c r="B600" s="166">
        <v>204</v>
      </c>
      <c r="C600" s="105" t="s">
        <v>268</v>
      </c>
      <c r="D600" s="105" t="s">
        <v>268</v>
      </c>
      <c r="E600" s="212" t="s">
        <v>45</v>
      </c>
      <c r="F600" s="213" t="s">
        <v>8</v>
      </c>
      <c r="G600" s="214">
        <v>2500</v>
      </c>
      <c r="H600" s="214">
        <v>2500</v>
      </c>
      <c r="I600" s="167">
        <v>2152</v>
      </c>
      <c r="J600" s="445">
        <f t="shared" si="615"/>
        <v>-0.13919999999999999</v>
      </c>
      <c r="K600" s="167">
        <f t="shared" si="616"/>
        <v>2451.5583999999999</v>
      </c>
      <c r="L600" s="167">
        <f t="shared" ref="L600:O600" si="631">IF($J600&lt;0,(K600*(1-$J600)),(K600*(1+$J600)))</f>
        <v>2792.8153292799998</v>
      </c>
      <c r="M600" s="167">
        <f t="shared" si="631"/>
        <v>3181.5752231157758</v>
      </c>
      <c r="N600" s="167">
        <f t="shared" si="631"/>
        <v>3624.4504941734917</v>
      </c>
      <c r="O600" s="167">
        <f t="shared" si="631"/>
        <v>4128.9740029624418</v>
      </c>
      <c r="P600" s="455"/>
      <c r="Q600" s="87">
        <f t="shared" si="618"/>
        <v>2152</v>
      </c>
      <c r="R600" s="550">
        <f t="shared" si="608"/>
        <v>0</v>
      </c>
      <c r="S600" s="550">
        <f t="shared" si="609"/>
        <v>1</v>
      </c>
      <c r="T600" s="550">
        <f>IF(R600=1,SUM($R$6:R600),0)</f>
        <v>0</v>
      </c>
      <c r="U600" s="550">
        <f>IF(S600=1,SUM($S$6:S600),0)</f>
        <v>557</v>
      </c>
      <c r="V600" s="550">
        <f t="shared" si="610"/>
        <v>557</v>
      </c>
      <c r="W600" s="550">
        <f t="shared" si="611"/>
        <v>0</v>
      </c>
      <c r="X600" s="550">
        <f>IF(W600=1,SUM($W$6:W600),0)</f>
        <v>0</v>
      </c>
      <c r="Y600" s="158"/>
      <c r="Z600" s="158"/>
      <c r="AA600" s="158"/>
      <c r="AB600" s="158"/>
      <c r="AE600" s="150"/>
      <c r="AF600" s="160"/>
      <c r="AG600" s="150"/>
      <c r="AH600" s="150"/>
    </row>
    <row r="601" spans="1:34" ht="15" customHeight="1">
      <c r="A601" s="15"/>
      <c r="B601" s="166">
        <v>205</v>
      </c>
      <c r="C601" s="105" t="s">
        <v>26</v>
      </c>
      <c r="D601" s="105" t="s">
        <v>26</v>
      </c>
      <c r="E601" s="212" t="s">
        <v>45</v>
      </c>
      <c r="F601" s="213" t="s">
        <v>8</v>
      </c>
      <c r="G601" s="214">
        <v>2500</v>
      </c>
      <c r="H601" s="214">
        <v>2500</v>
      </c>
      <c r="I601" s="167">
        <v>2801</v>
      </c>
      <c r="J601" s="445">
        <f t="shared" si="615"/>
        <v>0.12039999999999999</v>
      </c>
      <c r="K601" s="167">
        <f t="shared" si="616"/>
        <v>3138.2404000000001</v>
      </c>
      <c r="L601" s="167">
        <f t="shared" ref="L601:O601" si="632">IF($J601&lt;0,(K601*(1-$J601)),(K601*(1+$J601)))</f>
        <v>3516.0845441600004</v>
      </c>
      <c r="M601" s="167">
        <f t="shared" si="632"/>
        <v>3939.4211232768648</v>
      </c>
      <c r="N601" s="167">
        <f t="shared" si="632"/>
        <v>4413.7274265193992</v>
      </c>
      <c r="O601" s="167">
        <f t="shared" si="632"/>
        <v>4945.1402086723347</v>
      </c>
      <c r="P601" s="455"/>
      <c r="Q601" s="87">
        <f t="shared" si="618"/>
        <v>2801</v>
      </c>
      <c r="R601" s="550">
        <f t="shared" si="608"/>
        <v>0</v>
      </c>
      <c r="S601" s="550">
        <f t="shared" si="609"/>
        <v>1</v>
      </c>
      <c r="T601" s="550">
        <f>IF(R601=1,SUM($R$6:R601),0)</f>
        <v>0</v>
      </c>
      <c r="U601" s="550">
        <f>IF(S601=1,SUM($S$6:S601),0)</f>
        <v>558</v>
      </c>
      <c r="V601" s="550">
        <f t="shared" si="610"/>
        <v>558</v>
      </c>
      <c r="W601" s="550">
        <f t="shared" si="611"/>
        <v>0</v>
      </c>
      <c r="X601" s="550">
        <f>IF(W601=1,SUM($W$6:W601),0)</f>
        <v>0</v>
      </c>
      <c r="Y601" s="158"/>
      <c r="Z601" s="158"/>
      <c r="AA601" s="158"/>
      <c r="AB601" s="158"/>
      <c r="AE601" s="150"/>
      <c r="AF601" s="160"/>
      <c r="AG601" s="150"/>
      <c r="AH601" s="150"/>
    </row>
    <row r="602" spans="1:34" ht="15" customHeight="1">
      <c r="A602" s="15"/>
      <c r="B602" s="169"/>
      <c r="C602" s="105"/>
      <c r="D602" s="105"/>
      <c r="E602" s="212" t="s">
        <v>48</v>
      </c>
      <c r="F602" s="213"/>
      <c r="G602" s="214"/>
      <c r="H602" s="214"/>
      <c r="I602" s="167"/>
      <c r="J602" s="445"/>
      <c r="K602" s="167"/>
      <c r="L602" s="167"/>
      <c r="M602" s="167"/>
      <c r="N602" s="167"/>
      <c r="O602" s="167"/>
      <c r="P602" s="455"/>
      <c r="Q602" s="87">
        <f t="shared" si="618"/>
        <v>0</v>
      </c>
      <c r="R602" s="550">
        <f t="shared" si="608"/>
        <v>0</v>
      </c>
      <c r="S602" s="550">
        <f t="shared" si="609"/>
        <v>0</v>
      </c>
      <c r="T602" s="550">
        <f>IF(R602=1,SUM($R$6:R602),0)</f>
        <v>0</v>
      </c>
      <c r="U602" s="550">
        <f>IF(S602=1,SUM($S$6:S602),0)</f>
        <v>0</v>
      </c>
      <c r="V602" s="550">
        <f t="shared" si="610"/>
        <v>0</v>
      </c>
      <c r="W602" s="550">
        <f t="shared" si="611"/>
        <v>0</v>
      </c>
      <c r="X602" s="550">
        <f>IF(W602=1,SUM($W$6:W602),0)</f>
        <v>0</v>
      </c>
      <c r="Y602" s="158"/>
      <c r="Z602" s="158"/>
      <c r="AA602" s="158"/>
      <c r="AB602" s="158"/>
      <c r="AE602" s="150"/>
      <c r="AF602" s="160"/>
      <c r="AG602" s="150"/>
      <c r="AH602" s="150"/>
    </row>
    <row r="603" spans="1:34" ht="15" customHeight="1">
      <c r="A603" s="15"/>
      <c r="B603" s="425" t="s">
        <v>720</v>
      </c>
      <c r="C603" s="426" t="s">
        <v>559</v>
      </c>
      <c r="D603" s="426"/>
      <c r="E603" s="212" t="s">
        <v>48</v>
      </c>
      <c r="F603" s="213"/>
      <c r="G603" s="214"/>
      <c r="H603" s="214"/>
      <c r="I603" s="167">
        <v>0</v>
      </c>
      <c r="J603" s="445"/>
      <c r="K603" s="167"/>
      <c r="L603" s="167"/>
      <c r="M603" s="167"/>
      <c r="N603" s="167"/>
      <c r="O603" s="167"/>
      <c r="P603" s="455"/>
      <c r="Q603" s="87">
        <f t="shared" si="618"/>
        <v>0</v>
      </c>
      <c r="R603" s="550">
        <f t="shared" si="608"/>
        <v>0</v>
      </c>
      <c r="S603" s="550">
        <f t="shared" si="609"/>
        <v>0</v>
      </c>
      <c r="T603" s="550">
        <f>IF(R603=1,SUM($R$6:R603),0)</f>
        <v>0</v>
      </c>
      <c r="U603" s="550">
        <f>IF(S603=1,SUM($S$6:S603),0)</f>
        <v>0</v>
      </c>
      <c r="V603" s="550">
        <f t="shared" si="610"/>
        <v>0</v>
      </c>
      <c r="W603" s="550">
        <f t="shared" si="611"/>
        <v>0</v>
      </c>
      <c r="X603" s="550">
        <f>IF(W603=1,SUM($W$6:W603),0)</f>
        <v>0</v>
      </c>
      <c r="Y603" s="158"/>
      <c r="Z603" s="158"/>
      <c r="AA603" s="158"/>
      <c r="AB603" s="158"/>
      <c r="AE603" s="150"/>
      <c r="AF603" s="160"/>
      <c r="AG603" s="150"/>
      <c r="AH603" s="150"/>
    </row>
    <row r="604" spans="1:34" ht="15" customHeight="1">
      <c r="A604" s="15"/>
      <c r="B604" s="169">
        <v>1</v>
      </c>
      <c r="C604" s="105" t="s">
        <v>1085</v>
      </c>
      <c r="D604" s="441" t="s">
        <v>1408</v>
      </c>
      <c r="E604" s="212" t="s">
        <v>45</v>
      </c>
      <c r="F604" s="213" t="s">
        <v>24</v>
      </c>
      <c r="G604" s="214">
        <v>5950800</v>
      </c>
      <c r="H604" s="214">
        <v>6628600</v>
      </c>
      <c r="I604" s="167">
        <v>6319830</v>
      </c>
      <c r="J604" s="445">
        <f t="shared" si="615"/>
        <v>-4.6581480252240293E-2</v>
      </c>
      <c r="K604" s="167">
        <f t="shared" si="616"/>
        <v>6614217.0363425165</v>
      </c>
      <c r="L604" s="167">
        <f t="shared" ref="L604:O604" si="633">IF($J604&lt;0,(K604*(1-$J604)),(K604*(1+$J604)))</f>
        <v>6922317.0566049377</v>
      </c>
      <c r="M604" s="167">
        <f t="shared" si="633"/>
        <v>7244768.8318769271</v>
      </c>
      <c r="N604" s="167">
        <f t="shared" si="633"/>
        <v>7582240.8881510487</v>
      </c>
      <c r="O604" s="167">
        <f t="shared" si="633"/>
        <v>7935432.8923501866</v>
      </c>
      <c r="P604" s="455"/>
      <c r="Q604" s="87">
        <f t="shared" si="618"/>
        <v>6319830</v>
      </c>
      <c r="R604" s="550">
        <f t="shared" si="608"/>
        <v>0</v>
      </c>
      <c r="S604" s="550">
        <f t="shared" si="609"/>
        <v>1</v>
      </c>
      <c r="T604" s="550">
        <f>IF(R604=1,SUM($R$6:R604),0)</f>
        <v>0</v>
      </c>
      <c r="U604" s="550">
        <f>IF(S604=1,SUM($S$6:S604),0)</f>
        <v>559</v>
      </c>
      <c r="V604" s="550">
        <f t="shared" si="610"/>
        <v>559</v>
      </c>
      <c r="W604" s="550">
        <f t="shared" si="611"/>
        <v>0</v>
      </c>
      <c r="X604" s="550">
        <f>IF(W604=1,SUM($W$6:W604),0)</f>
        <v>0</v>
      </c>
      <c r="Y604" s="158"/>
      <c r="Z604" s="158"/>
      <c r="AA604" s="158"/>
      <c r="AB604" s="158"/>
      <c r="AE604" s="150"/>
      <c r="AF604" s="160"/>
      <c r="AG604" s="150"/>
      <c r="AH604" s="150"/>
    </row>
    <row r="605" spans="1:34" ht="15" customHeight="1">
      <c r="A605" s="15"/>
      <c r="B605" s="169">
        <v>2</v>
      </c>
      <c r="C605" s="105" t="s">
        <v>1086</v>
      </c>
      <c r="D605" s="441" t="s">
        <v>1409</v>
      </c>
      <c r="E605" s="212" t="s">
        <v>45</v>
      </c>
      <c r="F605" s="213" t="s">
        <v>24</v>
      </c>
      <c r="G605" s="214">
        <v>5950800</v>
      </c>
      <c r="H605" s="214">
        <v>6628600</v>
      </c>
      <c r="I605" s="167">
        <v>6319830</v>
      </c>
      <c r="J605" s="445">
        <f t="shared" si="615"/>
        <v>-4.6581480252240293E-2</v>
      </c>
      <c r="K605" s="167">
        <f t="shared" si="616"/>
        <v>6614217.0363425165</v>
      </c>
      <c r="L605" s="167">
        <f t="shared" ref="L605:O605" si="634">IF($J605&lt;0,(K605*(1-$J605)),(K605*(1+$J605)))</f>
        <v>6922317.0566049377</v>
      </c>
      <c r="M605" s="167">
        <f t="shared" si="634"/>
        <v>7244768.8318769271</v>
      </c>
      <c r="N605" s="167">
        <f t="shared" si="634"/>
        <v>7582240.8881510487</v>
      </c>
      <c r="O605" s="167">
        <f t="shared" si="634"/>
        <v>7935432.8923501866</v>
      </c>
      <c r="P605" s="455"/>
      <c r="Q605" s="87">
        <f t="shared" si="618"/>
        <v>6319830</v>
      </c>
      <c r="R605" s="550">
        <f t="shared" si="608"/>
        <v>0</v>
      </c>
      <c r="S605" s="550">
        <f t="shared" si="609"/>
        <v>1</v>
      </c>
      <c r="T605" s="550">
        <f>IF(R605=1,SUM($R$6:R605),0)</f>
        <v>0</v>
      </c>
      <c r="U605" s="550">
        <f>IF(S605=1,SUM($S$6:S605),0)</f>
        <v>560</v>
      </c>
      <c r="V605" s="550">
        <f t="shared" si="610"/>
        <v>560</v>
      </c>
      <c r="W605" s="550">
        <f t="shared" si="611"/>
        <v>0</v>
      </c>
      <c r="X605" s="550">
        <f>IF(W605=1,SUM($W$6:W605),0)</f>
        <v>0</v>
      </c>
      <c r="Y605" s="158"/>
      <c r="Z605" s="158"/>
      <c r="AA605" s="158"/>
      <c r="AB605" s="158"/>
      <c r="AE605" s="150"/>
      <c r="AF605" s="160"/>
      <c r="AG605" s="150"/>
      <c r="AH605" s="150"/>
    </row>
    <row r="606" spans="1:34" ht="15" customHeight="1">
      <c r="A606" s="15"/>
      <c r="B606" s="169">
        <v>3</v>
      </c>
      <c r="C606" s="105" t="s">
        <v>1087</v>
      </c>
      <c r="D606" s="441" t="s">
        <v>1410</v>
      </c>
      <c r="E606" s="212" t="s">
        <v>45</v>
      </c>
      <c r="F606" s="213" t="s">
        <v>24</v>
      </c>
      <c r="G606" s="214">
        <v>5950800</v>
      </c>
      <c r="H606" s="214">
        <v>6628600</v>
      </c>
      <c r="I606" s="167">
        <v>6319830</v>
      </c>
      <c r="J606" s="445">
        <f t="shared" si="615"/>
        <v>-4.6581480252240293E-2</v>
      </c>
      <c r="K606" s="167">
        <f t="shared" si="616"/>
        <v>6614217.0363425165</v>
      </c>
      <c r="L606" s="167">
        <f t="shared" ref="L606:O606" si="635">IF($J606&lt;0,(K606*(1-$J606)),(K606*(1+$J606)))</f>
        <v>6922317.0566049377</v>
      </c>
      <c r="M606" s="167">
        <f t="shared" si="635"/>
        <v>7244768.8318769271</v>
      </c>
      <c r="N606" s="167">
        <f t="shared" si="635"/>
        <v>7582240.8881510487</v>
      </c>
      <c r="O606" s="167">
        <f t="shared" si="635"/>
        <v>7935432.8923501866</v>
      </c>
      <c r="P606" s="455"/>
      <c r="Q606" s="87">
        <f t="shared" si="618"/>
        <v>6319830</v>
      </c>
      <c r="R606" s="550">
        <f t="shared" si="608"/>
        <v>0</v>
      </c>
      <c r="S606" s="550">
        <f t="shared" si="609"/>
        <v>1</v>
      </c>
      <c r="T606" s="550">
        <f>IF(R606=1,SUM($R$6:R606),0)</f>
        <v>0</v>
      </c>
      <c r="U606" s="550">
        <f>IF(S606=1,SUM($S$6:S606),0)</f>
        <v>561</v>
      </c>
      <c r="V606" s="550">
        <f t="shared" si="610"/>
        <v>561</v>
      </c>
      <c r="W606" s="550">
        <f t="shared" si="611"/>
        <v>0</v>
      </c>
      <c r="X606" s="550">
        <f>IF(W606=1,SUM($W$6:W606),0)</f>
        <v>0</v>
      </c>
      <c r="Y606" s="158"/>
      <c r="Z606" s="158"/>
      <c r="AA606" s="158"/>
      <c r="AB606" s="158"/>
      <c r="AE606" s="150"/>
      <c r="AF606" s="160"/>
      <c r="AG606" s="150"/>
      <c r="AH606" s="150"/>
    </row>
    <row r="607" spans="1:34" ht="15" customHeight="1">
      <c r="A607" s="15"/>
      <c r="B607" s="169">
        <v>4</v>
      </c>
      <c r="C607" s="105" t="s">
        <v>1088</v>
      </c>
      <c r="D607" s="441" t="s">
        <v>1411</v>
      </c>
      <c r="E607" s="212" t="s">
        <v>45</v>
      </c>
      <c r="F607" s="213" t="s">
        <v>24</v>
      </c>
      <c r="G607" s="214">
        <v>6374600</v>
      </c>
      <c r="H607" s="214">
        <v>7100700</v>
      </c>
      <c r="I607" s="167">
        <v>6769911</v>
      </c>
      <c r="J607" s="445">
        <f t="shared" si="615"/>
        <v>-4.6585407072542141E-2</v>
      </c>
      <c r="K607" s="167">
        <f t="shared" si="616"/>
        <v>7085290.0597798815</v>
      </c>
      <c r="L607" s="167">
        <f t="shared" ref="L607:O607" si="636">IF($J607&lt;0,(K607*(1-$J607)),(K607*(1+$J607)))</f>
        <v>7415361.1814417643</v>
      </c>
      <c r="M607" s="167">
        <f t="shared" si="636"/>
        <v>7760808.8006691569</v>
      </c>
      <c r="N607" s="167">
        <f t="shared" si="636"/>
        <v>8122349.237860498</v>
      </c>
      <c r="O607" s="167">
        <f t="shared" si="636"/>
        <v>8500732.1834915821</v>
      </c>
      <c r="P607" s="455"/>
      <c r="Q607" s="87">
        <f t="shared" si="618"/>
        <v>6769911</v>
      </c>
      <c r="R607" s="550">
        <f t="shared" si="608"/>
        <v>0</v>
      </c>
      <c r="S607" s="550">
        <f t="shared" si="609"/>
        <v>1</v>
      </c>
      <c r="T607" s="550">
        <f>IF(R607=1,SUM($R$6:R607),0)</f>
        <v>0</v>
      </c>
      <c r="U607" s="550">
        <f>IF(S607=1,SUM($S$6:S607),0)</f>
        <v>562</v>
      </c>
      <c r="V607" s="550">
        <f t="shared" si="610"/>
        <v>562</v>
      </c>
      <c r="W607" s="550">
        <f t="shared" si="611"/>
        <v>0</v>
      </c>
      <c r="X607" s="550">
        <f>IF(W607=1,SUM($W$6:W607),0)</f>
        <v>0</v>
      </c>
      <c r="Y607" s="158"/>
      <c r="Z607" s="158"/>
      <c r="AA607" s="158"/>
      <c r="AB607" s="158"/>
      <c r="AE607" s="150"/>
      <c r="AF607" s="160"/>
      <c r="AG607" s="150"/>
      <c r="AH607" s="150"/>
    </row>
    <row r="608" spans="1:34" ht="15" customHeight="1">
      <c r="A608" s="15"/>
      <c r="B608" s="169">
        <v>5</v>
      </c>
      <c r="C608" s="105" t="s">
        <v>1089</v>
      </c>
      <c r="D608" s="441" t="s">
        <v>1412</v>
      </c>
      <c r="E608" s="212" t="s">
        <v>45</v>
      </c>
      <c r="F608" s="213" t="s">
        <v>24</v>
      </c>
      <c r="G608" s="214">
        <v>6374600</v>
      </c>
      <c r="H608" s="214">
        <v>7100700</v>
      </c>
      <c r="I608" s="167">
        <v>6769911</v>
      </c>
      <c r="J608" s="445">
        <f t="shared" si="615"/>
        <v>-4.6585407072542141E-2</v>
      </c>
      <c r="K608" s="167">
        <f t="shared" si="616"/>
        <v>7085290.0597798815</v>
      </c>
      <c r="L608" s="167">
        <f t="shared" ref="L608:O608" si="637">IF($J608&lt;0,(K608*(1-$J608)),(K608*(1+$J608)))</f>
        <v>7415361.1814417643</v>
      </c>
      <c r="M608" s="167">
        <f t="shared" si="637"/>
        <v>7760808.8006691569</v>
      </c>
      <c r="N608" s="167">
        <f t="shared" si="637"/>
        <v>8122349.237860498</v>
      </c>
      <c r="O608" s="167">
        <f t="shared" si="637"/>
        <v>8500732.1834915821</v>
      </c>
      <c r="P608" s="455"/>
      <c r="Q608" s="87">
        <f t="shared" si="618"/>
        <v>6769911</v>
      </c>
      <c r="R608" s="550">
        <f t="shared" si="608"/>
        <v>0</v>
      </c>
      <c r="S608" s="550">
        <f t="shared" si="609"/>
        <v>1</v>
      </c>
      <c r="T608" s="550">
        <f>IF(R608=1,SUM($R$6:R608),0)</f>
        <v>0</v>
      </c>
      <c r="U608" s="550">
        <f>IF(S608=1,SUM($S$6:S608),0)</f>
        <v>563</v>
      </c>
      <c r="V608" s="550">
        <f t="shared" si="610"/>
        <v>563</v>
      </c>
      <c r="W608" s="550">
        <f t="shared" si="611"/>
        <v>0</v>
      </c>
      <c r="X608" s="550">
        <f>IF(W608=1,SUM($W$6:W608),0)</f>
        <v>0</v>
      </c>
      <c r="Y608" s="158"/>
      <c r="Z608" s="158"/>
      <c r="AA608" s="158"/>
      <c r="AB608" s="158"/>
      <c r="AE608" s="150"/>
      <c r="AF608" s="160"/>
      <c r="AG608" s="150"/>
      <c r="AH608" s="150"/>
    </row>
    <row r="609" spans="1:34" ht="15" customHeight="1">
      <c r="A609" s="17"/>
      <c r="B609" s="169">
        <v>6</v>
      </c>
      <c r="C609" s="105" t="s">
        <v>1090</v>
      </c>
      <c r="D609" s="441" t="s">
        <v>1413</v>
      </c>
      <c r="E609" s="212" t="s">
        <v>45</v>
      </c>
      <c r="F609" s="213" t="s">
        <v>24</v>
      </c>
      <c r="G609" s="214">
        <v>6374600</v>
      </c>
      <c r="H609" s="214">
        <v>7100700</v>
      </c>
      <c r="I609" s="167">
        <v>6769911</v>
      </c>
      <c r="J609" s="445">
        <f t="shared" si="615"/>
        <v>-4.6585407072542141E-2</v>
      </c>
      <c r="K609" s="167">
        <f t="shared" si="616"/>
        <v>7085290.0597798815</v>
      </c>
      <c r="L609" s="167">
        <f t="shared" ref="L609:O609" si="638">IF($J609&lt;0,(K609*(1-$J609)),(K609*(1+$J609)))</f>
        <v>7415361.1814417643</v>
      </c>
      <c r="M609" s="167">
        <f t="shared" si="638"/>
        <v>7760808.8006691569</v>
      </c>
      <c r="N609" s="167">
        <f t="shared" si="638"/>
        <v>8122349.237860498</v>
      </c>
      <c r="O609" s="167">
        <f t="shared" si="638"/>
        <v>8500732.1834915821</v>
      </c>
      <c r="P609" s="455"/>
      <c r="Q609" s="87">
        <f t="shared" si="618"/>
        <v>6769911</v>
      </c>
      <c r="R609" s="550">
        <f t="shared" si="608"/>
        <v>0</v>
      </c>
      <c r="S609" s="550">
        <f t="shared" si="609"/>
        <v>1</v>
      </c>
      <c r="T609" s="550">
        <f>IF(R609=1,SUM($R$6:R609),0)</f>
        <v>0</v>
      </c>
      <c r="U609" s="550">
        <f>IF(S609=1,SUM($S$6:S609),0)</f>
        <v>564</v>
      </c>
      <c r="V609" s="550">
        <f t="shared" si="610"/>
        <v>564</v>
      </c>
      <c r="W609" s="550">
        <f t="shared" si="611"/>
        <v>0</v>
      </c>
      <c r="X609" s="550">
        <f>IF(W609=1,SUM($W$6:W609),0)</f>
        <v>0</v>
      </c>
      <c r="Y609" s="158"/>
      <c r="Z609" s="158"/>
      <c r="AA609" s="158"/>
      <c r="AB609" s="158"/>
      <c r="AE609" s="150"/>
      <c r="AF609" s="160"/>
      <c r="AG609" s="150"/>
      <c r="AH609" s="150"/>
    </row>
    <row r="610" spans="1:34" ht="15" customHeight="1">
      <c r="A610" s="17"/>
      <c r="B610" s="169">
        <v>7</v>
      </c>
      <c r="C610" s="105" t="s">
        <v>1091</v>
      </c>
      <c r="D610" s="441" t="s">
        <v>1414</v>
      </c>
      <c r="E610" s="212" t="s">
        <v>45</v>
      </c>
      <c r="F610" s="213" t="s">
        <v>24</v>
      </c>
      <c r="G610" s="214">
        <v>6374600</v>
      </c>
      <c r="H610" s="214">
        <v>7100700</v>
      </c>
      <c r="I610" s="167">
        <v>6769911</v>
      </c>
      <c r="J610" s="445">
        <f t="shared" si="615"/>
        <v>-4.6585407072542141E-2</v>
      </c>
      <c r="K610" s="167">
        <f t="shared" si="616"/>
        <v>7085290.0597798815</v>
      </c>
      <c r="L610" s="167">
        <f t="shared" ref="L610:O610" si="639">IF($J610&lt;0,(K610*(1-$J610)),(K610*(1+$J610)))</f>
        <v>7415361.1814417643</v>
      </c>
      <c r="M610" s="167">
        <f t="shared" si="639"/>
        <v>7760808.8006691569</v>
      </c>
      <c r="N610" s="167">
        <f t="shared" si="639"/>
        <v>8122349.237860498</v>
      </c>
      <c r="O610" s="167">
        <f t="shared" si="639"/>
        <v>8500732.1834915821</v>
      </c>
      <c r="P610" s="455"/>
      <c r="Q610" s="87">
        <f t="shared" si="618"/>
        <v>6769911</v>
      </c>
      <c r="R610" s="550">
        <f t="shared" si="608"/>
        <v>0</v>
      </c>
      <c r="S610" s="550">
        <f t="shared" si="609"/>
        <v>1</v>
      </c>
      <c r="T610" s="550">
        <f>IF(R610=1,SUM($R$6:R610),0)</f>
        <v>0</v>
      </c>
      <c r="U610" s="550">
        <f>IF(S610=1,SUM($S$6:S610),0)</f>
        <v>565</v>
      </c>
      <c r="V610" s="550">
        <f t="shared" si="610"/>
        <v>565</v>
      </c>
      <c r="W610" s="550">
        <f t="shared" si="611"/>
        <v>0</v>
      </c>
      <c r="X610" s="550">
        <f>IF(W610=1,SUM($W$6:W610),0)</f>
        <v>0</v>
      </c>
      <c r="Y610" s="158"/>
      <c r="Z610" s="158"/>
      <c r="AA610" s="158"/>
      <c r="AB610" s="158"/>
      <c r="AE610" s="150"/>
      <c r="AF610" s="160"/>
      <c r="AG610" s="150"/>
      <c r="AH610" s="150"/>
    </row>
    <row r="611" spans="1:34" ht="15" customHeight="1">
      <c r="A611" s="15"/>
      <c r="B611" s="169">
        <v>8</v>
      </c>
      <c r="C611" s="105" t="s">
        <v>1092</v>
      </c>
      <c r="D611" s="441" t="s">
        <v>1415</v>
      </c>
      <c r="E611" s="212" t="s">
        <v>45</v>
      </c>
      <c r="F611" s="213" t="s">
        <v>24</v>
      </c>
      <c r="G611" s="214">
        <v>4927200</v>
      </c>
      <c r="H611" s="214">
        <v>5488400</v>
      </c>
      <c r="I611" s="167">
        <v>5232753</v>
      </c>
      <c r="J611" s="445">
        <f t="shared" si="615"/>
        <v>-4.6579513155017856E-2</v>
      </c>
      <c r="K611" s="167">
        <f t="shared" si="616"/>
        <v>5476492.08720046</v>
      </c>
      <c r="L611" s="167">
        <f t="shared" ref="L611:O611" si="640">IF($J611&lt;0,(K611*(1-$J611)),(K611*(1+$J611)))</f>
        <v>5731584.4224195657</v>
      </c>
      <c r="M611" s="167">
        <f t="shared" si="640"/>
        <v>5998558.8344227541</v>
      </c>
      <c r="N611" s="167">
        <f t="shared" si="640"/>
        <v>6277968.7845618976</v>
      </c>
      <c r="O611" s="167">
        <f t="shared" si="640"/>
        <v>6570393.5141491909</v>
      </c>
      <c r="P611" s="455"/>
      <c r="Q611" s="87">
        <f t="shared" si="618"/>
        <v>5232753</v>
      </c>
      <c r="R611" s="550">
        <f t="shared" si="608"/>
        <v>0</v>
      </c>
      <c r="S611" s="550">
        <f t="shared" si="609"/>
        <v>1</v>
      </c>
      <c r="T611" s="550">
        <f>IF(R611=1,SUM($R$6:R611),0)</f>
        <v>0</v>
      </c>
      <c r="U611" s="550">
        <f>IF(S611=1,SUM($S$6:S611),0)</f>
        <v>566</v>
      </c>
      <c r="V611" s="550">
        <f t="shared" si="610"/>
        <v>566</v>
      </c>
      <c r="W611" s="550">
        <f t="shared" si="611"/>
        <v>0</v>
      </c>
      <c r="X611" s="550">
        <f>IF(W611=1,SUM($W$6:W611),0)</f>
        <v>0</v>
      </c>
      <c r="Y611" s="158"/>
      <c r="Z611" s="158"/>
      <c r="AA611" s="158"/>
      <c r="AB611" s="158"/>
      <c r="AE611" s="150"/>
      <c r="AF611" s="160"/>
      <c r="AG611" s="150"/>
      <c r="AH611" s="150"/>
    </row>
    <row r="612" spans="1:34" ht="15" customHeight="1">
      <c r="A612" s="15"/>
      <c r="B612" s="169">
        <v>9</v>
      </c>
      <c r="C612" s="105" t="s">
        <v>1093</v>
      </c>
      <c r="D612" s="441" t="s">
        <v>1416</v>
      </c>
      <c r="E612" s="212" t="s">
        <v>45</v>
      </c>
      <c r="F612" s="213" t="s">
        <v>24</v>
      </c>
      <c r="G612" s="214">
        <v>4927200</v>
      </c>
      <c r="H612" s="214">
        <v>5488400</v>
      </c>
      <c r="I612" s="167">
        <v>5232753</v>
      </c>
      <c r="J612" s="445">
        <f t="shared" si="615"/>
        <v>-4.6579513155017856E-2</v>
      </c>
      <c r="K612" s="167">
        <f t="shared" si="616"/>
        <v>5476492.08720046</v>
      </c>
      <c r="L612" s="167">
        <f t="shared" ref="L612:O612" si="641">IF($J612&lt;0,(K612*(1-$J612)),(K612*(1+$J612)))</f>
        <v>5731584.4224195657</v>
      </c>
      <c r="M612" s="167">
        <f t="shared" si="641"/>
        <v>5998558.8344227541</v>
      </c>
      <c r="N612" s="167">
        <f t="shared" si="641"/>
        <v>6277968.7845618976</v>
      </c>
      <c r="O612" s="167">
        <f t="shared" si="641"/>
        <v>6570393.5141491909</v>
      </c>
      <c r="P612" s="455"/>
      <c r="Q612" s="87">
        <f t="shared" si="618"/>
        <v>5232753</v>
      </c>
      <c r="R612" s="550">
        <f t="shared" si="608"/>
        <v>0</v>
      </c>
      <c r="S612" s="550">
        <f t="shared" si="609"/>
        <v>1</v>
      </c>
      <c r="T612" s="550">
        <f>IF(R612=1,SUM($R$6:R612),0)</f>
        <v>0</v>
      </c>
      <c r="U612" s="550">
        <f>IF(S612=1,SUM($S$6:S612),0)</f>
        <v>567</v>
      </c>
      <c r="V612" s="550">
        <f t="shared" si="610"/>
        <v>567</v>
      </c>
      <c r="W612" s="550">
        <f t="shared" si="611"/>
        <v>0</v>
      </c>
      <c r="X612" s="550">
        <f>IF(W612=1,SUM($W$6:W612),0)</f>
        <v>0</v>
      </c>
      <c r="Y612" s="158"/>
      <c r="Z612" s="158"/>
      <c r="AA612" s="158"/>
      <c r="AB612" s="158"/>
      <c r="AE612" s="150"/>
      <c r="AF612" s="160"/>
      <c r="AG612" s="150"/>
      <c r="AH612" s="150"/>
    </row>
    <row r="613" spans="1:34" ht="15" customHeight="1">
      <c r="A613" s="15"/>
      <c r="B613" s="169">
        <v>10</v>
      </c>
      <c r="C613" s="105" t="s">
        <v>1094</v>
      </c>
      <c r="D613" s="441" t="s">
        <v>1417</v>
      </c>
      <c r="E613" s="212" t="s">
        <v>45</v>
      </c>
      <c r="F613" s="213" t="s">
        <v>24</v>
      </c>
      <c r="G613" s="214">
        <v>4927200</v>
      </c>
      <c r="H613" s="214">
        <v>5488400</v>
      </c>
      <c r="I613" s="167">
        <v>5232753</v>
      </c>
      <c r="J613" s="445">
        <f t="shared" si="615"/>
        <v>-4.6579513155017856E-2</v>
      </c>
      <c r="K613" s="167">
        <f t="shared" si="616"/>
        <v>5476492.08720046</v>
      </c>
      <c r="L613" s="167">
        <f t="shared" ref="L613:O613" si="642">IF($J613&lt;0,(K613*(1-$J613)),(K613*(1+$J613)))</f>
        <v>5731584.4224195657</v>
      </c>
      <c r="M613" s="167">
        <f t="shared" si="642"/>
        <v>5998558.8344227541</v>
      </c>
      <c r="N613" s="167">
        <f t="shared" si="642"/>
        <v>6277968.7845618976</v>
      </c>
      <c r="O613" s="167">
        <f t="shared" si="642"/>
        <v>6570393.5141491909</v>
      </c>
      <c r="P613" s="455"/>
      <c r="Q613" s="87">
        <f t="shared" si="618"/>
        <v>5232753</v>
      </c>
      <c r="R613" s="550">
        <f t="shared" si="608"/>
        <v>0</v>
      </c>
      <c r="S613" s="550">
        <f t="shared" si="609"/>
        <v>1</v>
      </c>
      <c r="T613" s="550">
        <f>IF(R613=1,SUM($R$6:R613),0)</f>
        <v>0</v>
      </c>
      <c r="U613" s="550">
        <f>IF(S613=1,SUM($S$6:S613),0)</f>
        <v>568</v>
      </c>
      <c r="V613" s="550">
        <f t="shared" si="610"/>
        <v>568</v>
      </c>
      <c r="W613" s="550">
        <f t="shared" si="611"/>
        <v>0</v>
      </c>
      <c r="X613" s="550">
        <f>IF(W613=1,SUM($W$6:W613),0)</f>
        <v>0</v>
      </c>
      <c r="Y613" s="158"/>
      <c r="Z613" s="158"/>
      <c r="AA613" s="158"/>
      <c r="AB613" s="158"/>
      <c r="AE613" s="150"/>
      <c r="AF613" s="160"/>
      <c r="AG613" s="150"/>
      <c r="AH613" s="150"/>
    </row>
    <row r="614" spans="1:34" ht="15" customHeight="1">
      <c r="A614" s="15"/>
      <c r="B614" s="169">
        <v>11</v>
      </c>
      <c r="C614" s="105" t="s">
        <v>1095</v>
      </c>
      <c r="D614" s="441" t="s">
        <v>1418</v>
      </c>
      <c r="E614" s="212" t="s">
        <v>45</v>
      </c>
      <c r="F614" s="213" t="s">
        <v>24</v>
      </c>
      <c r="G614" s="214">
        <v>5602300</v>
      </c>
      <c r="H614" s="214">
        <v>6240400</v>
      </c>
      <c r="I614" s="167">
        <v>5949718</v>
      </c>
      <c r="J614" s="445">
        <f t="shared" si="615"/>
        <v>-4.658066790590347E-2</v>
      </c>
      <c r="K614" s="167">
        <f t="shared" si="616"/>
        <v>6226859.8382917764</v>
      </c>
      <c r="L614" s="167">
        <f t="shared" ref="L614:O614" si="643">IF($J614&lt;0,(K614*(1-$J614)),(K614*(1+$J614)))</f>
        <v>6516911.1285158535</v>
      </c>
      <c r="M614" s="167">
        <f t="shared" si="643"/>
        <v>6820473.2015655376</v>
      </c>
      <c r="N614" s="167">
        <f t="shared" si="643"/>
        <v>7138175.3987287767</v>
      </c>
      <c r="O614" s="167">
        <f t="shared" si="643"/>
        <v>7470676.3764310526</v>
      </c>
      <c r="P614" s="455"/>
      <c r="Q614" s="87">
        <f t="shared" si="618"/>
        <v>5949718</v>
      </c>
      <c r="R614" s="550">
        <f t="shared" si="608"/>
        <v>0</v>
      </c>
      <c r="S614" s="550">
        <f t="shared" si="609"/>
        <v>1</v>
      </c>
      <c r="T614" s="550">
        <f>IF(R614=1,SUM($R$6:R614),0)</f>
        <v>0</v>
      </c>
      <c r="U614" s="550">
        <f>IF(S614=1,SUM($S$6:S614),0)</f>
        <v>569</v>
      </c>
      <c r="V614" s="550">
        <f t="shared" si="610"/>
        <v>569</v>
      </c>
      <c r="W614" s="550">
        <f t="shared" si="611"/>
        <v>0</v>
      </c>
      <c r="X614" s="550">
        <f>IF(W614=1,SUM($W$6:W614),0)</f>
        <v>0</v>
      </c>
      <c r="Y614" s="158"/>
      <c r="Z614" s="158"/>
      <c r="AA614" s="158"/>
      <c r="AB614" s="158"/>
      <c r="AE614" s="150"/>
      <c r="AF614" s="160"/>
      <c r="AG614" s="150"/>
      <c r="AH614" s="150"/>
    </row>
    <row r="615" spans="1:34" ht="15" customHeight="1">
      <c r="A615" s="15"/>
      <c r="B615" s="169">
        <v>12</v>
      </c>
      <c r="C615" s="105" t="s">
        <v>1096</v>
      </c>
      <c r="D615" s="441" t="s">
        <v>1419</v>
      </c>
      <c r="E615" s="212" t="s">
        <v>45</v>
      </c>
      <c r="F615" s="213" t="s">
        <v>24</v>
      </c>
      <c r="G615" s="214">
        <v>5602300</v>
      </c>
      <c r="H615" s="214">
        <v>6240400</v>
      </c>
      <c r="I615" s="167">
        <v>5949718</v>
      </c>
      <c r="J615" s="445">
        <f t="shared" si="615"/>
        <v>-4.658066790590347E-2</v>
      </c>
      <c r="K615" s="167">
        <f t="shared" si="616"/>
        <v>6226859.8382917764</v>
      </c>
      <c r="L615" s="167">
        <f t="shared" ref="L615:O615" si="644">IF($J615&lt;0,(K615*(1-$J615)),(K615*(1+$J615)))</f>
        <v>6516911.1285158535</v>
      </c>
      <c r="M615" s="167">
        <f t="shared" si="644"/>
        <v>6820473.2015655376</v>
      </c>
      <c r="N615" s="167">
        <f t="shared" si="644"/>
        <v>7138175.3987287767</v>
      </c>
      <c r="O615" s="167">
        <f t="shared" si="644"/>
        <v>7470676.3764310526</v>
      </c>
      <c r="P615" s="455"/>
      <c r="Q615" s="87">
        <f t="shared" si="618"/>
        <v>5949718</v>
      </c>
      <c r="R615" s="550">
        <f t="shared" si="608"/>
        <v>0</v>
      </c>
      <c r="S615" s="550">
        <f t="shared" si="609"/>
        <v>1</v>
      </c>
      <c r="T615" s="550">
        <f>IF(R615=1,SUM($R$6:R615),0)</f>
        <v>0</v>
      </c>
      <c r="U615" s="550">
        <f>IF(S615=1,SUM($S$6:S615),0)</f>
        <v>570</v>
      </c>
      <c r="V615" s="550">
        <f t="shared" si="610"/>
        <v>570</v>
      </c>
      <c r="W615" s="550">
        <f t="shared" si="611"/>
        <v>0</v>
      </c>
      <c r="X615" s="550">
        <f>IF(W615=1,SUM($W$6:W615),0)</f>
        <v>0</v>
      </c>
      <c r="Y615" s="158"/>
      <c r="Z615" s="158"/>
      <c r="AA615" s="158"/>
      <c r="AB615" s="158"/>
      <c r="AE615" s="150"/>
      <c r="AF615" s="160"/>
      <c r="AG615" s="150"/>
      <c r="AH615" s="150"/>
    </row>
    <row r="616" spans="1:34" ht="15" customHeight="1">
      <c r="A616" s="15"/>
      <c r="B616" s="169">
        <v>13</v>
      </c>
      <c r="C616" s="105" t="s">
        <v>1097</v>
      </c>
      <c r="D616" s="441" t="s">
        <v>1420</v>
      </c>
      <c r="E616" s="212" t="s">
        <v>45</v>
      </c>
      <c r="F616" s="213" t="s">
        <v>24</v>
      </c>
      <c r="G616" s="214">
        <v>5602300</v>
      </c>
      <c r="H616" s="214">
        <v>6240400</v>
      </c>
      <c r="I616" s="167">
        <v>5949718</v>
      </c>
      <c r="J616" s="445">
        <f t="shared" si="615"/>
        <v>-4.658066790590347E-2</v>
      </c>
      <c r="K616" s="167">
        <f t="shared" si="616"/>
        <v>6226859.8382917764</v>
      </c>
      <c r="L616" s="167">
        <f t="shared" ref="L616:O616" si="645">IF($J616&lt;0,(K616*(1-$J616)),(K616*(1+$J616)))</f>
        <v>6516911.1285158535</v>
      </c>
      <c r="M616" s="167">
        <f t="shared" si="645"/>
        <v>6820473.2015655376</v>
      </c>
      <c r="N616" s="167">
        <f t="shared" si="645"/>
        <v>7138175.3987287767</v>
      </c>
      <c r="O616" s="167">
        <f t="shared" si="645"/>
        <v>7470676.3764310526</v>
      </c>
      <c r="P616" s="455"/>
      <c r="Q616" s="87">
        <f t="shared" si="618"/>
        <v>5949718</v>
      </c>
      <c r="R616" s="550">
        <f t="shared" si="608"/>
        <v>0</v>
      </c>
      <c r="S616" s="550">
        <f t="shared" si="609"/>
        <v>1</v>
      </c>
      <c r="T616" s="550">
        <f>IF(R616=1,SUM($R$6:R616),0)</f>
        <v>0</v>
      </c>
      <c r="U616" s="550">
        <f>IF(S616=1,SUM($S$6:S616),0)</f>
        <v>571</v>
      </c>
      <c r="V616" s="550">
        <f t="shared" si="610"/>
        <v>571</v>
      </c>
      <c r="W616" s="550">
        <f t="shared" si="611"/>
        <v>0</v>
      </c>
      <c r="X616" s="550">
        <f>IF(W616=1,SUM($W$6:W616),0)</f>
        <v>0</v>
      </c>
      <c r="Y616" s="158"/>
      <c r="Z616" s="158"/>
      <c r="AA616" s="158"/>
      <c r="AB616" s="158"/>
      <c r="AE616" s="150"/>
      <c r="AF616" s="160"/>
      <c r="AG616" s="150"/>
      <c r="AH616" s="150"/>
    </row>
    <row r="617" spans="1:34" ht="15" customHeight="1">
      <c r="A617" s="15"/>
      <c r="B617" s="169">
        <v>14</v>
      </c>
      <c r="C617" s="105" t="s">
        <v>1098</v>
      </c>
      <c r="D617" s="441" t="s">
        <v>1421</v>
      </c>
      <c r="E617" s="212" t="s">
        <v>45</v>
      </c>
      <c r="F617" s="213" t="s">
        <v>24</v>
      </c>
      <c r="G617" s="214">
        <v>5529300</v>
      </c>
      <c r="H617" s="214">
        <v>6159100</v>
      </c>
      <c r="I617" s="167">
        <v>5872191</v>
      </c>
      <c r="J617" s="445">
        <f t="shared" si="615"/>
        <v>-4.6582942313000274E-2</v>
      </c>
      <c r="K617" s="167">
        <f t="shared" si="616"/>
        <v>6145734.9346039193</v>
      </c>
      <c r="L617" s="167">
        <f t="shared" ref="L617:O617" si="646">IF($J617&lt;0,(K617*(1-$J617)),(K617*(1+$J617)))</f>
        <v>6432021.3505335636</v>
      </c>
      <c r="M617" s="167">
        <f t="shared" si="646"/>
        <v>6731643.8300614543</v>
      </c>
      <c r="N617" s="167">
        <f t="shared" si="646"/>
        <v>7045223.6062688706</v>
      </c>
      <c r="O617" s="167">
        <f t="shared" si="646"/>
        <v>7373410.8511018809</v>
      </c>
      <c r="P617" s="455"/>
      <c r="Q617" s="87">
        <f t="shared" si="618"/>
        <v>5872191</v>
      </c>
      <c r="R617" s="550">
        <f t="shared" si="608"/>
        <v>0</v>
      </c>
      <c r="S617" s="550">
        <f t="shared" si="609"/>
        <v>1</v>
      </c>
      <c r="T617" s="550">
        <f>IF(R617=1,SUM($R$6:R617),0)</f>
        <v>0</v>
      </c>
      <c r="U617" s="550">
        <f>IF(S617=1,SUM($S$6:S617),0)</f>
        <v>572</v>
      </c>
      <c r="V617" s="550">
        <f t="shared" si="610"/>
        <v>572</v>
      </c>
      <c r="W617" s="550">
        <f t="shared" si="611"/>
        <v>0</v>
      </c>
      <c r="X617" s="550">
        <f>IF(W617=1,SUM($W$6:W617),0)</f>
        <v>0</v>
      </c>
      <c r="Y617" s="158"/>
      <c r="Z617" s="158"/>
      <c r="AA617" s="158"/>
      <c r="AB617" s="158"/>
      <c r="AE617" s="150"/>
      <c r="AF617" s="160"/>
      <c r="AG617" s="150"/>
      <c r="AH617" s="150"/>
    </row>
    <row r="618" spans="1:34" ht="15" customHeight="1">
      <c r="A618" s="15"/>
      <c r="B618" s="169">
        <v>15</v>
      </c>
      <c r="C618" s="105" t="s">
        <v>1099</v>
      </c>
      <c r="D618" s="441" t="s">
        <v>1422</v>
      </c>
      <c r="E618" s="212" t="s">
        <v>45</v>
      </c>
      <c r="F618" s="213" t="s">
        <v>24</v>
      </c>
      <c r="G618" s="214">
        <v>5529300</v>
      </c>
      <c r="H618" s="214">
        <v>6159100</v>
      </c>
      <c r="I618" s="167">
        <v>5872191</v>
      </c>
      <c r="J618" s="445">
        <f t="shared" si="615"/>
        <v>-4.6582942313000274E-2</v>
      </c>
      <c r="K618" s="167">
        <f t="shared" si="616"/>
        <v>6145734.9346039193</v>
      </c>
      <c r="L618" s="167">
        <f t="shared" ref="L618:O618" si="647">IF($J618&lt;0,(K618*(1-$J618)),(K618*(1+$J618)))</f>
        <v>6432021.3505335636</v>
      </c>
      <c r="M618" s="167">
        <f t="shared" si="647"/>
        <v>6731643.8300614543</v>
      </c>
      <c r="N618" s="167">
        <f t="shared" si="647"/>
        <v>7045223.6062688706</v>
      </c>
      <c r="O618" s="167">
        <f t="shared" si="647"/>
        <v>7373410.8511018809</v>
      </c>
      <c r="P618" s="455"/>
      <c r="Q618" s="87">
        <f t="shared" si="618"/>
        <v>5872191</v>
      </c>
      <c r="R618" s="550">
        <f t="shared" si="608"/>
        <v>0</v>
      </c>
      <c r="S618" s="550">
        <f t="shared" si="609"/>
        <v>1</v>
      </c>
      <c r="T618" s="550">
        <f>IF(R618=1,SUM($R$6:R618),0)</f>
        <v>0</v>
      </c>
      <c r="U618" s="550">
        <f>IF(S618=1,SUM($S$6:S618),0)</f>
        <v>573</v>
      </c>
      <c r="V618" s="550">
        <f t="shared" si="610"/>
        <v>573</v>
      </c>
      <c r="W618" s="550">
        <f t="shared" si="611"/>
        <v>0</v>
      </c>
      <c r="X618" s="550">
        <f>IF(W618=1,SUM($W$6:W618),0)</f>
        <v>0</v>
      </c>
      <c r="Y618" s="158"/>
      <c r="Z618" s="158"/>
      <c r="AA618" s="158"/>
      <c r="AB618" s="158"/>
      <c r="AE618" s="150"/>
      <c r="AF618" s="160"/>
      <c r="AG618" s="150"/>
      <c r="AH618" s="150"/>
    </row>
    <row r="619" spans="1:34" ht="15" customHeight="1">
      <c r="A619" s="15"/>
      <c r="B619" s="169">
        <v>16</v>
      </c>
      <c r="C619" s="105" t="s">
        <v>1100</v>
      </c>
      <c r="D619" s="441" t="s">
        <v>1423</v>
      </c>
      <c r="E619" s="212" t="s">
        <v>45</v>
      </c>
      <c r="F619" s="213" t="s">
        <v>24</v>
      </c>
      <c r="G619" s="214">
        <v>5529300</v>
      </c>
      <c r="H619" s="214">
        <v>6159100</v>
      </c>
      <c r="I619" s="167">
        <v>5872191</v>
      </c>
      <c r="J619" s="445">
        <f t="shared" si="615"/>
        <v>-4.6582942313000274E-2</v>
      </c>
      <c r="K619" s="167">
        <f t="shared" si="616"/>
        <v>6145734.9346039193</v>
      </c>
      <c r="L619" s="167">
        <f t="shared" ref="L619:O619" si="648">IF($J619&lt;0,(K619*(1-$J619)),(K619*(1+$J619)))</f>
        <v>6432021.3505335636</v>
      </c>
      <c r="M619" s="167">
        <f t="shared" si="648"/>
        <v>6731643.8300614543</v>
      </c>
      <c r="N619" s="167">
        <f t="shared" si="648"/>
        <v>7045223.6062688706</v>
      </c>
      <c r="O619" s="167">
        <f t="shared" si="648"/>
        <v>7373410.8511018809</v>
      </c>
      <c r="P619" s="455"/>
      <c r="Q619" s="87">
        <f t="shared" si="618"/>
        <v>5872191</v>
      </c>
      <c r="R619" s="550">
        <f t="shared" si="608"/>
        <v>0</v>
      </c>
      <c r="S619" s="550">
        <f t="shared" si="609"/>
        <v>1</v>
      </c>
      <c r="T619" s="550">
        <f>IF(R619=1,SUM($R$6:R619),0)</f>
        <v>0</v>
      </c>
      <c r="U619" s="550">
        <f>IF(S619=1,SUM($S$6:S619),0)</f>
        <v>574</v>
      </c>
      <c r="V619" s="550">
        <f t="shared" si="610"/>
        <v>574</v>
      </c>
      <c r="W619" s="550">
        <f t="shared" si="611"/>
        <v>0</v>
      </c>
      <c r="X619" s="550">
        <f>IF(W619=1,SUM($W$6:W619),0)</f>
        <v>0</v>
      </c>
      <c r="Y619" s="158"/>
      <c r="Z619" s="158"/>
      <c r="AA619" s="158"/>
      <c r="AB619" s="158"/>
      <c r="AE619" s="150"/>
      <c r="AF619" s="160"/>
      <c r="AG619" s="150"/>
      <c r="AH619" s="150"/>
    </row>
    <row r="620" spans="1:34" ht="15" customHeight="1">
      <c r="A620" s="15"/>
      <c r="B620" s="169">
        <v>17</v>
      </c>
      <c r="C620" s="105" t="s">
        <v>1101</v>
      </c>
      <c r="D620" s="441" t="s">
        <v>1424</v>
      </c>
      <c r="E620" s="212" t="s">
        <v>45</v>
      </c>
      <c r="F620" s="213" t="s">
        <v>24</v>
      </c>
      <c r="G620" s="214">
        <v>5030000</v>
      </c>
      <c r="H620" s="214">
        <v>5602900</v>
      </c>
      <c r="I620" s="167">
        <v>5341928</v>
      </c>
      <c r="J620" s="445">
        <f t="shared" si="615"/>
        <v>-4.6578022095700444E-2</v>
      </c>
      <c r="K620" s="167">
        <f t="shared" si="616"/>
        <v>5590744.4404176408</v>
      </c>
      <c r="L620" s="167">
        <f t="shared" ref="L620:O620" si="649">IF($J620&lt;0,(K620*(1-$J620)),(K620*(1+$J620)))</f>
        <v>5851150.2584948279</v>
      </c>
      <c r="M620" s="167">
        <f t="shared" si="649"/>
        <v>6123685.2645202633</v>
      </c>
      <c r="N620" s="167">
        <f t="shared" si="649"/>
        <v>6408914.4120782027</v>
      </c>
      <c r="O620" s="167">
        <f t="shared" si="649"/>
        <v>6707428.9691734342</v>
      </c>
      <c r="P620" s="455"/>
      <c r="Q620" s="87">
        <f t="shared" si="618"/>
        <v>5341928</v>
      </c>
      <c r="R620" s="550">
        <f t="shared" si="608"/>
        <v>0</v>
      </c>
      <c r="S620" s="550">
        <f t="shared" si="609"/>
        <v>1</v>
      </c>
      <c r="T620" s="550">
        <f>IF(R620=1,SUM($R$6:R620),0)</f>
        <v>0</v>
      </c>
      <c r="U620" s="550">
        <f>IF(S620=1,SUM($S$6:S620),0)</f>
        <v>575</v>
      </c>
      <c r="V620" s="550">
        <f t="shared" si="610"/>
        <v>575</v>
      </c>
      <c r="W620" s="550">
        <f t="shared" si="611"/>
        <v>0</v>
      </c>
      <c r="X620" s="550">
        <f>IF(W620=1,SUM($W$6:W620),0)</f>
        <v>0</v>
      </c>
      <c r="Y620" s="158"/>
      <c r="Z620" s="158"/>
      <c r="AA620" s="158"/>
      <c r="AB620" s="158"/>
      <c r="AE620" s="150"/>
      <c r="AF620" s="160"/>
      <c r="AG620" s="150"/>
      <c r="AH620" s="150"/>
    </row>
    <row r="621" spans="1:34" ht="15" customHeight="1">
      <c r="A621" s="15"/>
      <c r="B621" s="169">
        <v>18</v>
      </c>
      <c r="C621" s="105" t="s">
        <v>1102</v>
      </c>
      <c r="D621" s="441" t="s">
        <v>1425</v>
      </c>
      <c r="E621" s="212" t="s">
        <v>45</v>
      </c>
      <c r="F621" s="213" t="s">
        <v>24</v>
      </c>
      <c r="G621" s="214">
        <v>7223500</v>
      </c>
      <c r="H621" s="214">
        <v>8046300</v>
      </c>
      <c r="I621" s="167">
        <v>7671455</v>
      </c>
      <c r="J621" s="445">
        <f t="shared" si="615"/>
        <v>-4.6586008475945469E-2</v>
      </c>
      <c r="K621" s="167">
        <f t="shared" si="616"/>
        <v>8028837.467652835</v>
      </c>
      <c r="L621" s="167">
        <f t="shared" ref="L621:O621" si="650">IF($J621&lt;0,(K621*(1-$J621)),(K621*(1+$J621)))</f>
        <v>8402868.9579728991</v>
      </c>
      <c r="M621" s="167">
        <f t="shared" si="650"/>
        <v>8794325.0824712832</v>
      </c>
      <c r="N621" s="167">
        <f t="shared" si="650"/>
        <v>9204017.5853035115</v>
      </c>
      <c r="O621" s="167">
        <f t="shared" si="650"/>
        <v>9632796.0265452117</v>
      </c>
      <c r="P621" s="455"/>
      <c r="Q621" s="87">
        <f t="shared" si="618"/>
        <v>7671455</v>
      </c>
      <c r="R621" s="550">
        <f t="shared" si="608"/>
        <v>0</v>
      </c>
      <c r="S621" s="550">
        <f t="shared" si="609"/>
        <v>1</v>
      </c>
      <c r="T621" s="550">
        <f>IF(R621=1,SUM($R$6:R621),0)</f>
        <v>0</v>
      </c>
      <c r="U621" s="550">
        <f>IF(S621=1,SUM($S$6:S621),0)</f>
        <v>576</v>
      </c>
      <c r="V621" s="550">
        <f t="shared" si="610"/>
        <v>576</v>
      </c>
      <c r="W621" s="550">
        <f t="shared" si="611"/>
        <v>0</v>
      </c>
      <c r="X621" s="550">
        <f>IF(W621=1,SUM($W$6:W621),0)</f>
        <v>0</v>
      </c>
      <c r="Y621" s="158"/>
      <c r="Z621" s="158"/>
      <c r="AA621" s="158"/>
      <c r="AB621" s="158"/>
      <c r="AE621" s="150"/>
      <c r="AF621" s="160"/>
      <c r="AG621" s="150"/>
      <c r="AH621" s="150"/>
    </row>
    <row r="622" spans="1:34" ht="15" customHeight="1">
      <c r="A622" s="15"/>
      <c r="B622" s="169">
        <v>19</v>
      </c>
      <c r="C622" s="105" t="s">
        <v>1103</v>
      </c>
      <c r="D622" s="441" t="s">
        <v>1426</v>
      </c>
      <c r="E622" s="212" t="s">
        <v>45</v>
      </c>
      <c r="F622" s="213" t="s">
        <v>24</v>
      </c>
      <c r="G622" s="216">
        <v>7275900</v>
      </c>
      <c r="H622" s="216">
        <v>8104600</v>
      </c>
      <c r="I622" s="167">
        <v>7727104</v>
      </c>
      <c r="J622" s="445">
        <f t="shared" si="615"/>
        <v>-4.6577992744860942E-2</v>
      </c>
      <c r="K622" s="167">
        <f t="shared" si="616"/>
        <v>8087016.994050785</v>
      </c>
      <c r="L622" s="167">
        <f t="shared" ref="L622:O622" si="651">IF($J622&lt;0,(K622*(1-$J622)),(K622*(1+$J622)))</f>
        <v>8463694.0129272491</v>
      </c>
      <c r="M622" s="167">
        <f t="shared" si="651"/>
        <v>8857915.8912560958</v>
      </c>
      <c r="N622" s="167">
        <f t="shared" si="651"/>
        <v>9270499.8333736099</v>
      </c>
      <c r="O622" s="167">
        <f t="shared" si="651"/>
        <v>9702301.107353719</v>
      </c>
      <c r="P622" s="455"/>
      <c r="Q622" s="87">
        <f t="shared" si="618"/>
        <v>7727104</v>
      </c>
      <c r="R622" s="550">
        <f t="shared" si="608"/>
        <v>0</v>
      </c>
      <c r="S622" s="550">
        <f t="shared" si="609"/>
        <v>1</v>
      </c>
      <c r="T622" s="550">
        <f>IF(R622=1,SUM($R$6:R622),0)</f>
        <v>0</v>
      </c>
      <c r="U622" s="550">
        <f>IF(S622=1,SUM($S$6:S622),0)</f>
        <v>577</v>
      </c>
      <c r="V622" s="550">
        <f t="shared" si="610"/>
        <v>577</v>
      </c>
      <c r="W622" s="550">
        <f t="shared" si="611"/>
        <v>0</v>
      </c>
      <c r="X622" s="550">
        <f>IF(W622=1,SUM($W$6:W622),0)</f>
        <v>0</v>
      </c>
      <c r="Y622" s="158"/>
      <c r="Z622" s="158"/>
      <c r="AA622" s="158"/>
      <c r="AB622" s="158"/>
      <c r="AE622" s="150"/>
      <c r="AF622" s="160"/>
      <c r="AG622" s="150"/>
      <c r="AH622" s="150"/>
    </row>
    <row r="623" spans="1:34" ht="15" customHeight="1">
      <c r="A623" s="15"/>
      <c r="B623" s="169">
        <v>20</v>
      </c>
      <c r="C623" s="105" t="s">
        <v>1104</v>
      </c>
      <c r="D623" s="441" t="s">
        <v>1427</v>
      </c>
      <c r="E623" s="212" t="s">
        <v>45</v>
      </c>
      <c r="F623" s="213" t="s">
        <v>24</v>
      </c>
      <c r="G623" s="214">
        <v>7275900</v>
      </c>
      <c r="H623" s="214">
        <v>8104600</v>
      </c>
      <c r="I623" s="167">
        <v>7727104</v>
      </c>
      <c r="J623" s="445">
        <f t="shared" si="615"/>
        <v>-4.6577992744860942E-2</v>
      </c>
      <c r="K623" s="167">
        <f t="shared" si="616"/>
        <v>8087016.994050785</v>
      </c>
      <c r="L623" s="167">
        <f t="shared" ref="L623:O623" si="652">IF($J623&lt;0,(K623*(1-$J623)),(K623*(1+$J623)))</f>
        <v>8463694.0129272491</v>
      </c>
      <c r="M623" s="167">
        <f t="shared" si="652"/>
        <v>8857915.8912560958</v>
      </c>
      <c r="N623" s="167">
        <f t="shared" si="652"/>
        <v>9270499.8333736099</v>
      </c>
      <c r="O623" s="167">
        <f t="shared" si="652"/>
        <v>9702301.107353719</v>
      </c>
      <c r="P623" s="455"/>
      <c r="Q623" s="87">
        <f t="shared" si="618"/>
        <v>7727104</v>
      </c>
      <c r="R623" s="550">
        <f t="shared" si="608"/>
        <v>0</v>
      </c>
      <c r="S623" s="550">
        <f t="shared" si="609"/>
        <v>1</v>
      </c>
      <c r="T623" s="550">
        <f>IF(R623=1,SUM($R$6:R623),0)</f>
        <v>0</v>
      </c>
      <c r="U623" s="550">
        <f>IF(S623=1,SUM($S$6:S623),0)</f>
        <v>578</v>
      </c>
      <c r="V623" s="550">
        <f t="shared" si="610"/>
        <v>578</v>
      </c>
      <c r="W623" s="550">
        <f t="shared" si="611"/>
        <v>0</v>
      </c>
      <c r="X623" s="550">
        <f>IF(W623=1,SUM($W$6:W623),0)</f>
        <v>0</v>
      </c>
      <c r="Y623" s="158"/>
      <c r="Z623" s="158"/>
      <c r="AA623" s="158"/>
      <c r="AB623" s="158"/>
      <c r="AE623" s="150"/>
      <c r="AF623" s="160"/>
      <c r="AG623" s="150"/>
      <c r="AH623" s="150"/>
    </row>
    <row r="624" spans="1:34" ht="15" customHeight="1">
      <c r="A624" s="15"/>
      <c r="B624" s="169">
        <v>21</v>
      </c>
      <c r="C624" s="105" t="s">
        <v>1105</v>
      </c>
      <c r="D624" s="441" t="s">
        <v>1428</v>
      </c>
      <c r="E624" s="212" t="s">
        <v>45</v>
      </c>
      <c r="F624" s="213" t="s">
        <v>24</v>
      </c>
      <c r="G624" s="214">
        <v>5224600</v>
      </c>
      <c r="H624" s="214">
        <v>5819700</v>
      </c>
      <c r="I624" s="167">
        <v>5548596</v>
      </c>
      <c r="J624" s="445">
        <f t="shared" si="615"/>
        <v>-4.6583844528068456E-2</v>
      </c>
      <c r="K624" s="167">
        <f t="shared" si="616"/>
        <v>5807070.9334130622</v>
      </c>
      <c r="L624" s="167">
        <f t="shared" ref="L624:O624" si="653">IF($J624&lt;0,(K624*(1-$J624)),(K624*(1+$J624)))</f>
        <v>6077586.6229386413</v>
      </c>
      <c r="M624" s="167">
        <f t="shared" si="653"/>
        <v>6360703.9732874837</v>
      </c>
      <c r="N624" s="167">
        <f t="shared" si="653"/>
        <v>6657010.0182681745</v>
      </c>
      <c r="O624" s="167">
        <f t="shared" si="653"/>
        <v>6967119.1379809733</v>
      </c>
      <c r="P624" s="455"/>
      <c r="Q624" s="87">
        <f t="shared" si="618"/>
        <v>5548596</v>
      </c>
      <c r="R624" s="550">
        <f t="shared" si="608"/>
        <v>0</v>
      </c>
      <c r="S624" s="550">
        <f t="shared" si="609"/>
        <v>1</v>
      </c>
      <c r="T624" s="550">
        <f>IF(R624=1,SUM($R$6:R624),0)</f>
        <v>0</v>
      </c>
      <c r="U624" s="550">
        <f>IF(S624=1,SUM($S$6:S624),0)</f>
        <v>579</v>
      </c>
      <c r="V624" s="550">
        <f t="shared" si="610"/>
        <v>579</v>
      </c>
      <c r="W624" s="550">
        <f t="shared" si="611"/>
        <v>0</v>
      </c>
      <c r="X624" s="550">
        <f>IF(W624=1,SUM($W$6:W624),0)</f>
        <v>0</v>
      </c>
      <c r="Y624" s="158"/>
      <c r="Z624" s="158"/>
      <c r="AA624" s="158"/>
      <c r="AB624" s="158"/>
      <c r="AE624" s="150"/>
      <c r="AF624" s="160"/>
      <c r="AG624" s="150"/>
      <c r="AH624" s="150"/>
    </row>
    <row r="625" spans="1:34" ht="15" customHeight="1">
      <c r="A625" s="15"/>
      <c r="B625" s="169">
        <v>22</v>
      </c>
      <c r="C625" s="105" t="s">
        <v>1106</v>
      </c>
      <c r="D625" s="441" t="s">
        <v>1429</v>
      </c>
      <c r="E625" s="212" t="s">
        <v>45</v>
      </c>
      <c r="F625" s="213" t="s">
        <v>24</v>
      </c>
      <c r="G625" s="214">
        <v>5224600</v>
      </c>
      <c r="H625" s="214">
        <v>5819700</v>
      </c>
      <c r="I625" s="167">
        <v>5548596</v>
      </c>
      <c r="J625" s="445">
        <f t="shared" si="615"/>
        <v>-4.6583844528068456E-2</v>
      </c>
      <c r="K625" s="167">
        <f t="shared" si="616"/>
        <v>5807070.9334130622</v>
      </c>
      <c r="L625" s="167">
        <f t="shared" ref="L625:O625" si="654">IF($J625&lt;0,(K625*(1-$J625)),(K625*(1+$J625)))</f>
        <v>6077586.6229386413</v>
      </c>
      <c r="M625" s="167">
        <f t="shared" si="654"/>
        <v>6360703.9732874837</v>
      </c>
      <c r="N625" s="167">
        <f t="shared" si="654"/>
        <v>6657010.0182681745</v>
      </c>
      <c r="O625" s="167">
        <f t="shared" si="654"/>
        <v>6967119.1379809733</v>
      </c>
      <c r="P625" s="455"/>
      <c r="Q625" s="87">
        <f t="shared" si="618"/>
        <v>5548596</v>
      </c>
      <c r="R625" s="550">
        <f t="shared" si="608"/>
        <v>0</v>
      </c>
      <c r="S625" s="550">
        <f t="shared" si="609"/>
        <v>1</v>
      </c>
      <c r="T625" s="550">
        <f>IF(R625=1,SUM($R$6:R625),0)</f>
        <v>0</v>
      </c>
      <c r="U625" s="550">
        <f>IF(S625=1,SUM($S$6:S625),0)</f>
        <v>580</v>
      </c>
      <c r="V625" s="550">
        <f t="shared" si="610"/>
        <v>580</v>
      </c>
      <c r="W625" s="550">
        <f t="shared" si="611"/>
        <v>0</v>
      </c>
      <c r="X625" s="550">
        <f>IF(W625=1,SUM($W$6:W625),0)</f>
        <v>0</v>
      </c>
      <c r="Y625" s="158"/>
      <c r="Z625" s="158"/>
      <c r="AA625" s="158"/>
      <c r="AB625" s="158"/>
      <c r="AE625" s="150"/>
      <c r="AF625" s="160"/>
      <c r="AG625" s="150"/>
      <c r="AH625" s="150"/>
    </row>
    <row r="626" spans="1:34" ht="15" customHeight="1">
      <c r="A626" s="15"/>
      <c r="B626" s="169">
        <v>23</v>
      </c>
      <c r="C626" s="105" t="s">
        <v>1107</v>
      </c>
      <c r="D626" s="441" t="s">
        <v>1430</v>
      </c>
      <c r="E626" s="212" t="s">
        <v>45</v>
      </c>
      <c r="F626" s="213" t="s">
        <v>24</v>
      </c>
      <c r="G626" s="214">
        <v>2857700</v>
      </c>
      <c r="H626" s="214">
        <v>3183200</v>
      </c>
      <c r="I626" s="167">
        <v>3034916</v>
      </c>
      <c r="J626" s="445">
        <f t="shared" si="615"/>
        <v>-4.6583312390047753E-2</v>
      </c>
      <c r="K626" s="167">
        <f t="shared" si="616"/>
        <v>3176292.4401055537</v>
      </c>
      <c r="L626" s="167">
        <f t="shared" ref="L626:O626" si="655">IF($J626&lt;0,(K626*(1-$J626)),(K626*(1+$J626)))</f>
        <v>3324254.6630851375</v>
      </c>
      <c r="M626" s="167">
        <f t="shared" si="655"/>
        <v>3479109.4565197052</v>
      </c>
      <c r="N626" s="167">
        <f t="shared" si="655"/>
        <v>3641177.8991719317</v>
      </c>
      <c r="O626" s="167">
        <f t="shared" si="655"/>
        <v>3810796.0267167953</v>
      </c>
      <c r="P626" s="455"/>
      <c r="Q626" s="87">
        <f t="shared" si="618"/>
        <v>3034916</v>
      </c>
      <c r="R626" s="550">
        <f t="shared" si="608"/>
        <v>0</v>
      </c>
      <c r="S626" s="550">
        <f t="shared" si="609"/>
        <v>1</v>
      </c>
      <c r="T626" s="550">
        <f>IF(R626=1,SUM($R$6:R626),0)</f>
        <v>0</v>
      </c>
      <c r="U626" s="550">
        <f>IF(S626=1,SUM($S$6:S626),0)</f>
        <v>581</v>
      </c>
      <c r="V626" s="550">
        <f t="shared" si="610"/>
        <v>581</v>
      </c>
      <c r="W626" s="550">
        <f t="shared" si="611"/>
        <v>0</v>
      </c>
      <c r="X626" s="550">
        <f>IF(W626=1,SUM($W$6:W626),0)</f>
        <v>0</v>
      </c>
      <c r="Y626" s="158"/>
      <c r="Z626" s="158"/>
      <c r="AA626" s="158"/>
      <c r="AB626" s="158"/>
      <c r="AE626" s="150"/>
      <c r="AF626" s="160"/>
      <c r="AG626" s="150"/>
      <c r="AH626" s="150"/>
    </row>
    <row r="627" spans="1:34" ht="15" customHeight="1">
      <c r="A627" s="15"/>
      <c r="B627" s="169">
        <v>24</v>
      </c>
      <c r="C627" s="105" t="s">
        <v>1108</v>
      </c>
      <c r="D627" s="441" t="s">
        <v>1431</v>
      </c>
      <c r="E627" s="212" t="s">
        <v>45</v>
      </c>
      <c r="F627" s="213" t="s">
        <v>24</v>
      </c>
      <c r="G627" s="214">
        <v>2857700</v>
      </c>
      <c r="H627" s="214">
        <v>3183200</v>
      </c>
      <c r="I627" s="167">
        <v>3034916</v>
      </c>
      <c r="J627" s="445">
        <f t="shared" si="615"/>
        <v>-4.6583312390047753E-2</v>
      </c>
      <c r="K627" s="167">
        <f t="shared" si="616"/>
        <v>3176292.4401055537</v>
      </c>
      <c r="L627" s="167">
        <f t="shared" ref="L627:O627" si="656">IF($J627&lt;0,(K627*(1-$J627)),(K627*(1+$J627)))</f>
        <v>3324254.6630851375</v>
      </c>
      <c r="M627" s="167">
        <f t="shared" si="656"/>
        <v>3479109.4565197052</v>
      </c>
      <c r="N627" s="167">
        <f t="shared" si="656"/>
        <v>3641177.8991719317</v>
      </c>
      <c r="O627" s="167">
        <f t="shared" si="656"/>
        <v>3810796.0267167953</v>
      </c>
      <c r="P627" s="455"/>
      <c r="Q627" s="87">
        <f t="shared" si="618"/>
        <v>3034916</v>
      </c>
      <c r="R627" s="550">
        <f t="shared" si="608"/>
        <v>0</v>
      </c>
      <c r="S627" s="550">
        <f t="shared" si="609"/>
        <v>1</v>
      </c>
      <c r="T627" s="550">
        <f>IF(R627=1,SUM($R$6:R627),0)</f>
        <v>0</v>
      </c>
      <c r="U627" s="550">
        <f>IF(S627=1,SUM($S$6:S627),0)</f>
        <v>582</v>
      </c>
      <c r="V627" s="550">
        <f t="shared" si="610"/>
        <v>582</v>
      </c>
      <c r="W627" s="550">
        <f t="shared" si="611"/>
        <v>0</v>
      </c>
      <c r="X627" s="550">
        <f>IF(W627=1,SUM($W$6:W627),0)</f>
        <v>0</v>
      </c>
      <c r="Y627" s="158"/>
      <c r="Z627" s="158"/>
      <c r="AA627" s="158"/>
      <c r="AB627" s="158"/>
      <c r="AE627" s="150"/>
      <c r="AF627" s="160"/>
      <c r="AG627" s="150"/>
      <c r="AH627" s="150"/>
    </row>
    <row r="628" spans="1:34" ht="15" customHeight="1">
      <c r="A628" s="15"/>
      <c r="B628" s="169">
        <v>25</v>
      </c>
      <c r="C628" s="105" t="s">
        <v>1109</v>
      </c>
      <c r="D628" s="441" t="s">
        <v>1432</v>
      </c>
      <c r="E628" s="212" t="s">
        <v>45</v>
      </c>
      <c r="F628" s="213" t="s">
        <v>24</v>
      </c>
      <c r="G628" s="214">
        <v>3401800</v>
      </c>
      <c r="H628" s="214">
        <v>3789300</v>
      </c>
      <c r="I628" s="167">
        <v>3612758</v>
      </c>
      <c r="J628" s="445">
        <f t="shared" si="615"/>
        <v>-4.6589607579236268E-2</v>
      </c>
      <c r="K628" s="167">
        <f t="shared" si="616"/>
        <v>3781074.9774987465</v>
      </c>
      <c r="L628" s="167">
        <f t="shared" ref="L628:O628" si="657">IF($J628&lt;0,(K628*(1-$J628)),(K628*(1+$J628)))</f>
        <v>3957233.7769280826</v>
      </c>
      <c r="M628" s="167">
        <f t="shared" si="657"/>
        <v>4141599.7456944608</v>
      </c>
      <c r="N628" s="167">
        <f t="shared" si="657"/>
        <v>4334555.2525966307</v>
      </c>
      <c r="O628" s="167">
        <f t="shared" si="657"/>
        <v>4536500.4808456246</v>
      </c>
      <c r="P628" s="455"/>
      <c r="Q628" s="87">
        <f t="shared" si="618"/>
        <v>3612758</v>
      </c>
      <c r="R628" s="550">
        <f t="shared" si="608"/>
        <v>0</v>
      </c>
      <c r="S628" s="550">
        <f t="shared" si="609"/>
        <v>1</v>
      </c>
      <c r="T628" s="550">
        <f>IF(R628=1,SUM($R$6:R628),0)</f>
        <v>0</v>
      </c>
      <c r="U628" s="550">
        <f>IF(S628=1,SUM($S$6:S628),0)</f>
        <v>583</v>
      </c>
      <c r="V628" s="550">
        <f t="shared" si="610"/>
        <v>583</v>
      </c>
      <c r="W628" s="550">
        <f t="shared" si="611"/>
        <v>0</v>
      </c>
      <c r="X628" s="550">
        <f>IF(W628=1,SUM($W$6:W628),0)</f>
        <v>0</v>
      </c>
      <c r="Y628" s="158"/>
      <c r="Z628" s="158"/>
      <c r="AA628" s="158"/>
      <c r="AB628" s="158"/>
      <c r="AE628" s="150"/>
      <c r="AF628" s="160"/>
      <c r="AG628" s="150"/>
      <c r="AH628" s="150"/>
    </row>
    <row r="629" spans="1:34" ht="15" customHeight="1">
      <c r="A629" s="15"/>
      <c r="B629" s="169">
        <v>26</v>
      </c>
      <c r="C629" s="105" t="s">
        <v>269</v>
      </c>
      <c r="D629" s="105" t="s">
        <v>269</v>
      </c>
      <c r="E629" s="212" t="s">
        <v>45</v>
      </c>
      <c r="F629" s="213" t="s">
        <v>24</v>
      </c>
      <c r="G629" s="214">
        <v>2935500</v>
      </c>
      <c r="H629" s="214">
        <v>3269900</v>
      </c>
      <c r="I629" s="167">
        <v>3289317</v>
      </c>
      <c r="J629" s="445">
        <f t="shared" si="615"/>
        <v>5.9381020826324961E-3</v>
      </c>
      <c r="K629" s="167">
        <f t="shared" si="616"/>
        <v>3308849.3001281386</v>
      </c>
      <c r="L629" s="167">
        <f t="shared" ref="L629:O629" si="658">IF($J629&lt;0,(K629*(1-$J629)),(K629*(1+$J629)))</f>
        <v>3328497.5850483468</v>
      </c>
      <c r="M629" s="167">
        <f t="shared" si="658"/>
        <v>3348262.5434901598</v>
      </c>
      <c r="N629" s="167">
        <f t="shared" si="658"/>
        <v>3368144.8682728591</v>
      </c>
      <c r="O629" s="167">
        <f t="shared" si="658"/>
        <v>3388145.2563297586</v>
      </c>
      <c r="P629" s="461"/>
      <c r="Q629" s="87">
        <f t="shared" si="618"/>
        <v>3289317</v>
      </c>
      <c r="R629" s="550">
        <f t="shared" si="608"/>
        <v>0</v>
      </c>
      <c r="S629" s="550">
        <f t="shared" si="609"/>
        <v>1</v>
      </c>
      <c r="T629" s="550">
        <f>IF(R629=1,SUM($R$6:R629),0)</f>
        <v>0</v>
      </c>
      <c r="U629" s="550">
        <f>IF(S629=1,SUM($S$6:S629),0)</f>
        <v>584</v>
      </c>
      <c r="V629" s="550">
        <f t="shared" si="610"/>
        <v>584</v>
      </c>
      <c r="W629" s="550">
        <f t="shared" si="611"/>
        <v>0</v>
      </c>
      <c r="X629" s="550">
        <f>IF(W629=1,SUM($W$6:W629),0)</f>
        <v>0</v>
      </c>
      <c r="Y629" s="158"/>
      <c r="Z629" s="158"/>
      <c r="AA629" s="158"/>
      <c r="AB629" s="158"/>
      <c r="AE629" s="150"/>
      <c r="AF629" s="160"/>
      <c r="AG629" s="150"/>
      <c r="AH629" s="150"/>
    </row>
    <row r="630" spans="1:34" ht="15" customHeight="1">
      <c r="A630" s="15"/>
      <c r="B630" s="169">
        <v>27</v>
      </c>
      <c r="C630" s="105" t="s">
        <v>270</v>
      </c>
      <c r="D630" s="105" t="s">
        <v>270</v>
      </c>
      <c r="E630" s="212" t="s">
        <v>45</v>
      </c>
      <c r="F630" s="213" t="s">
        <v>24</v>
      </c>
      <c r="G630" s="214">
        <v>4180700</v>
      </c>
      <c r="H630" s="214">
        <v>4656900</v>
      </c>
      <c r="I630" s="167">
        <v>4684602</v>
      </c>
      <c r="J630" s="445">
        <f t="shared" si="615"/>
        <v>5.9485924112607103E-3</v>
      </c>
      <c r="K630" s="167">
        <f t="shared" si="616"/>
        <v>4712468.7879069773</v>
      </c>
      <c r="L630" s="167">
        <f t="shared" ref="L630:O630" si="659">IF($J630&lt;0,(K630*(1-$J630)),(K630*(1+$J630)))</f>
        <v>4740501.3439770238</v>
      </c>
      <c r="M630" s="167">
        <f t="shared" si="659"/>
        <v>4768700.654297377</v>
      </c>
      <c r="N630" s="167">
        <f t="shared" si="659"/>
        <v>4797067.7108211042</v>
      </c>
      <c r="O630" s="167">
        <f t="shared" si="659"/>
        <v>4825603.5114019988</v>
      </c>
      <c r="P630" s="461"/>
      <c r="Q630" s="87">
        <f t="shared" si="618"/>
        <v>4684602</v>
      </c>
      <c r="R630" s="550">
        <f t="shared" si="608"/>
        <v>0</v>
      </c>
      <c r="S630" s="550">
        <f t="shared" si="609"/>
        <v>1</v>
      </c>
      <c r="T630" s="550">
        <f>IF(R630=1,SUM($R$6:R630),0)</f>
        <v>0</v>
      </c>
      <c r="U630" s="550">
        <f>IF(S630=1,SUM($S$6:S630),0)</f>
        <v>585</v>
      </c>
      <c r="V630" s="550">
        <f t="shared" si="610"/>
        <v>585</v>
      </c>
      <c r="W630" s="550">
        <f t="shared" si="611"/>
        <v>0</v>
      </c>
      <c r="X630" s="550">
        <f>IF(W630=1,SUM($W$6:W630),0)</f>
        <v>0</v>
      </c>
      <c r="Y630" s="158"/>
      <c r="Z630" s="158"/>
      <c r="AA630" s="158"/>
      <c r="AB630" s="158"/>
      <c r="AE630" s="150"/>
      <c r="AF630" s="160"/>
      <c r="AG630" s="150"/>
      <c r="AH630" s="150"/>
    </row>
    <row r="631" spans="1:34" ht="15" customHeight="1">
      <c r="A631" s="15"/>
      <c r="B631" s="169">
        <v>28</v>
      </c>
      <c r="C631" s="105" t="s">
        <v>271</v>
      </c>
      <c r="D631" s="105" t="s">
        <v>271</v>
      </c>
      <c r="E631" s="212" t="s">
        <v>45</v>
      </c>
      <c r="F631" s="213" t="s">
        <v>24</v>
      </c>
      <c r="G631" s="214">
        <v>7316100</v>
      </c>
      <c r="H631" s="214">
        <v>8149400</v>
      </c>
      <c r="I631" s="167">
        <v>7316100</v>
      </c>
      <c r="J631" s="445">
        <f t="shared" si="615"/>
        <v>-0.10225292659582301</v>
      </c>
      <c r="K631" s="167">
        <f t="shared" si="616"/>
        <v>8064192.6362677002</v>
      </c>
      <c r="L631" s="167">
        <f t="shared" ref="L631:O631" si="660">IF($J631&lt;0,(K631*(1-$J631)),(K631*(1+$J631)))</f>
        <v>8888779.9339585584</v>
      </c>
      <c r="M631" s="167">
        <f t="shared" si="660"/>
        <v>9797683.6960720476</v>
      </c>
      <c r="N631" s="167">
        <f t="shared" si="660"/>
        <v>10799525.527855594</v>
      </c>
      <c r="O631" s="167">
        <f t="shared" si="660"/>
        <v>11903808.618925128</v>
      </c>
      <c r="P631" s="461"/>
      <c r="Q631" s="87">
        <f t="shared" si="618"/>
        <v>7316100</v>
      </c>
      <c r="R631" s="550">
        <f t="shared" si="608"/>
        <v>0</v>
      </c>
      <c r="S631" s="550">
        <f t="shared" si="609"/>
        <v>1</v>
      </c>
      <c r="T631" s="550">
        <f>IF(R631=1,SUM($R$6:R631),0)</f>
        <v>0</v>
      </c>
      <c r="U631" s="550">
        <f>IF(S631=1,SUM($S$6:S631),0)</f>
        <v>586</v>
      </c>
      <c r="V631" s="550">
        <f t="shared" si="610"/>
        <v>586</v>
      </c>
      <c r="W631" s="550">
        <f t="shared" si="611"/>
        <v>0</v>
      </c>
      <c r="X631" s="550">
        <f>IF(W631=1,SUM($W$6:W631),0)</f>
        <v>0</v>
      </c>
      <c r="Y631" s="158"/>
      <c r="Z631" s="158"/>
      <c r="AA631" s="158"/>
      <c r="AB631" s="158"/>
      <c r="AE631" s="150"/>
      <c r="AF631" s="160"/>
      <c r="AG631" s="150"/>
      <c r="AH631" s="150"/>
    </row>
    <row r="632" spans="1:34" ht="15" customHeight="1">
      <c r="A632" s="15"/>
      <c r="B632" s="169">
        <v>29</v>
      </c>
      <c r="C632" s="105" t="s">
        <v>272</v>
      </c>
      <c r="D632" s="105" t="s">
        <v>272</v>
      </c>
      <c r="E632" s="212" t="s">
        <v>45</v>
      </c>
      <c r="F632" s="213" t="s">
        <v>8</v>
      </c>
      <c r="G632" s="214">
        <v>34800</v>
      </c>
      <c r="H632" s="214">
        <v>38800</v>
      </c>
      <c r="I632" s="167">
        <v>38994</v>
      </c>
      <c r="J632" s="445">
        <f t="shared" si="615"/>
        <v>5.0000000000000001E-3</v>
      </c>
      <c r="K632" s="167">
        <f t="shared" si="616"/>
        <v>39188.969999999994</v>
      </c>
      <c r="L632" s="167">
        <f t="shared" ref="L632:O632" si="661">IF($J632&lt;0,(K632*(1-$J632)),(K632*(1+$J632)))</f>
        <v>39384.914849999986</v>
      </c>
      <c r="M632" s="167">
        <f t="shared" si="661"/>
        <v>39581.839424249985</v>
      </c>
      <c r="N632" s="167">
        <f t="shared" si="661"/>
        <v>39779.748621371233</v>
      </c>
      <c r="O632" s="167">
        <f t="shared" si="661"/>
        <v>39978.647364478085</v>
      </c>
      <c r="P632" s="461"/>
      <c r="Q632" s="87">
        <f t="shared" si="618"/>
        <v>38994</v>
      </c>
      <c r="R632" s="550">
        <f t="shared" si="608"/>
        <v>0</v>
      </c>
      <c r="S632" s="550">
        <f t="shared" si="609"/>
        <v>1</v>
      </c>
      <c r="T632" s="550">
        <f>IF(R632=1,SUM($R$6:R632),0)</f>
        <v>0</v>
      </c>
      <c r="U632" s="550">
        <f>IF(S632=1,SUM($S$6:S632),0)</f>
        <v>587</v>
      </c>
      <c r="V632" s="550">
        <f t="shared" si="610"/>
        <v>587</v>
      </c>
      <c r="W632" s="550">
        <f t="shared" si="611"/>
        <v>0</v>
      </c>
      <c r="X632" s="550">
        <f>IF(W632=1,SUM($W$6:W632),0)</f>
        <v>0</v>
      </c>
      <c r="Y632" s="158"/>
      <c r="Z632" s="158"/>
      <c r="AA632" s="158"/>
      <c r="AB632" s="158"/>
      <c r="AE632" s="150"/>
      <c r="AF632" s="160"/>
      <c r="AG632" s="150"/>
      <c r="AH632" s="150"/>
    </row>
    <row r="633" spans="1:34" ht="15" customHeight="1">
      <c r="A633" s="15"/>
      <c r="B633" s="169">
        <v>30</v>
      </c>
      <c r="C633" s="105" t="s">
        <v>274</v>
      </c>
      <c r="D633" s="105" t="s">
        <v>274</v>
      </c>
      <c r="E633" s="212" t="s">
        <v>45</v>
      </c>
      <c r="F633" s="213" t="s">
        <v>8</v>
      </c>
      <c r="G633" s="214">
        <v>11200</v>
      </c>
      <c r="H633" s="214">
        <v>12500</v>
      </c>
      <c r="I633" s="167">
        <v>12550</v>
      </c>
      <c r="J633" s="445">
        <f t="shared" si="615"/>
        <v>4.0000000000000001E-3</v>
      </c>
      <c r="K633" s="167">
        <f t="shared" si="616"/>
        <v>12600.2</v>
      </c>
      <c r="L633" s="167">
        <f t="shared" ref="L633:O633" si="662">IF($J633&lt;0,(K633*(1-$J633)),(K633*(1+$J633)))</f>
        <v>12650.6008</v>
      </c>
      <c r="M633" s="167">
        <f t="shared" si="662"/>
        <v>12701.203203200001</v>
      </c>
      <c r="N633" s="167">
        <f t="shared" si="662"/>
        <v>12752.0080160128</v>
      </c>
      <c r="O633" s="167">
        <f t="shared" si="662"/>
        <v>12803.016048076852</v>
      </c>
      <c r="P633" s="461"/>
      <c r="Q633" s="87">
        <f t="shared" si="618"/>
        <v>12550</v>
      </c>
      <c r="R633" s="550">
        <f t="shared" si="608"/>
        <v>0</v>
      </c>
      <c r="S633" s="550">
        <f t="shared" si="609"/>
        <v>1</v>
      </c>
      <c r="T633" s="550">
        <f>IF(R633=1,SUM($R$6:R633),0)</f>
        <v>0</v>
      </c>
      <c r="U633" s="550">
        <f>IF(S633=1,SUM($S$6:S633),0)</f>
        <v>588</v>
      </c>
      <c r="V633" s="550">
        <f t="shared" si="610"/>
        <v>588</v>
      </c>
      <c r="W633" s="550">
        <f t="shared" si="611"/>
        <v>0</v>
      </c>
      <c r="X633" s="550">
        <f>IF(W633=1,SUM($W$6:W633),0)</f>
        <v>0</v>
      </c>
      <c r="Y633" s="158"/>
      <c r="Z633" s="158"/>
      <c r="AA633" s="158"/>
      <c r="AB633" s="158"/>
      <c r="AE633" s="150"/>
      <c r="AF633" s="160"/>
      <c r="AG633" s="150"/>
      <c r="AH633" s="150"/>
    </row>
    <row r="634" spans="1:34" ht="15" customHeight="1">
      <c r="A634" s="15"/>
      <c r="B634" s="169">
        <v>31</v>
      </c>
      <c r="C634" s="105" t="s">
        <v>34</v>
      </c>
      <c r="D634" s="105"/>
      <c r="E634" s="212" t="s">
        <v>45</v>
      </c>
      <c r="F634" s="213" t="s">
        <v>8</v>
      </c>
      <c r="G634" s="214">
        <v>6100</v>
      </c>
      <c r="H634" s="214">
        <v>6100</v>
      </c>
      <c r="I634" s="443">
        <v>6100</v>
      </c>
      <c r="J634" s="446">
        <v>-0.1509485129847489</v>
      </c>
      <c r="K634" s="443">
        <f t="shared" si="616"/>
        <v>7020.7859292069688</v>
      </c>
      <c r="L634" s="443">
        <f t="shared" ref="L634:O634" si="663">IF($J634&lt;0,(K634*(1-$J634)),(K634*(1+$J634)))</f>
        <v>8080.5631252050098</v>
      </c>
      <c r="M634" s="443">
        <f t="shared" si="663"/>
        <v>9300.3121130341024</v>
      </c>
      <c r="N634" s="443">
        <f t="shared" si="663"/>
        <v>10704.180396790649</v>
      </c>
      <c r="O634" s="443">
        <f t="shared" si="663"/>
        <v>12319.960510406698</v>
      </c>
      <c r="P634" s="461"/>
      <c r="Q634" s="87">
        <f t="shared" si="618"/>
        <v>6100</v>
      </c>
      <c r="R634" s="550">
        <f t="shared" si="608"/>
        <v>0</v>
      </c>
      <c r="S634" s="550">
        <f t="shared" si="609"/>
        <v>1</v>
      </c>
      <c r="T634" s="550">
        <f>IF(R634=1,SUM($R$6:R634),0)</f>
        <v>0</v>
      </c>
      <c r="U634" s="550">
        <f>IF(S634=1,SUM($S$6:S634),0)</f>
        <v>589</v>
      </c>
      <c r="V634" s="550">
        <f t="shared" si="610"/>
        <v>589</v>
      </c>
      <c r="W634" s="550">
        <f t="shared" si="611"/>
        <v>0</v>
      </c>
      <c r="X634" s="550">
        <f>IF(W634=1,SUM($W$6:W634),0)</f>
        <v>0</v>
      </c>
      <c r="Y634" s="158"/>
      <c r="Z634" s="158"/>
      <c r="AA634" s="158"/>
      <c r="AB634" s="158"/>
      <c r="AE634" s="150"/>
      <c r="AF634" s="160"/>
      <c r="AG634" s="150"/>
      <c r="AH634" s="150"/>
    </row>
    <row r="635" spans="1:34" ht="15" customHeight="1">
      <c r="A635" s="15"/>
      <c r="B635" s="169">
        <v>32</v>
      </c>
      <c r="C635" s="105" t="s">
        <v>560</v>
      </c>
      <c r="D635" s="105"/>
      <c r="E635" s="212" t="s">
        <v>45</v>
      </c>
      <c r="F635" s="213" t="s">
        <v>8</v>
      </c>
      <c r="G635" s="214">
        <v>18200</v>
      </c>
      <c r="H635" s="214">
        <v>38718.5</v>
      </c>
      <c r="I635" s="443">
        <v>32874</v>
      </c>
      <c r="J635" s="446">
        <f t="shared" si="615"/>
        <v>-0.1509485129847489</v>
      </c>
      <c r="K635" s="443">
        <f t="shared" si="616"/>
        <v>37836.281415860642</v>
      </c>
      <c r="L635" s="443">
        <f t="shared" ref="L635:O635" si="664">IF($J635&lt;0,(K635*(1-$J635)),(K635*(1+$J635)))</f>
        <v>43547.611832457296</v>
      </c>
      <c r="M635" s="443">
        <f t="shared" si="664"/>
        <v>50121.059082603788</v>
      </c>
      <c r="N635" s="443">
        <f t="shared" si="664"/>
        <v>57686.758420343576</v>
      </c>
      <c r="O635" s="443">
        <f t="shared" si="664"/>
        <v>66394.48882280488</v>
      </c>
      <c r="P635" s="461"/>
      <c r="Q635" s="87">
        <f t="shared" si="618"/>
        <v>32874</v>
      </c>
      <c r="R635" s="550">
        <f t="shared" si="608"/>
        <v>0</v>
      </c>
      <c r="S635" s="550">
        <f t="shared" si="609"/>
        <v>1</v>
      </c>
      <c r="T635" s="550">
        <f>IF(R635=1,SUM($R$6:R635),0)</f>
        <v>0</v>
      </c>
      <c r="U635" s="550">
        <f>IF(S635=1,SUM($S$6:S635),0)</f>
        <v>590</v>
      </c>
      <c r="V635" s="550">
        <f t="shared" si="610"/>
        <v>590</v>
      </c>
      <c r="W635" s="550">
        <f t="shared" si="611"/>
        <v>0</v>
      </c>
      <c r="X635" s="550">
        <f>IF(W635=1,SUM($W$6:W635),0)</f>
        <v>0</v>
      </c>
      <c r="Y635" s="158"/>
      <c r="Z635" s="158"/>
      <c r="AA635" s="158"/>
      <c r="AB635" s="158"/>
      <c r="AE635" s="150"/>
      <c r="AF635" s="160"/>
      <c r="AG635" s="150"/>
      <c r="AH635" s="150"/>
    </row>
    <row r="636" spans="1:34" ht="15" customHeight="1">
      <c r="A636" s="15"/>
      <c r="B636" s="169">
        <v>33</v>
      </c>
      <c r="C636" s="105" t="s">
        <v>561</v>
      </c>
      <c r="D636" s="105"/>
      <c r="E636" s="212" t="s">
        <v>45</v>
      </c>
      <c r="F636" s="213" t="s">
        <v>8</v>
      </c>
      <c r="G636" s="214">
        <v>83900</v>
      </c>
      <c r="H636" s="214">
        <v>218596</v>
      </c>
      <c r="I636" s="443">
        <v>179356</v>
      </c>
      <c r="J636" s="446">
        <f t="shared" si="615"/>
        <v>-0.17950923164193305</v>
      </c>
      <c r="K636" s="443">
        <f t="shared" si="616"/>
        <v>211552.05775037056</v>
      </c>
      <c r="L636" s="443">
        <f t="shared" ref="L636:O636" si="665">IF($J636&lt;0,(K636*(1-$J636)),(K636*(1+$J636)))</f>
        <v>249527.60508940942</v>
      </c>
      <c r="M636" s="443">
        <f t="shared" si="665"/>
        <v>294320.11375246104</v>
      </c>
      <c r="N636" s="443">
        <f t="shared" si="665"/>
        <v>347153.29122893169</v>
      </c>
      <c r="O636" s="443">
        <f t="shared" si="665"/>
        <v>409470.51179940545</v>
      </c>
      <c r="P636" s="461"/>
      <c r="Q636" s="87">
        <f t="shared" si="618"/>
        <v>179356</v>
      </c>
      <c r="R636" s="550">
        <f t="shared" si="608"/>
        <v>0</v>
      </c>
      <c r="S636" s="550">
        <f t="shared" si="609"/>
        <v>1</v>
      </c>
      <c r="T636" s="550">
        <f>IF(R636=1,SUM($R$6:R636),0)</f>
        <v>0</v>
      </c>
      <c r="U636" s="550">
        <f>IF(S636=1,SUM($S$6:S636),0)</f>
        <v>591</v>
      </c>
      <c r="V636" s="550">
        <f t="shared" si="610"/>
        <v>591</v>
      </c>
      <c r="W636" s="550">
        <f t="shared" si="611"/>
        <v>0</v>
      </c>
      <c r="X636" s="550">
        <f>IF(W636=1,SUM($W$6:W636),0)</f>
        <v>0</v>
      </c>
      <c r="Y636" s="158"/>
      <c r="Z636" s="158"/>
      <c r="AA636" s="158"/>
      <c r="AB636" s="158"/>
      <c r="AE636" s="150"/>
      <c r="AF636" s="160"/>
      <c r="AG636" s="150"/>
      <c r="AH636" s="150"/>
    </row>
    <row r="637" spans="1:34" ht="15" customHeight="1">
      <c r="A637" s="15"/>
      <c r="B637" s="169">
        <v>34</v>
      </c>
      <c r="C637" s="105" t="s">
        <v>436</v>
      </c>
      <c r="D637" s="105"/>
      <c r="E637" s="212" t="s">
        <v>45</v>
      </c>
      <c r="F637" s="213" t="s">
        <v>8</v>
      </c>
      <c r="G637" s="214">
        <v>148000</v>
      </c>
      <c r="H637" s="214">
        <v>680475</v>
      </c>
      <c r="I637" s="443">
        <v>755562</v>
      </c>
      <c r="J637" s="446">
        <f t="shared" si="615"/>
        <v>0.11034497960983136</v>
      </c>
      <c r="K637" s="443">
        <f t="shared" si="616"/>
        <v>838934.47348396352</v>
      </c>
      <c r="L637" s="443">
        <f t="shared" ref="L637:O637" si="666">IF($J637&lt;0,(K637*(1-$J637)),(K637*(1+$J637)))</f>
        <v>931506.68085453613</v>
      </c>
      <c r="M637" s="443">
        <f t="shared" si="666"/>
        <v>1034293.7665598517</v>
      </c>
      <c r="N637" s="443">
        <f t="shared" si="666"/>
        <v>1148422.8911414742</v>
      </c>
      <c r="O637" s="443">
        <f t="shared" si="666"/>
        <v>1275145.5916479439</v>
      </c>
      <c r="P637" s="461"/>
      <c r="Q637" s="87">
        <f t="shared" si="618"/>
        <v>755562</v>
      </c>
      <c r="R637" s="550">
        <f t="shared" si="608"/>
        <v>0</v>
      </c>
      <c r="S637" s="550">
        <f t="shared" si="609"/>
        <v>1</v>
      </c>
      <c r="T637" s="550">
        <f>IF(R637=1,SUM($R$6:R637),0)</f>
        <v>0</v>
      </c>
      <c r="U637" s="550">
        <f>IF(S637=1,SUM($S$6:S637),0)</f>
        <v>592</v>
      </c>
      <c r="V637" s="550">
        <f t="shared" si="610"/>
        <v>592</v>
      </c>
      <c r="W637" s="550">
        <f t="shared" si="611"/>
        <v>0</v>
      </c>
      <c r="X637" s="550">
        <f>IF(W637=1,SUM($W$6:W637),0)</f>
        <v>0</v>
      </c>
      <c r="Y637" s="158"/>
      <c r="Z637" s="158"/>
      <c r="AA637" s="158"/>
      <c r="AB637" s="158"/>
      <c r="AE637" s="150"/>
      <c r="AF637" s="160"/>
      <c r="AG637" s="150"/>
      <c r="AH637" s="150"/>
    </row>
    <row r="638" spans="1:34" ht="15" customHeight="1">
      <c r="A638" s="15"/>
      <c r="B638" s="169">
        <v>35</v>
      </c>
      <c r="C638" s="105" t="s">
        <v>768</v>
      </c>
      <c r="D638" s="105"/>
      <c r="E638" s="212" t="s">
        <v>45</v>
      </c>
      <c r="F638" s="213" t="s">
        <v>8</v>
      </c>
      <c r="G638" s="214">
        <v>1000000</v>
      </c>
      <c r="H638" s="214">
        <v>1000000</v>
      </c>
      <c r="I638" s="444">
        <v>1000000</v>
      </c>
      <c r="J638" s="449">
        <v>-0.1509485129847489</v>
      </c>
      <c r="K638" s="444">
        <f t="shared" si="616"/>
        <v>1150948.5129847489</v>
      </c>
      <c r="L638" s="444">
        <f t="shared" ref="L638:O638" si="667">IF($J638&lt;0,(K638*(1-$J638)),(K638*(1+$J638)))</f>
        <v>1324682.4795418049</v>
      </c>
      <c r="M638" s="444">
        <f t="shared" si="667"/>
        <v>1524641.3300055906</v>
      </c>
      <c r="N638" s="444">
        <f t="shared" si="667"/>
        <v>1754783.6716050245</v>
      </c>
      <c r="O638" s="444">
        <f t="shared" si="667"/>
        <v>2019665.6574437211</v>
      </c>
      <c r="P638" s="461"/>
      <c r="Q638" s="87">
        <f t="shared" si="618"/>
        <v>1000000</v>
      </c>
      <c r="R638" s="550">
        <f t="shared" si="608"/>
        <v>0</v>
      </c>
      <c r="S638" s="550">
        <f t="shared" si="609"/>
        <v>1</v>
      </c>
      <c r="T638" s="550">
        <f>IF(R638=1,SUM($R$6:R638),0)</f>
        <v>0</v>
      </c>
      <c r="U638" s="550">
        <f>IF(S638=1,SUM($S$6:S638),0)</f>
        <v>593</v>
      </c>
      <c r="V638" s="550">
        <f t="shared" si="610"/>
        <v>593</v>
      </c>
      <c r="W638" s="550">
        <f t="shared" si="611"/>
        <v>0</v>
      </c>
      <c r="X638" s="550">
        <f>IF(W638=1,SUM($W$6:W638),0)</f>
        <v>0</v>
      </c>
      <c r="Y638" s="158"/>
      <c r="Z638" s="158"/>
      <c r="AA638" s="158"/>
      <c r="AB638" s="158"/>
      <c r="AE638" s="150"/>
      <c r="AF638" s="160"/>
      <c r="AG638" s="150"/>
      <c r="AH638" s="150"/>
    </row>
    <row r="639" spans="1:34" ht="15" customHeight="1">
      <c r="A639" s="15"/>
      <c r="B639" s="169">
        <v>36</v>
      </c>
      <c r="C639" s="105" t="s">
        <v>273</v>
      </c>
      <c r="D639" s="105" t="s">
        <v>273</v>
      </c>
      <c r="E639" s="212" t="s">
        <v>45</v>
      </c>
      <c r="F639" s="213" t="s">
        <v>8</v>
      </c>
      <c r="G639" s="214">
        <v>22500</v>
      </c>
      <c r="H639" s="214">
        <v>25100</v>
      </c>
      <c r="I639" s="167">
        <v>30339</v>
      </c>
      <c r="J639" s="445">
        <f t="shared" si="615"/>
        <v>0.20872509960159363</v>
      </c>
      <c r="K639" s="167">
        <f t="shared" si="616"/>
        <v>36671.510796812749</v>
      </c>
      <c r="L639" s="167">
        <f t="shared" ref="L639:O639" si="668">IF($J639&lt;0,(K639*(1-$J639)),(K639*(1+$J639)))</f>
        <v>44325.775540418406</v>
      </c>
      <c r="M639" s="167">
        <f t="shared" si="668"/>
        <v>53577.677455010125</v>
      </c>
      <c r="N639" s="167">
        <f t="shared" si="668"/>
        <v>64760.683518229176</v>
      </c>
      <c r="O639" s="167">
        <f t="shared" si="668"/>
        <v>78277.863635838847</v>
      </c>
      <c r="P639" s="461"/>
      <c r="Q639" s="87">
        <f t="shared" si="618"/>
        <v>30339</v>
      </c>
      <c r="R639" s="550">
        <f t="shared" si="608"/>
        <v>0</v>
      </c>
      <c r="S639" s="550">
        <f t="shared" si="609"/>
        <v>1</v>
      </c>
      <c r="T639" s="550">
        <f>IF(R639=1,SUM($R$6:R639),0)</f>
        <v>0</v>
      </c>
      <c r="U639" s="550">
        <f>IF(S639=1,SUM($S$6:S639),0)</f>
        <v>594</v>
      </c>
      <c r="V639" s="550">
        <f t="shared" si="610"/>
        <v>594</v>
      </c>
      <c r="W639" s="550">
        <f t="shared" si="611"/>
        <v>0</v>
      </c>
      <c r="X639" s="550">
        <f>IF(W639=1,SUM($W$6:W639),0)</f>
        <v>0</v>
      </c>
      <c r="Y639" s="158"/>
      <c r="Z639" s="158"/>
      <c r="AA639" s="158"/>
      <c r="AB639" s="158"/>
      <c r="AE639" s="150"/>
      <c r="AF639" s="160"/>
      <c r="AG639" s="150"/>
      <c r="AH639" s="150"/>
    </row>
    <row r="640" spans="1:34" ht="15" customHeight="1">
      <c r="A640" s="15"/>
      <c r="B640" s="169">
        <v>37</v>
      </c>
      <c r="C640" s="105" t="s">
        <v>562</v>
      </c>
      <c r="D640" s="105"/>
      <c r="E640" s="212" t="s">
        <v>45</v>
      </c>
      <c r="F640" s="213" t="s">
        <v>8</v>
      </c>
      <c r="G640" s="214">
        <v>8000</v>
      </c>
      <c r="H640" s="214">
        <v>8900</v>
      </c>
      <c r="I640" s="444">
        <v>8900</v>
      </c>
      <c r="J640" s="449">
        <v>-0.1509485129847489</v>
      </c>
      <c r="K640" s="444">
        <f t="shared" si="616"/>
        <v>10243.441765564266</v>
      </c>
      <c r="L640" s="444">
        <f t="shared" ref="L640:O640" si="669">IF($J640&lt;0,(K640*(1-$J640)),(K640*(1+$J640)))</f>
        <v>11789.674067922064</v>
      </c>
      <c r="M640" s="444">
        <f t="shared" si="669"/>
        <v>13569.307837049755</v>
      </c>
      <c r="N640" s="444">
        <f t="shared" si="669"/>
        <v>15617.574677284716</v>
      </c>
      <c r="O640" s="444">
        <f t="shared" si="669"/>
        <v>17975.024351249114</v>
      </c>
      <c r="P640" s="461"/>
      <c r="Q640" s="87">
        <f t="shared" si="618"/>
        <v>8900</v>
      </c>
      <c r="R640" s="550">
        <f t="shared" si="608"/>
        <v>0</v>
      </c>
      <c r="S640" s="550">
        <f t="shared" si="609"/>
        <v>1</v>
      </c>
      <c r="T640" s="550">
        <f>IF(R640=1,SUM($R$6:R640),0)</f>
        <v>0</v>
      </c>
      <c r="U640" s="550">
        <f>IF(S640=1,SUM($S$6:S640),0)</f>
        <v>595</v>
      </c>
      <c r="V640" s="550">
        <f t="shared" si="610"/>
        <v>595</v>
      </c>
      <c r="W640" s="550">
        <f t="shared" si="611"/>
        <v>0</v>
      </c>
      <c r="X640" s="550">
        <f>IF(W640=1,SUM($W$6:W640),0)</f>
        <v>0</v>
      </c>
      <c r="Y640" s="158"/>
      <c r="Z640" s="158"/>
      <c r="AA640" s="158"/>
      <c r="AB640" s="158"/>
      <c r="AE640" s="150"/>
      <c r="AF640" s="160"/>
      <c r="AG640" s="150"/>
      <c r="AH640" s="150"/>
    </row>
    <row r="641" spans="1:34" ht="15" customHeight="1">
      <c r="A641" s="15"/>
      <c r="B641" s="169">
        <v>38</v>
      </c>
      <c r="C641" s="105" t="s">
        <v>275</v>
      </c>
      <c r="D641" s="105"/>
      <c r="E641" s="212" t="s">
        <v>45</v>
      </c>
      <c r="F641" s="213" t="s">
        <v>8</v>
      </c>
      <c r="G641" s="214">
        <v>3700</v>
      </c>
      <c r="H641" s="214">
        <v>4100</v>
      </c>
      <c r="I641" s="444">
        <v>4100</v>
      </c>
      <c r="J641" s="449">
        <v>-0.1509485129847489</v>
      </c>
      <c r="K641" s="444">
        <f t="shared" si="616"/>
        <v>4718.8889032374709</v>
      </c>
      <c r="L641" s="444">
        <f t="shared" ref="L641:O641" si="670">IF($J641&lt;0,(K641*(1-$J641)),(K641*(1+$J641)))</f>
        <v>5431.1981661214004</v>
      </c>
      <c r="M641" s="444">
        <f t="shared" si="670"/>
        <v>6251.0294530229212</v>
      </c>
      <c r="N641" s="444">
        <f t="shared" si="670"/>
        <v>7194.6130535805996</v>
      </c>
      <c r="O641" s="444">
        <f t="shared" si="670"/>
        <v>8280.6291955192555</v>
      </c>
      <c r="P641" s="461"/>
      <c r="Q641" s="87">
        <f t="shared" si="618"/>
        <v>4100</v>
      </c>
      <c r="R641" s="550">
        <f t="shared" si="608"/>
        <v>0</v>
      </c>
      <c r="S641" s="550">
        <f t="shared" si="609"/>
        <v>1</v>
      </c>
      <c r="T641" s="550">
        <f>IF(R641=1,SUM($R$6:R641),0)</f>
        <v>0</v>
      </c>
      <c r="U641" s="550">
        <f>IF(S641=1,SUM($S$6:S641),0)</f>
        <v>596</v>
      </c>
      <c r="V641" s="550">
        <f t="shared" si="610"/>
        <v>596</v>
      </c>
      <c r="W641" s="550">
        <f t="shared" si="611"/>
        <v>0</v>
      </c>
      <c r="X641" s="550">
        <f>IF(W641=1,SUM($W$6:W641),0)</f>
        <v>0</v>
      </c>
      <c r="Y641" s="158"/>
      <c r="Z641" s="158"/>
      <c r="AA641" s="158"/>
      <c r="AB641" s="158"/>
      <c r="AE641" s="150"/>
      <c r="AF641" s="160"/>
      <c r="AG641" s="150"/>
      <c r="AH641" s="150"/>
    </row>
    <row r="642" spans="1:34" ht="15" customHeight="1">
      <c r="A642" s="15"/>
      <c r="B642" s="169">
        <v>39</v>
      </c>
      <c r="C642" s="172" t="s">
        <v>769</v>
      </c>
      <c r="D642" s="172" t="s">
        <v>769</v>
      </c>
      <c r="E642" s="212" t="s">
        <v>45</v>
      </c>
      <c r="F642" s="213" t="s">
        <v>8</v>
      </c>
      <c r="G642" s="214">
        <v>200000</v>
      </c>
      <c r="H642" s="214">
        <v>200000</v>
      </c>
      <c r="I642" s="167">
        <v>8964</v>
      </c>
      <c r="J642" s="445">
        <f t="shared" si="615"/>
        <v>-0.95518000000000003</v>
      </c>
      <c r="K642" s="167">
        <f t="shared" si="616"/>
        <v>17526.233519999998</v>
      </c>
      <c r="L642" s="167">
        <f t="shared" ref="L642:O642" si="671">IF($J642&lt;0,(K642*(1-$J642)),(K642*(1+$J642)))</f>
        <v>34266.941253633595</v>
      </c>
      <c r="M642" s="167">
        <f t="shared" si="671"/>
        <v>66998.038200279334</v>
      </c>
      <c r="N642" s="167">
        <f t="shared" si="671"/>
        <v>130993.22432842215</v>
      </c>
      <c r="O642" s="167">
        <f t="shared" si="671"/>
        <v>256115.3323424444</v>
      </c>
      <c r="P642" s="461"/>
      <c r="Q642" s="87">
        <f t="shared" si="618"/>
        <v>8964</v>
      </c>
      <c r="R642" s="550">
        <f t="shared" si="608"/>
        <v>0</v>
      </c>
      <c r="S642" s="550">
        <f t="shared" si="609"/>
        <v>1</v>
      </c>
      <c r="T642" s="550">
        <f>IF(R642=1,SUM($R$6:R642),0)</f>
        <v>0</v>
      </c>
      <c r="U642" s="550">
        <f>IF(S642=1,SUM($S$6:S642),0)</f>
        <v>597</v>
      </c>
      <c r="V642" s="550">
        <f t="shared" si="610"/>
        <v>597</v>
      </c>
      <c r="W642" s="550">
        <f t="shared" si="611"/>
        <v>0</v>
      </c>
      <c r="X642" s="550">
        <f>IF(W642=1,SUM($W$6:W642),0)</f>
        <v>0</v>
      </c>
      <c r="Y642" s="158"/>
      <c r="Z642" s="158"/>
      <c r="AA642" s="158"/>
      <c r="AB642" s="158"/>
      <c r="AE642" s="150"/>
      <c r="AF642" s="160"/>
      <c r="AG642" s="150"/>
      <c r="AH642" s="150"/>
    </row>
    <row r="643" spans="1:34" ht="15" customHeight="1">
      <c r="A643" s="15"/>
      <c r="B643" s="169"/>
      <c r="C643" s="105" t="s">
        <v>48</v>
      </c>
      <c r="D643" s="105"/>
      <c r="E643" s="212" t="s">
        <v>48</v>
      </c>
      <c r="F643" s="213"/>
      <c r="G643" s="214"/>
      <c r="H643" s="214"/>
      <c r="I643" s="167"/>
      <c r="J643" s="445"/>
      <c r="K643" s="167"/>
      <c r="L643" s="167"/>
      <c r="M643" s="167"/>
      <c r="N643" s="167"/>
      <c r="O643" s="167"/>
      <c r="P643" s="461"/>
      <c r="Q643" s="87">
        <f t="shared" si="618"/>
        <v>0</v>
      </c>
      <c r="R643" s="550">
        <f t="shared" si="608"/>
        <v>0</v>
      </c>
      <c r="S643" s="550">
        <f t="shared" si="609"/>
        <v>0</v>
      </c>
      <c r="T643" s="550">
        <f>IF(R643=1,SUM($R$6:R643),0)</f>
        <v>0</v>
      </c>
      <c r="U643" s="550">
        <f>IF(S643=1,SUM($S$6:S643),0)</f>
        <v>0</v>
      </c>
      <c r="V643" s="550">
        <f t="shared" si="610"/>
        <v>0</v>
      </c>
      <c r="W643" s="550">
        <f t="shared" si="611"/>
        <v>0</v>
      </c>
      <c r="X643" s="550">
        <f>IF(W643=1,SUM($W$6:W643),0)</f>
        <v>0</v>
      </c>
      <c r="Y643" s="158"/>
      <c r="Z643" s="158"/>
      <c r="AA643" s="158"/>
      <c r="AB643" s="158"/>
      <c r="AE643" s="150"/>
      <c r="AF643" s="160"/>
      <c r="AG643" s="150"/>
      <c r="AH643" s="150"/>
    </row>
    <row r="644" spans="1:34" ht="15" customHeight="1">
      <c r="A644" s="15"/>
      <c r="B644" s="425" t="s">
        <v>720</v>
      </c>
      <c r="C644" s="426" t="s">
        <v>738</v>
      </c>
      <c r="D644" s="426"/>
      <c r="E644" s="212" t="s">
        <v>48</v>
      </c>
      <c r="F644" s="213"/>
      <c r="G644" s="214"/>
      <c r="H644" s="214"/>
      <c r="I644" s="167">
        <v>0</v>
      </c>
      <c r="J644" s="445"/>
      <c r="K644" s="167"/>
      <c r="L644" s="167"/>
      <c r="M644" s="167"/>
      <c r="N644" s="167"/>
      <c r="O644" s="167"/>
      <c r="P644" s="461"/>
      <c r="Q644" s="87">
        <f t="shared" si="618"/>
        <v>0</v>
      </c>
      <c r="R644" s="550">
        <f t="shared" si="608"/>
        <v>0</v>
      </c>
      <c r="S644" s="550">
        <f t="shared" si="609"/>
        <v>0</v>
      </c>
      <c r="T644" s="550">
        <f>IF(R644=1,SUM($R$6:R644),0)</f>
        <v>0</v>
      </c>
      <c r="U644" s="550">
        <f>IF(S644=1,SUM($S$6:S644),0)</f>
        <v>0</v>
      </c>
      <c r="V644" s="550">
        <f t="shared" si="610"/>
        <v>0</v>
      </c>
      <c r="W644" s="550">
        <f t="shared" si="611"/>
        <v>0</v>
      </c>
      <c r="X644" s="550">
        <f>IF(W644=1,SUM($W$6:W644),0)</f>
        <v>0</v>
      </c>
      <c r="Y644" s="158"/>
      <c r="Z644" s="158"/>
      <c r="AA644" s="158"/>
      <c r="AB644" s="158"/>
      <c r="AE644" s="150"/>
      <c r="AF644" s="160"/>
      <c r="AG644" s="150"/>
      <c r="AH644" s="150"/>
    </row>
    <row r="645" spans="1:34" ht="15" customHeight="1">
      <c r="A645" s="15"/>
      <c r="B645" s="169">
        <v>1</v>
      </c>
      <c r="C645" s="105" t="s">
        <v>739</v>
      </c>
      <c r="D645" s="105"/>
      <c r="E645" s="212" t="s">
        <v>45</v>
      </c>
      <c r="F645" s="213" t="s">
        <v>766</v>
      </c>
      <c r="G645" s="214">
        <v>200000</v>
      </c>
      <c r="H645" s="214">
        <v>200000</v>
      </c>
      <c r="I645" s="444">
        <v>200000</v>
      </c>
      <c r="J645" s="449">
        <v>0.24622448979591838</v>
      </c>
      <c r="K645" s="444">
        <f t="shared" si="616"/>
        <v>249244.89795918364</v>
      </c>
      <c r="L645" s="444">
        <f t="shared" ref="L645:O645" si="672">IF($J645&lt;0,(K645*(1-$J645)),(K645*(1+$J645)))</f>
        <v>310615.09579341934</v>
      </c>
      <c r="M645" s="444">
        <f t="shared" si="672"/>
        <v>387096.13927806431</v>
      </c>
      <c r="N645" s="444">
        <f t="shared" si="672"/>
        <v>482408.68867377541</v>
      </c>
      <c r="O645" s="444">
        <f t="shared" si="672"/>
        <v>601189.52191559377</v>
      </c>
      <c r="P645" s="461"/>
      <c r="Q645" s="87">
        <f t="shared" si="618"/>
        <v>200000</v>
      </c>
      <c r="R645" s="550">
        <f t="shared" si="608"/>
        <v>0</v>
      </c>
      <c r="S645" s="550">
        <f t="shared" si="609"/>
        <v>1</v>
      </c>
      <c r="T645" s="550">
        <f>IF(R645=1,SUM($R$6:R645),0)</f>
        <v>0</v>
      </c>
      <c r="U645" s="550">
        <f>IF(S645=1,SUM($S$6:S645),0)</f>
        <v>598</v>
      </c>
      <c r="V645" s="550">
        <f t="shared" si="610"/>
        <v>598</v>
      </c>
      <c r="W645" s="550">
        <f t="shared" si="611"/>
        <v>0</v>
      </c>
      <c r="X645" s="550">
        <f>IF(W645=1,SUM($W$6:W645),0)</f>
        <v>0</v>
      </c>
      <c r="Y645" s="158"/>
      <c r="Z645" s="158"/>
      <c r="AA645" s="158"/>
      <c r="AB645" s="158"/>
      <c r="AE645" s="150"/>
      <c r="AF645" s="160"/>
      <c r="AG645" s="150"/>
      <c r="AH645" s="150"/>
    </row>
    <row r="646" spans="1:34" ht="15" customHeight="1">
      <c r="A646" s="15"/>
      <c r="B646" s="169">
        <v>2</v>
      </c>
      <c r="C646" s="105" t="s">
        <v>1280</v>
      </c>
      <c r="D646" s="105" t="s">
        <v>1280</v>
      </c>
      <c r="E646" s="212" t="s">
        <v>45</v>
      </c>
      <c r="F646" s="213" t="s">
        <v>766</v>
      </c>
      <c r="G646" s="405"/>
      <c r="H646" s="405"/>
      <c r="I646" s="405">
        <v>7452000</v>
      </c>
      <c r="J646" s="450">
        <v>0.24622448979591838</v>
      </c>
      <c r="K646" s="405">
        <f t="shared" si="616"/>
        <v>9286864.897959182</v>
      </c>
      <c r="L646" s="405">
        <f t="shared" ref="L646:O646" si="673">IF($J646&lt;0,(K646*(1-$J646)),(K646*(1+$J646)))</f>
        <v>11573518.469262805</v>
      </c>
      <c r="M646" s="405">
        <f t="shared" si="673"/>
        <v>14423202.149500675</v>
      </c>
      <c r="N646" s="405">
        <f t="shared" si="673"/>
        <v>17974547.73998487</v>
      </c>
      <c r="O646" s="405">
        <f t="shared" si="673"/>
        <v>22400321.58657502</v>
      </c>
      <c r="P646" s="461"/>
      <c r="Q646" s="87">
        <f t="shared" si="618"/>
        <v>7452000</v>
      </c>
      <c r="R646" s="550">
        <f t="shared" si="608"/>
        <v>0</v>
      </c>
      <c r="S646" s="550">
        <f t="shared" si="609"/>
        <v>1</v>
      </c>
      <c r="T646" s="550">
        <f>IF(R646=1,SUM($R$6:R646),0)</f>
        <v>0</v>
      </c>
      <c r="U646" s="550">
        <f>IF(S646=1,SUM($S$6:S646),0)</f>
        <v>599</v>
      </c>
      <c r="V646" s="550">
        <f t="shared" si="610"/>
        <v>599</v>
      </c>
      <c r="W646" s="550">
        <f t="shared" si="611"/>
        <v>0</v>
      </c>
      <c r="X646" s="550">
        <f>IF(W646=1,SUM($W$6:W646),0)</f>
        <v>0</v>
      </c>
      <c r="Y646" s="158"/>
      <c r="Z646" s="158"/>
      <c r="AA646" s="158"/>
      <c r="AB646" s="158"/>
      <c r="AE646" s="150"/>
      <c r="AF646" s="160"/>
      <c r="AG646" s="150"/>
      <c r="AH646" s="150"/>
    </row>
    <row r="647" spans="1:34" ht="15" customHeight="1">
      <c r="A647" s="15"/>
      <c r="B647" s="169">
        <v>3</v>
      </c>
      <c r="C647" s="105" t="s">
        <v>2221</v>
      </c>
      <c r="D647" s="105"/>
      <c r="E647" s="212" t="s">
        <v>45</v>
      </c>
      <c r="F647" s="213" t="s">
        <v>766</v>
      </c>
      <c r="G647" s="214">
        <v>224000</v>
      </c>
      <c r="H647" s="214">
        <v>224000</v>
      </c>
      <c r="I647" s="443">
        <v>224000</v>
      </c>
      <c r="J647" s="446">
        <v>0.24622448979591838</v>
      </c>
      <c r="K647" s="443">
        <f t="shared" si="616"/>
        <v>279154.28571428568</v>
      </c>
      <c r="L647" s="443">
        <f t="shared" ref="L647:O647" si="674">IF($J647&lt;0,(K647*(1-$J647)),(K647*(1+$J647)))</f>
        <v>347888.90728862968</v>
      </c>
      <c r="M647" s="443">
        <f t="shared" si="674"/>
        <v>433547.67599143204</v>
      </c>
      <c r="N647" s="443">
        <f t="shared" si="674"/>
        <v>540297.7313146285</v>
      </c>
      <c r="O647" s="443">
        <f t="shared" si="674"/>
        <v>673332.264545465</v>
      </c>
      <c r="P647" s="461"/>
      <c r="Q647" s="87">
        <f t="shared" si="618"/>
        <v>224000</v>
      </c>
      <c r="R647" s="550">
        <f t="shared" ref="R647:R710" si="675">IF(E647="MDU-KD",1,0)</f>
        <v>0</v>
      </c>
      <c r="S647" s="550">
        <f t="shared" ref="S647:S710" si="676">IF(E647="HDW",1,0)</f>
        <v>1</v>
      </c>
      <c r="T647" s="550">
        <f>IF(R647=1,SUM($R$6:R647),0)</f>
        <v>0</v>
      </c>
      <c r="U647" s="550">
        <f>IF(S647=1,SUM($S$6:S647),0)</f>
        <v>600</v>
      </c>
      <c r="V647" s="550">
        <f t="shared" ref="V647:V710" si="677">IF(T647=0,U647,T647)</f>
        <v>600</v>
      </c>
      <c r="W647" s="550">
        <f t="shared" ref="W647:W710" si="678">IF(F647=0,0,IF(LEFT(C647,11)="Tiang Beton",1,0))</f>
        <v>0</v>
      </c>
      <c r="X647" s="550">
        <f>IF(W647=1,SUM($W$6:W647),0)</f>
        <v>0</v>
      </c>
      <c r="Y647" s="158"/>
      <c r="Z647" s="158"/>
      <c r="AA647" s="158"/>
      <c r="AB647" s="158"/>
      <c r="AE647" s="150"/>
      <c r="AF647" s="160"/>
      <c r="AG647" s="150"/>
      <c r="AH647" s="150"/>
    </row>
    <row r="648" spans="1:34" ht="15" customHeight="1">
      <c r="A648" s="15"/>
      <c r="B648" s="169">
        <v>4</v>
      </c>
      <c r="C648" s="105" t="s">
        <v>2220</v>
      </c>
      <c r="D648" s="105" t="s">
        <v>1277</v>
      </c>
      <c r="E648" s="212" t="s">
        <v>45</v>
      </c>
      <c r="F648" s="213" t="s">
        <v>766</v>
      </c>
      <c r="G648" s="214">
        <v>490000</v>
      </c>
      <c r="H648" s="214">
        <v>490000</v>
      </c>
      <c r="I648" s="167">
        <v>610650</v>
      </c>
      <c r="J648" s="445">
        <f t="shared" si="615"/>
        <v>0.24622448979591838</v>
      </c>
      <c r="K648" s="167">
        <f t="shared" si="616"/>
        <v>761006.98469387752</v>
      </c>
      <c r="L648" s="167">
        <f t="shared" ref="L648:O648" si="679">IF($J648&lt;0,(K648*(1-$J648)),(K648*(1+$J648)))</f>
        <v>948385.54123125772</v>
      </c>
      <c r="M648" s="167">
        <f t="shared" si="679"/>
        <v>1181901.28725075</v>
      </c>
      <c r="N648" s="167">
        <f t="shared" si="679"/>
        <v>1472914.328693205</v>
      </c>
      <c r="O648" s="167">
        <f t="shared" si="679"/>
        <v>1835581.9077887868</v>
      </c>
      <c r="P648" s="461"/>
      <c r="Q648" s="87">
        <f t="shared" si="618"/>
        <v>610650</v>
      </c>
      <c r="R648" s="550">
        <f t="shared" si="675"/>
        <v>0</v>
      </c>
      <c r="S648" s="550">
        <f t="shared" si="676"/>
        <v>1</v>
      </c>
      <c r="T648" s="550">
        <f>IF(R648=1,SUM($R$6:R648),0)</f>
        <v>0</v>
      </c>
      <c r="U648" s="550">
        <f>IF(S648=1,SUM($S$6:S648),0)</f>
        <v>601</v>
      </c>
      <c r="V648" s="550">
        <f t="shared" si="677"/>
        <v>601</v>
      </c>
      <c r="W648" s="550">
        <f t="shared" si="678"/>
        <v>0</v>
      </c>
      <c r="X648" s="550">
        <f>IF(W648=1,SUM($W$6:W648),0)</f>
        <v>0</v>
      </c>
      <c r="Y648" s="158"/>
      <c r="Z648" s="158"/>
      <c r="AA648" s="158"/>
      <c r="AB648" s="158"/>
      <c r="AE648" s="150"/>
      <c r="AF648" s="160"/>
      <c r="AG648" s="150"/>
      <c r="AH648" s="150"/>
    </row>
    <row r="649" spans="1:34" ht="15" customHeight="1">
      <c r="A649" s="15"/>
      <c r="B649" s="169">
        <v>5</v>
      </c>
      <c r="C649" s="105" t="s">
        <v>2219</v>
      </c>
      <c r="D649" s="105" t="s">
        <v>1278</v>
      </c>
      <c r="E649" s="212" t="s">
        <v>45</v>
      </c>
      <c r="F649" s="213" t="s">
        <v>766</v>
      </c>
      <c r="G649" s="214">
        <v>700000</v>
      </c>
      <c r="H649" s="214">
        <v>700000</v>
      </c>
      <c r="I649" s="167">
        <v>967725</v>
      </c>
      <c r="J649" s="445">
        <f t="shared" si="615"/>
        <v>0.3824642857142857</v>
      </c>
      <c r="K649" s="167">
        <f t="shared" si="616"/>
        <v>1337845.2508928571</v>
      </c>
      <c r="L649" s="167">
        <f t="shared" ref="L649:O649" si="680">IF($J649&lt;0,(K649*(1-$J649)),(K649*(1+$J649)))</f>
        <v>1849523.2791718431</v>
      </c>
      <c r="M649" s="167">
        <f t="shared" si="680"/>
        <v>2556899.8790522455</v>
      </c>
      <c r="N649" s="167">
        <f t="shared" si="680"/>
        <v>3534822.7649369063</v>
      </c>
      <c r="O649" s="167">
        <f t="shared" si="680"/>
        <v>4886766.2288550967</v>
      </c>
      <c r="P649" s="461"/>
      <c r="Q649" s="87">
        <f t="shared" si="618"/>
        <v>967725</v>
      </c>
      <c r="R649" s="550">
        <f t="shared" si="675"/>
        <v>0</v>
      </c>
      <c r="S649" s="550">
        <f t="shared" si="676"/>
        <v>1</v>
      </c>
      <c r="T649" s="550">
        <f>IF(R649=1,SUM($R$6:R649),0)</f>
        <v>0</v>
      </c>
      <c r="U649" s="550">
        <f>IF(S649=1,SUM($S$6:S649),0)</f>
        <v>602</v>
      </c>
      <c r="V649" s="550">
        <f t="shared" si="677"/>
        <v>602</v>
      </c>
      <c r="W649" s="550">
        <f t="shared" si="678"/>
        <v>0</v>
      </c>
      <c r="X649" s="550">
        <f>IF(W649=1,SUM($W$6:W649),0)</f>
        <v>0</v>
      </c>
      <c r="Y649" s="158"/>
      <c r="Z649" s="158"/>
      <c r="AA649" s="158"/>
      <c r="AB649" s="158"/>
      <c r="AE649" s="150"/>
      <c r="AF649" s="160"/>
      <c r="AG649" s="150"/>
      <c r="AH649" s="150"/>
    </row>
    <row r="650" spans="1:34" ht="15" customHeight="1">
      <c r="A650" s="15"/>
      <c r="B650" s="169">
        <v>6</v>
      </c>
      <c r="C650" s="105" t="s">
        <v>1279</v>
      </c>
      <c r="D650" s="105" t="s">
        <v>1279</v>
      </c>
      <c r="E650" s="212" t="s">
        <v>45</v>
      </c>
      <c r="F650" s="213" t="s">
        <v>766</v>
      </c>
      <c r="G650" s="405"/>
      <c r="H650" s="405"/>
      <c r="I650" s="409">
        <v>3260250</v>
      </c>
      <c r="J650" s="447">
        <v>0.24622448979591838</v>
      </c>
      <c r="K650" s="409">
        <f t="shared" si="616"/>
        <v>4063003.3928571427</v>
      </c>
      <c r="L650" s="409">
        <f t="shared" ref="L650:O650" si="681">IF($J650&lt;0,(K650*(1-$J650)),(K650*(1+$J650)))</f>
        <v>5063414.3303024778</v>
      </c>
      <c r="M650" s="409">
        <f t="shared" si="681"/>
        <v>6310150.9404065469</v>
      </c>
      <c r="N650" s="409">
        <f t="shared" si="681"/>
        <v>7863864.6362433825</v>
      </c>
      <c r="O650" s="409">
        <f t="shared" si="681"/>
        <v>9800140.6941265743</v>
      </c>
      <c r="P650" s="461"/>
      <c r="Q650" s="87">
        <f t="shared" si="618"/>
        <v>3260250</v>
      </c>
      <c r="R650" s="550">
        <f t="shared" si="675"/>
        <v>0</v>
      </c>
      <c r="S650" s="550">
        <f t="shared" si="676"/>
        <v>1</v>
      </c>
      <c r="T650" s="550">
        <f>IF(R650=1,SUM($R$6:R650),0)</f>
        <v>0</v>
      </c>
      <c r="U650" s="550">
        <f>IF(S650=1,SUM($S$6:S650),0)</f>
        <v>603</v>
      </c>
      <c r="V650" s="550">
        <f t="shared" si="677"/>
        <v>603</v>
      </c>
      <c r="W650" s="550">
        <f t="shared" si="678"/>
        <v>0</v>
      </c>
      <c r="X650" s="550">
        <f>IF(W650=1,SUM($W$6:W650),0)</f>
        <v>0</v>
      </c>
      <c r="Y650" s="158"/>
      <c r="Z650" s="158"/>
      <c r="AA650" s="158"/>
      <c r="AB650" s="158"/>
      <c r="AE650" s="150"/>
      <c r="AF650" s="160"/>
      <c r="AG650" s="150"/>
      <c r="AH650" s="150"/>
    </row>
    <row r="651" spans="1:34" ht="15" customHeight="1">
      <c r="A651" s="15"/>
      <c r="B651" s="169">
        <v>7</v>
      </c>
      <c r="C651" s="105" t="s">
        <v>2218</v>
      </c>
      <c r="D651" s="105"/>
      <c r="E651" s="212" t="s">
        <v>45</v>
      </c>
      <c r="F651" s="213" t="s">
        <v>766</v>
      </c>
      <c r="G651" s="214">
        <v>2172500</v>
      </c>
      <c r="H651" s="214">
        <v>2172500</v>
      </c>
      <c r="I651" s="444">
        <v>2172500</v>
      </c>
      <c r="J651" s="449">
        <v>0.24622448979591838</v>
      </c>
      <c r="K651" s="444">
        <f t="shared" ref="K651:K711" si="682">IF($J651&lt;0,(I651*(1-$J651)),(I651*(1+$J651)))</f>
        <v>2707422.7040816327</v>
      </c>
      <c r="L651" s="444">
        <f t="shared" ref="L651:O651" si="683">IF($J651&lt;0,(K651*(1-$J651)),(K651*(1+$J651)))</f>
        <v>3374056.4780560182</v>
      </c>
      <c r="M651" s="444">
        <f t="shared" si="683"/>
        <v>4204831.8129079742</v>
      </c>
      <c r="N651" s="444">
        <f t="shared" si="683"/>
        <v>5240164.3807188859</v>
      </c>
      <c r="O651" s="444">
        <f t="shared" si="683"/>
        <v>6530421.1818081373</v>
      </c>
      <c r="P651" s="461"/>
      <c r="Q651" s="87">
        <f t="shared" ref="Q651:Q714" si="684">IF($Q$5=$H$4,H651,(IF($Q$5=$G$4,G651,(IF($Q$5=$I$4,I651,(IF($Q$5=$K$4,K651,(IF($Q$5=$L$4,L651,(IF($Q$5=$M$4,M651,(IF($Q$5=$N$4,N651,(IF($Q$5=$O$4,O651,0)))))))))))))))</f>
        <v>2172500</v>
      </c>
      <c r="R651" s="550">
        <f t="shared" si="675"/>
        <v>0</v>
      </c>
      <c r="S651" s="550">
        <f t="shared" si="676"/>
        <v>1</v>
      </c>
      <c r="T651" s="550">
        <f>IF(R651=1,SUM($R$6:R651),0)</f>
        <v>0</v>
      </c>
      <c r="U651" s="550">
        <f>IF(S651=1,SUM($S$6:S651),0)</f>
        <v>604</v>
      </c>
      <c r="V651" s="550">
        <f t="shared" si="677"/>
        <v>604</v>
      </c>
      <c r="W651" s="550">
        <f t="shared" si="678"/>
        <v>0</v>
      </c>
      <c r="X651" s="550">
        <f>IF(W651=1,SUM($W$6:W651),0)</f>
        <v>0</v>
      </c>
      <c r="Y651" s="158"/>
      <c r="Z651" s="158"/>
      <c r="AA651" s="158"/>
      <c r="AB651" s="158"/>
      <c r="AE651" s="150"/>
      <c r="AF651" s="160"/>
      <c r="AG651" s="150"/>
      <c r="AH651" s="150"/>
    </row>
    <row r="652" spans="1:34" ht="15" customHeight="1">
      <c r="A652" s="15"/>
      <c r="B652" s="169">
        <v>8</v>
      </c>
      <c r="C652" s="105" t="s">
        <v>740</v>
      </c>
      <c r="D652" s="105"/>
      <c r="E652" s="212" t="s">
        <v>45</v>
      </c>
      <c r="F652" s="213" t="s">
        <v>14</v>
      </c>
      <c r="G652" s="214">
        <v>15000</v>
      </c>
      <c r="H652" s="214">
        <v>15000</v>
      </c>
      <c r="I652" s="444">
        <v>15000</v>
      </c>
      <c r="J652" s="449">
        <v>0.24622448979591838</v>
      </c>
      <c r="K652" s="444">
        <f t="shared" si="682"/>
        <v>18693.367346938772</v>
      </c>
      <c r="L652" s="444">
        <f t="shared" ref="L652:O652" si="685">IF($J652&lt;0,(K652*(1-$J652)),(K652*(1+$J652)))</f>
        <v>23296.132184506449</v>
      </c>
      <c r="M652" s="444">
        <f t="shared" si="685"/>
        <v>29032.21044585482</v>
      </c>
      <c r="N652" s="444">
        <f t="shared" si="685"/>
        <v>36180.651650533153</v>
      </c>
      <c r="O652" s="444">
        <f t="shared" si="685"/>
        <v>45089.214143669524</v>
      </c>
      <c r="P652" s="461"/>
      <c r="Q652" s="87">
        <f t="shared" si="684"/>
        <v>15000</v>
      </c>
      <c r="R652" s="550">
        <f t="shared" si="675"/>
        <v>0</v>
      </c>
      <c r="S652" s="550">
        <f t="shared" si="676"/>
        <v>1</v>
      </c>
      <c r="T652" s="550">
        <f>IF(R652=1,SUM($R$6:R652),0)</f>
        <v>0</v>
      </c>
      <c r="U652" s="550">
        <f>IF(S652=1,SUM($S$6:S652),0)</f>
        <v>605</v>
      </c>
      <c r="V652" s="550">
        <f t="shared" si="677"/>
        <v>605</v>
      </c>
      <c r="W652" s="550">
        <f t="shared" si="678"/>
        <v>0</v>
      </c>
      <c r="X652" s="550">
        <f>IF(W652=1,SUM($W$6:W652),0)</f>
        <v>0</v>
      </c>
      <c r="Y652" s="158"/>
      <c r="Z652" s="158"/>
      <c r="AA652" s="158"/>
      <c r="AB652" s="158"/>
      <c r="AE652" s="150"/>
      <c r="AF652" s="160"/>
      <c r="AG652" s="150"/>
      <c r="AH652" s="150"/>
    </row>
    <row r="653" spans="1:34" ht="15" customHeight="1">
      <c r="A653" s="15"/>
      <c r="B653" s="169">
        <v>9</v>
      </c>
      <c r="C653" s="105" t="s">
        <v>828</v>
      </c>
      <c r="D653" s="105"/>
      <c r="E653" s="212" t="s">
        <v>45</v>
      </c>
      <c r="F653" s="213" t="s">
        <v>766</v>
      </c>
      <c r="G653" s="214">
        <v>1510245</v>
      </c>
      <c r="H653" s="214">
        <v>1510245</v>
      </c>
      <c r="I653" s="444">
        <v>1510245</v>
      </c>
      <c r="J653" s="449">
        <v>0.24622448979591838</v>
      </c>
      <c r="K653" s="444">
        <f t="shared" si="682"/>
        <v>1882104.3045918366</v>
      </c>
      <c r="L653" s="444">
        <f t="shared" ref="L653:O653" si="686">IF($J653&lt;0,(K653*(1-$J653)),(K653*(1+$J653)))</f>
        <v>2345524.4767326633</v>
      </c>
      <c r="M653" s="444">
        <f t="shared" si="686"/>
        <v>2923050.0443200017</v>
      </c>
      <c r="N653" s="444">
        <f t="shared" si="686"/>
        <v>3642776.5501306304</v>
      </c>
      <c r="O653" s="444">
        <f t="shared" si="686"/>
        <v>4539717.34762708</v>
      </c>
      <c r="P653" s="461"/>
      <c r="Q653" s="87">
        <f t="shared" si="684"/>
        <v>1510245</v>
      </c>
      <c r="R653" s="550">
        <f t="shared" si="675"/>
        <v>0</v>
      </c>
      <c r="S653" s="550">
        <f t="shared" si="676"/>
        <v>1</v>
      </c>
      <c r="T653" s="550">
        <f>IF(R653=1,SUM($R$6:R653),0)</f>
        <v>0</v>
      </c>
      <c r="U653" s="550">
        <f>IF(S653=1,SUM($S$6:S653),0)</f>
        <v>606</v>
      </c>
      <c r="V653" s="550">
        <f t="shared" si="677"/>
        <v>606</v>
      </c>
      <c r="W653" s="550">
        <f t="shared" si="678"/>
        <v>0</v>
      </c>
      <c r="X653" s="550">
        <f>IF(W653=1,SUM($W$6:W653),0)</f>
        <v>0</v>
      </c>
      <c r="Y653" s="158"/>
      <c r="Z653" s="158"/>
      <c r="AA653" s="158"/>
      <c r="AB653" s="158"/>
      <c r="AE653" s="150"/>
      <c r="AF653" s="160"/>
      <c r="AG653" s="150"/>
      <c r="AH653" s="150"/>
    </row>
    <row r="654" spans="1:34" ht="15" customHeight="1">
      <c r="A654" s="15"/>
      <c r="B654" s="169">
        <v>10</v>
      </c>
      <c r="C654" s="105" t="s">
        <v>1281</v>
      </c>
      <c r="D654" s="105" t="s">
        <v>1281</v>
      </c>
      <c r="E654" s="212" t="s">
        <v>45</v>
      </c>
      <c r="F654" s="213" t="s">
        <v>766</v>
      </c>
      <c r="G654" s="405"/>
      <c r="H654" s="405"/>
      <c r="I654" s="405">
        <v>56925000</v>
      </c>
      <c r="J654" s="450">
        <v>0.24622448979591838</v>
      </c>
      <c r="K654" s="405">
        <f t="shared" si="682"/>
        <v>70941329.081632644</v>
      </c>
      <c r="L654" s="405">
        <f t="shared" ref="L654:O654" si="687">IF($J654&lt;0,(K654*(1-$J654)),(K654*(1+$J654)))</f>
        <v>88408821.640201986</v>
      </c>
      <c r="M654" s="405">
        <f t="shared" si="687"/>
        <v>110177238.64201906</v>
      </c>
      <c r="N654" s="405">
        <f t="shared" si="687"/>
        <v>137305573.01377335</v>
      </c>
      <c r="O654" s="405">
        <f t="shared" si="687"/>
        <v>171113567.67522591</v>
      </c>
      <c r="P654" s="461"/>
      <c r="Q654" s="87">
        <f t="shared" si="684"/>
        <v>56925000</v>
      </c>
      <c r="R654" s="550">
        <f t="shared" si="675"/>
        <v>0</v>
      </c>
      <c r="S654" s="550">
        <f t="shared" si="676"/>
        <v>1</v>
      </c>
      <c r="T654" s="550">
        <f>IF(R654=1,SUM($R$6:R654),0)</f>
        <v>0</v>
      </c>
      <c r="U654" s="550">
        <f>IF(S654=1,SUM($S$6:S654),0)</f>
        <v>607</v>
      </c>
      <c r="V654" s="550">
        <f t="shared" si="677"/>
        <v>607</v>
      </c>
      <c r="W654" s="550">
        <f t="shared" si="678"/>
        <v>0</v>
      </c>
      <c r="X654" s="550">
        <f>IF(W654=1,SUM($W$6:W654),0)</f>
        <v>0</v>
      </c>
      <c r="Y654" s="158"/>
      <c r="Z654" s="158"/>
      <c r="AA654" s="158"/>
      <c r="AB654" s="158"/>
      <c r="AE654" s="150"/>
      <c r="AF654" s="160"/>
      <c r="AG654" s="150"/>
      <c r="AH654" s="150"/>
    </row>
    <row r="655" spans="1:34" ht="15" customHeight="1">
      <c r="A655" s="15"/>
      <c r="B655" s="169">
        <v>11</v>
      </c>
      <c r="C655" s="105" t="s">
        <v>1282</v>
      </c>
      <c r="D655" s="105" t="s">
        <v>1282</v>
      </c>
      <c r="E655" s="212" t="s">
        <v>45</v>
      </c>
      <c r="F655" s="213" t="s">
        <v>766</v>
      </c>
      <c r="G655" s="405"/>
      <c r="H655" s="405"/>
      <c r="I655" s="405">
        <v>65205000</v>
      </c>
      <c r="J655" s="450">
        <v>0.24622448979591838</v>
      </c>
      <c r="K655" s="405">
        <f t="shared" si="682"/>
        <v>81260067.857142851</v>
      </c>
      <c r="L655" s="405">
        <f t="shared" ref="L655:O655" si="688">IF($J655&lt;0,(K655*(1-$J655)),(K655*(1+$J655)))</f>
        <v>101268286.60604955</v>
      </c>
      <c r="M655" s="405">
        <f t="shared" si="688"/>
        <v>126203018.80813092</v>
      </c>
      <c r="N655" s="405">
        <f t="shared" si="688"/>
        <v>157277292.72486764</v>
      </c>
      <c r="O655" s="405">
        <f t="shared" si="688"/>
        <v>196002813.88253146</v>
      </c>
      <c r="P655" s="461"/>
      <c r="Q655" s="87">
        <f t="shared" si="684"/>
        <v>65205000</v>
      </c>
      <c r="R655" s="550">
        <f t="shared" si="675"/>
        <v>0</v>
      </c>
      <c r="S655" s="550">
        <f t="shared" si="676"/>
        <v>1</v>
      </c>
      <c r="T655" s="550">
        <f>IF(R655=1,SUM($R$6:R655),0)</f>
        <v>0</v>
      </c>
      <c r="U655" s="550">
        <f>IF(S655=1,SUM($S$6:S655),0)</f>
        <v>608</v>
      </c>
      <c r="V655" s="550">
        <f t="shared" si="677"/>
        <v>608</v>
      </c>
      <c r="W655" s="550">
        <f t="shared" si="678"/>
        <v>0</v>
      </c>
      <c r="X655" s="550">
        <f>IF(W655=1,SUM($W$6:W655),0)</f>
        <v>0</v>
      </c>
      <c r="Y655" s="158"/>
      <c r="Z655" s="158"/>
      <c r="AA655" s="158"/>
      <c r="AB655" s="158"/>
      <c r="AE655" s="150"/>
      <c r="AF655" s="160"/>
      <c r="AG655" s="150"/>
      <c r="AH655" s="150"/>
    </row>
    <row r="656" spans="1:34" ht="15" customHeight="1">
      <c r="A656" s="15"/>
      <c r="B656" s="169">
        <v>12</v>
      </c>
      <c r="C656" s="105" t="s">
        <v>1283</v>
      </c>
      <c r="D656" s="105" t="s">
        <v>1283</v>
      </c>
      <c r="E656" s="212" t="s">
        <v>45</v>
      </c>
      <c r="F656" s="213" t="s">
        <v>766</v>
      </c>
      <c r="G656" s="405"/>
      <c r="H656" s="405"/>
      <c r="I656" s="405">
        <v>4108889</v>
      </c>
      <c r="J656" s="450">
        <v>0.24622448979591838</v>
      </c>
      <c r="K656" s="405">
        <f t="shared" si="682"/>
        <v>5120598.0976530612</v>
      </c>
      <c r="L656" s="405">
        <f t="shared" ref="L656:O656" si="689">IF($J656&lt;0,(K656*(1-$J656)),(K656*(1+$J656)))</f>
        <v>6381414.7516976362</v>
      </c>
      <c r="M656" s="405">
        <f t="shared" si="689"/>
        <v>7952675.3431105334</v>
      </c>
      <c r="N656" s="405">
        <f t="shared" si="689"/>
        <v>9910818.7719805036</v>
      </c>
      <c r="O656" s="405">
        <f t="shared" si="689"/>
        <v>12351105.067571212</v>
      </c>
      <c r="P656" s="461"/>
      <c r="Q656" s="87">
        <f t="shared" si="684"/>
        <v>4108889</v>
      </c>
      <c r="R656" s="550">
        <f t="shared" si="675"/>
        <v>0</v>
      </c>
      <c r="S656" s="550">
        <f t="shared" si="676"/>
        <v>1</v>
      </c>
      <c r="T656" s="550">
        <f>IF(R656=1,SUM($R$6:R656),0)</f>
        <v>0</v>
      </c>
      <c r="U656" s="550">
        <f>IF(S656=1,SUM($S$6:S656),0)</f>
        <v>609</v>
      </c>
      <c r="V656" s="550">
        <f t="shared" si="677"/>
        <v>609</v>
      </c>
      <c r="W656" s="550">
        <f t="shared" si="678"/>
        <v>0</v>
      </c>
      <c r="X656" s="550">
        <f>IF(W656=1,SUM($W$6:W656),0)</f>
        <v>0</v>
      </c>
      <c r="Y656" s="158"/>
      <c r="Z656" s="158"/>
      <c r="AA656" s="158"/>
      <c r="AB656" s="158"/>
      <c r="AE656" s="150"/>
      <c r="AF656" s="160"/>
      <c r="AG656" s="150"/>
      <c r="AH656" s="150"/>
    </row>
    <row r="657" spans="1:34" ht="15" customHeight="1">
      <c r="A657" s="15"/>
      <c r="B657" s="169">
        <v>13</v>
      </c>
      <c r="C657" s="105" t="s">
        <v>1284</v>
      </c>
      <c r="D657" s="105" t="s">
        <v>1284</v>
      </c>
      <c r="E657" s="212" t="s">
        <v>45</v>
      </c>
      <c r="F657" s="213" t="s">
        <v>766</v>
      </c>
      <c r="G657" s="405"/>
      <c r="H657" s="405"/>
      <c r="I657" s="405">
        <v>82800</v>
      </c>
      <c r="J657" s="450">
        <v>0.24622448979591838</v>
      </c>
      <c r="K657" s="405">
        <f t="shared" si="682"/>
        <v>103187.38775510203</v>
      </c>
      <c r="L657" s="405">
        <f t="shared" ref="L657:O657" si="690">IF($J657&lt;0,(K657*(1-$J657)),(K657*(1+$J657)))</f>
        <v>128594.64965847561</v>
      </c>
      <c r="M657" s="405">
        <f t="shared" si="690"/>
        <v>160257.80166111863</v>
      </c>
      <c r="N657" s="405">
        <f t="shared" si="690"/>
        <v>199717.19711094303</v>
      </c>
      <c r="O657" s="405">
        <f t="shared" si="690"/>
        <v>248892.46207305582</v>
      </c>
      <c r="P657" s="461"/>
      <c r="Q657" s="87">
        <f t="shared" si="684"/>
        <v>82800</v>
      </c>
      <c r="R657" s="550">
        <f t="shared" si="675"/>
        <v>0</v>
      </c>
      <c r="S657" s="550">
        <f t="shared" si="676"/>
        <v>1</v>
      </c>
      <c r="T657" s="550">
        <f>IF(R657=1,SUM($R$6:R657),0)</f>
        <v>0</v>
      </c>
      <c r="U657" s="550">
        <f>IF(S657=1,SUM($S$6:S657),0)</f>
        <v>610</v>
      </c>
      <c r="V657" s="550">
        <f t="shared" si="677"/>
        <v>610</v>
      </c>
      <c r="W657" s="550">
        <f t="shared" si="678"/>
        <v>0</v>
      </c>
      <c r="X657" s="550">
        <f>IF(W657=1,SUM($W$6:W657),0)</f>
        <v>0</v>
      </c>
      <c r="Y657" s="158"/>
      <c r="Z657" s="158"/>
      <c r="AA657" s="158"/>
      <c r="AB657" s="158"/>
      <c r="AE657" s="150"/>
      <c r="AF657" s="160"/>
      <c r="AG657" s="150"/>
      <c r="AH657" s="150"/>
    </row>
    <row r="658" spans="1:34" ht="15" customHeight="1">
      <c r="A658" s="15"/>
      <c r="B658" s="169">
        <v>14</v>
      </c>
      <c r="C658" s="105" t="s">
        <v>1285</v>
      </c>
      <c r="D658" s="105" t="s">
        <v>1285</v>
      </c>
      <c r="E658" s="212" t="s">
        <v>45</v>
      </c>
      <c r="F658" s="213" t="s">
        <v>766</v>
      </c>
      <c r="G658" s="405"/>
      <c r="H658" s="405"/>
      <c r="I658" s="405">
        <v>117783</v>
      </c>
      <c r="J658" s="450">
        <v>0.24622448979591838</v>
      </c>
      <c r="K658" s="405">
        <f t="shared" si="682"/>
        <v>146784.05908163264</v>
      </c>
      <c r="L658" s="405">
        <f t="shared" ref="L658:O658" si="691">IF($J658&lt;0,(K658*(1-$J658)),(K658*(1+$J658)))</f>
        <v>182925.88913918156</v>
      </c>
      <c r="M658" s="405">
        <f t="shared" si="691"/>
        <v>227966.72286294124</v>
      </c>
      <c r="N658" s="405">
        <f t="shared" si="691"/>
        <v>284097.71289031644</v>
      </c>
      <c r="O658" s="405">
        <f t="shared" si="691"/>
        <v>354049.52729892189</v>
      </c>
      <c r="P658" s="461"/>
      <c r="Q658" s="87">
        <f t="shared" si="684"/>
        <v>117783</v>
      </c>
      <c r="R658" s="550">
        <f t="shared" si="675"/>
        <v>0</v>
      </c>
      <c r="S658" s="550">
        <f t="shared" si="676"/>
        <v>1</v>
      </c>
      <c r="T658" s="550">
        <f>IF(R658=1,SUM($R$6:R658),0)</f>
        <v>0</v>
      </c>
      <c r="U658" s="550">
        <f>IF(S658=1,SUM($S$6:S658),0)</f>
        <v>611</v>
      </c>
      <c r="V658" s="550">
        <f t="shared" si="677"/>
        <v>611</v>
      </c>
      <c r="W658" s="550">
        <f t="shared" si="678"/>
        <v>0</v>
      </c>
      <c r="X658" s="550">
        <f>IF(W658=1,SUM($W$6:W658),0)</f>
        <v>0</v>
      </c>
      <c r="Y658" s="158"/>
      <c r="Z658" s="158"/>
      <c r="AA658" s="158"/>
      <c r="AB658" s="158"/>
      <c r="AE658" s="150"/>
      <c r="AF658" s="160"/>
      <c r="AG658" s="150"/>
      <c r="AH658" s="150"/>
    </row>
    <row r="659" spans="1:34" ht="15" customHeight="1">
      <c r="A659" s="15"/>
      <c r="B659" s="169"/>
      <c r="C659" s="105" t="s">
        <v>48</v>
      </c>
      <c r="D659" s="105"/>
      <c r="E659" s="212" t="s">
        <v>48</v>
      </c>
      <c r="F659" s="213"/>
      <c r="G659" s="214"/>
      <c r="H659" s="214"/>
      <c r="I659" s="167"/>
      <c r="J659" s="445"/>
      <c r="K659" s="167"/>
      <c r="L659" s="167"/>
      <c r="M659" s="167"/>
      <c r="N659" s="167"/>
      <c r="O659" s="167"/>
      <c r="P659" s="461"/>
      <c r="Q659" s="87">
        <f t="shared" si="684"/>
        <v>0</v>
      </c>
      <c r="R659" s="550">
        <f t="shared" si="675"/>
        <v>0</v>
      </c>
      <c r="S659" s="550">
        <f t="shared" si="676"/>
        <v>0</v>
      </c>
      <c r="T659" s="550">
        <f>IF(R659=1,SUM($R$6:R659),0)</f>
        <v>0</v>
      </c>
      <c r="U659" s="550">
        <f>IF(S659=1,SUM($S$6:S659),0)</f>
        <v>0</v>
      </c>
      <c r="V659" s="550">
        <f t="shared" si="677"/>
        <v>0</v>
      </c>
      <c r="W659" s="550">
        <f t="shared" si="678"/>
        <v>0</v>
      </c>
      <c r="X659" s="550">
        <f>IF(W659=1,SUM($W$6:W659),0)</f>
        <v>0</v>
      </c>
      <c r="Y659" s="158"/>
      <c r="Z659" s="158"/>
      <c r="AA659" s="158"/>
      <c r="AB659" s="158"/>
      <c r="AE659" s="150"/>
      <c r="AF659" s="160"/>
      <c r="AG659" s="150"/>
      <c r="AH659" s="150"/>
    </row>
    <row r="660" spans="1:34" ht="15" customHeight="1">
      <c r="A660" s="15"/>
      <c r="B660" s="425" t="s">
        <v>720</v>
      </c>
      <c r="C660" s="426" t="s">
        <v>742</v>
      </c>
      <c r="D660" s="426"/>
      <c r="E660" s="212" t="s">
        <v>48</v>
      </c>
      <c r="F660" s="213"/>
      <c r="G660" s="214"/>
      <c r="H660" s="214"/>
      <c r="I660" s="167"/>
      <c r="J660" s="445"/>
      <c r="K660" s="167"/>
      <c r="L660" s="167"/>
      <c r="M660" s="167"/>
      <c r="N660" s="167"/>
      <c r="O660" s="167"/>
      <c r="P660" s="461"/>
      <c r="Q660" s="87">
        <f t="shared" si="684"/>
        <v>0</v>
      </c>
      <c r="R660" s="550">
        <f t="shared" si="675"/>
        <v>0</v>
      </c>
      <c r="S660" s="550">
        <f t="shared" si="676"/>
        <v>0</v>
      </c>
      <c r="T660" s="550">
        <f>IF(R660=1,SUM($R$6:R660),0)</f>
        <v>0</v>
      </c>
      <c r="U660" s="550">
        <f>IF(S660=1,SUM($S$6:S660),0)</f>
        <v>0</v>
      </c>
      <c r="V660" s="550">
        <f t="shared" si="677"/>
        <v>0</v>
      </c>
      <c r="W660" s="550">
        <f t="shared" si="678"/>
        <v>0</v>
      </c>
      <c r="X660" s="550">
        <f>IF(W660=1,SUM($W$6:W660),0)</f>
        <v>0</v>
      </c>
      <c r="Y660" s="158"/>
      <c r="Z660" s="158"/>
      <c r="AA660" s="158"/>
      <c r="AB660" s="158"/>
      <c r="AE660" s="150"/>
      <c r="AF660" s="160"/>
      <c r="AG660" s="150"/>
      <c r="AH660" s="150"/>
    </row>
    <row r="661" spans="1:34" ht="15" customHeight="1">
      <c r="A661" s="15"/>
      <c r="B661" s="169">
        <v>1</v>
      </c>
      <c r="C661" s="105" t="s">
        <v>2222</v>
      </c>
      <c r="D661" s="105" t="s">
        <v>1286</v>
      </c>
      <c r="E661" s="212" t="s">
        <v>45</v>
      </c>
      <c r="F661" s="213" t="s">
        <v>8</v>
      </c>
      <c r="G661" s="214">
        <v>16226</v>
      </c>
      <c r="H661" s="214">
        <v>16226</v>
      </c>
      <c r="I661" s="214">
        <v>20283</v>
      </c>
      <c r="J661" s="451">
        <f t="shared" ref="J661:J686" si="692">((I661-H661)/H661)*100%</f>
        <v>0.25003081474177247</v>
      </c>
      <c r="K661" s="214">
        <f t="shared" si="682"/>
        <v>25354.375015407371</v>
      </c>
      <c r="L661" s="214">
        <f t="shared" ref="L661:O661" si="693">IF($J661&lt;0,(K661*(1-$J661)),(K661*(1+$J661)))</f>
        <v>31693.750057778117</v>
      </c>
      <c r="M661" s="214">
        <f t="shared" si="693"/>
        <v>39618.16420694648</v>
      </c>
      <c r="N661" s="214">
        <f t="shared" si="693"/>
        <v>49523.926082182639</v>
      </c>
      <c r="O661" s="214">
        <f t="shared" si="693"/>
        <v>61906.433669722079</v>
      </c>
      <c r="P661" s="461"/>
      <c r="Q661" s="87">
        <f t="shared" si="684"/>
        <v>20283</v>
      </c>
      <c r="R661" s="550">
        <f t="shared" si="675"/>
        <v>0</v>
      </c>
      <c r="S661" s="550">
        <f t="shared" si="676"/>
        <v>1</v>
      </c>
      <c r="T661" s="550">
        <f>IF(R661=1,SUM($R$6:R661),0)</f>
        <v>0</v>
      </c>
      <c r="U661" s="550">
        <f>IF(S661=1,SUM($S$6:S661),0)</f>
        <v>612</v>
      </c>
      <c r="V661" s="550">
        <f t="shared" si="677"/>
        <v>612</v>
      </c>
      <c r="W661" s="550">
        <f t="shared" si="678"/>
        <v>0</v>
      </c>
      <c r="X661" s="550">
        <f>IF(W661=1,SUM($W$6:W661),0)</f>
        <v>0</v>
      </c>
      <c r="Y661" s="158"/>
      <c r="Z661" s="158"/>
      <c r="AA661" s="158"/>
      <c r="AB661" s="158"/>
      <c r="AE661" s="150"/>
      <c r="AF661" s="160"/>
      <c r="AG661" s="150"/>
      <c r="AH661" s="150"/>
    </row>
    <row r="662" spans="1:34" ht="15" customHeight="1">
      <c r="A662" s="15"/>
      <c r="B662" s="169">
        <v>2</v>
      </c>
      <c r="C662" s="105" t="s">
        <v>743</v>
      </c>
      <c r="D662" s="105" t="s">
        <v>743</v>
      </c>
      <c r="E662" s="212" t="s">
        <v>45</v>
      </c>
      <c r="F662" s="213" t="s">
        <v>8</v>
      </c>
      <c r="G662" s="214">
        <v>19947</v>
      </c>
      <c r="H662" s="214">
        <v>19947</v>
      </c>
      <c r="I662" s="167">
        <v>24934</v>
      </c>
      <c r="J662" s="445">
        <f t="shared" si="692"/>
        <v>0.25001253321301448</v>
      </c>
      <c r="K662" s="167">
        <f t="shared" si="682"/>
        <v>31167.812503133304</v>
      </c>
      <c r="L662" s="167">
        <f t="shared" ref="L662:O662" si="694">IF($J662&lt;0,(K662*(1-$J662)),(K662*(1+$J662)))</f>
        <v>38960.156261749929</v>
      </c>
      <c r="M662" s="167">
        <f t="shared" si="694"/>
        <v>48700.683623124918</v>
      </c>
      <c r="N662" s="167">
        <f t="shared" si="694"/>
        <v>60876.464904947949</v>
      </c>
      <c r="O662" s="167">
        <f t="shared" si="694"/>
        <v>76096.344108887162</v>
      </c>
      <c r="P662" s="461"/>
      <c r="Q662" s="87">
        <f t="shared" si="684"/>
        <v>24934</v>
      </c>
      <c r="R662" s="550">
        <f t="shared" si="675"/>
        <v>0</v>
      </c>
      <c r="S662" s="550">
        <f t="shared" si="676"/>
        <v>1</v>
      </c>
      <c r="T662" s="550">
        <f>IF(R662=1,SUM($R$6:R662),0)</f>
        <v>0</v>
      </c>
      <c r="U662" s="550">
        <f>IF(S662=1,SUM($S$6:S662),0)</f>
        <v>613</v>
      </c>
      <c r="V662" s="550">
        <f t="shared" si="677"/>
        <v>613</v>
      </c>
      <c r="W662" s="550">
        <f t="shared" si="678"/>
        <v>0</v>
      </c>
      <c r="X662" s="550">
        <f>IF(W662=1,SUM($W$6:W662),0)</f>
        <v>0</v>
      </c>
      <c r="Y662" s="158"/>
      <c r="Z662" s="158"/>
      <c r="AA662" s="158"/>
      <c r="AB662" s="158"/>
      <c r="AE662" s="150"/>
      <c r="AF662" s="160"/>
      <c r="AG662" s="150"/>
      <c r="AH662" s="150"/>
    </row>
    <row r="663" spans="1:34" ht="15" customHeight="1">
      <c r="A663" s="15"/>
      <c r="B663" s="169">
        <v>3</v>
      </c>
      <c r="C663" s="105" t="s">
        <v>744</v>
      </c>
      <c r="D663" s="105" t="s">
        <v>744</v>
      </c>
      <c r="E663" s="212" t="s">
        <v>45</v>
      </c>
      <c r="F663" s="213" t="s">
        <v>8</v>
      </c>
      <c r="G663" s="214">
        <v>26711.899999999998</v>
      </c>
      <c r="H663" s="214">
        <v>26711.899999999998</v>
      </c>
      <c r="I663" s="167">
        <v>33390</v>
      </c>
      <c r="J663" s="445">
        <f t="shared" si="692"/>
        <v>0.25000467956229255</v>
      </c>
      <c r="K663" s="167">
        <f t="shared" si="682"/>
        <v>41737.656250584951</v>
      </c>
      <c r="L663" s="167">
        <f t="shared" ref="L663:O663" si="695">IF($J663&lt;0,(K663*(1-$J663)),(K663*(1+$J663)))</f>
        <v>52172.265627193556</v>
      </c>
      <c r="M663" s="167">
        <f t="shared" si="695"/>
        <v>65215.576177358889</v>
      </c>
      <c r="N663" s="167">
        <f t="shared" si="695"/>
        <v>81519.775402049781</v>
      </c>
      <c r="O663" s="167">
        <f t="shared" si="695"/>
        <v>101900.10072942929</v>
      </c>
      <c r="P663" s="461"/>
      <c r="Q663" s="87">
        <f t="shared" si="684"/>
        <v>33390</v>
      </c>
      <c r="R663" s="550">
        <f t="shared" si="675"/>
        <v>0</v>
      </c>
      <c r="S663" s="550">
        <f t="shared" si="676"/>
        <v>1</v>
      </c>
      <c r="T663" s="550">
        <f>IF(R663=1,SUM($R$6:R663),0)</f>
        <v>0</v>
      </c>
      <c r="U663" s="550">
        <f>IF(S663=1,SUM($S$6:S663),0)</f>
        <v>614</v>
      </c>
      <c r="V663" s="550">
        <f t="shared" si="677"/>
        <v>614</v>
      </c>
      <c r="W663" s="550">
        <f t="shared" si="678"/>
        <v>0</v>
      </c>
      <c r="X663" s="550">
        <f>IF(W663=1,SUM($W$6:W663),0)</f>
        <v>0</v>
      </c>
      <c r="Y663" s="158"/>
      <c r="Z663" s="158"/>
      <c r="AA663" s="158"/>
      <c r="AB663" s="158"/>
      <c r="AE663" s="150"/>
      <c r="AF663" s="160"/>
      <c r="AG663" s="150"/>
      <c r="AH663" s="150"/>
    </row>
    <row r="664" spans="1:34" ht="15" customHeight="1">
      <c r="A664" s="15"/>
      <c r="B664" s="169">
        <v>4</v>
      </c>
      <c r="C664" s="105" t="s">
        <v>745</v>
      </c>
      <c r="D664" s="105" t="s">
        <v>745</v>
      </c>
      <c r="E664" s="212" t="s">
        <v>45</v>
      </c>
      <c r="F664" s="213" t="s">
        <v>8</v>
      </c>
      <c r="G664" s="214">
        <v>84820.5</v>
      </c>
      <c r="H664" s="214">
        <v>84820.5</v>
      </c>
      <c r="I664" s="167">
        <v>106026</v>
      </c>
      <c r="J664" s="445">
        <f t="shared" si="692"/>
        <v>0.25000442110103099</v>
      </c>
      <c r="K664" s="167">
        <f t="shared" si="682"/>
        <v>132532.96875165793</v>
      </c>
      <c r="L664" s="167">
        <f t="shared" ref="L664:O664" si="696">IF($J664&lt;0,(K664*(1-$J664)),(K664*(1+$J664)))</f>
        <v>165666.79688121722</v>
      </c>
      <c r="M664" s="167">
        <f t="shared" si="696"/>
        <v>207084.22853116802</v>
      </c>
      <c r="N664" s="167">
        <f t="shared" si="696"/>
        <v>258856.2012042563</v>
      </c>
      <c r="O664" s="167">
        <f t="shared" si="696"/>
        <v>323571.39593473839</v>
      </c>
      <c r="P664" s="461"/>
      <c r="Q664" s="87">
        <f t="shared" si="684"/>
        <v>106026</v>
      </c>
      <c r="R664" s="550">
        <f t="shared" si="675"/>
        <v>0</v>
      </c>
      <c r="S664" s="550">
        <f t="shared" si="676"/>
        <v>1</v>
      </c>
      <c r="T664" s="550">
        <f>IF(R664=1,SUM($R$6:R664),0)</f>
        <v>0</v>
      </c>
      <c r="U664" s="550">
        <f>IF(S664=1,SUM($S$6:S664),0)</f>
        <v>615</v>
      </c>
      <c r="V664" s="550">
        <f t="shared" si="677"/>
        <v>615</v>
      </c>
      <c r="W664" s="550">
        <f t="shared" si="678"/>
        <v>0</v>
      </c>
      <c r="X664" s="550">
        <f>IF(W664=1,SUM($W$6:W664),0)</f>
        <v>0</v>
      </c>
      <c r="Y664" s="158"/>
      <c r="Z664" s="158"/>
      <c r="AA664" s="158"/>
      <c r="AB664" s="158"/>
      <c r="AE664" s="150"/>
      <c r="AF664" s="160"/>
      <c r="AG664" s="150"/>
      <c r="AH664" s="150"/>
    </row>
    <row r="665" spans="1:34" ht="15" customHeight="1">
      <c r="A665" s="15"/>
      <c r="B665" s="169">
        <v>5</v>
      </c>
      <c r="C665" s="105" t="s">
        <v>746</v>
      </c>
      <c r="D665" s="105" t="s">
        <v>746</v>
      </c>
      <c r="E665" s="212" t="s">
        <v>45</v>
      </c>
      <c r="F665" s="213" t="s">
        <v>8</v>
      </c>
      <c r="G665" s="214">
        <v>33550</v>
      </c>
      <c r="H665" s="214">
        <v>33550</v>
      </c>
      <c r="I665" s="167">
        <v>41938</v>
      </c>
      <c r="J665" s="445">
        <f t="shared" si="692"/>
        <v>0.25001490312965724</v>
      </c>
      <c r="K665" s="167">
        <f t="shared" si="682"/>
        <v>52423.125007451563</v>
      </c>
      <c r="L665" s="167">
        <f t="shared" ref="L665:O665" si="697">IF($J665&lt;0,(K665*(1-$J665)),(K665*(1+$J665)))</f>
        <v>65529.687527943475</v>
      </c>
      <c r="M665" s="167">
        <f t="shared" si="697"/>
        <v>81913.086007358972</v>
      </c>
      <c r="N665" s="167">
        <f t="shared" si="697"/>
        <v>102392.57827054011</v>
      </c>
      <c r="O665" s="167">
        <f t="shared" si="697"/>
        <v>127992.24880804504</v>
      </c>
      <c r="P665" s="461"/>
      <c r="Q665" s="87">
        <f t="shared" si="684"/>
        <v>41938</v>
      </c>
      <c r="R665" s="550">
        <f t="shared" si="675"/>
        <v>0</v>
      </c>
      <c r="S665" s="550">
        <f t="shared" si="676"/>
        <v>1</v>
      </c>
      <c r="T665" s="550">
        <f>IF(R665=1,SUM($R$6:R665),0)</f>
        <v>0</v>
      </c>
      <c r="U665" s="550">
        <f>IF(S665=1,SUM($S$6:S665),0)</f>
        <v>616</v>
      </c>
      <c r="V665" s="550">
        <f t="shared" si="677"/>
        <v>616</v>
      </c>
      <c r="W665" s="550">
        <f t="shared" si="678"/>
        <v>0</v>
      </c>
      <c r="X665" s="550">
        <f>IF(W665=1,SUM($W$6:W665),0)</f>
        <v>0</v>
      </c>
      <c r="Y665" s="158"/>
      <c r="Z665" s="158"/>
      <c r="AA665" s="158"/>
      <c r="AB665" s="158"/>
      <c r="AE665" s="150"/>
      <c r="AF665" s="160"/>
      <c r="AG665" s="150"/>
      <c r="AH665" s="150"/>
    </row>
    <row r="666" spans="1:34" ht="15" customHeight="1">
      <c r="A666" s="15"/>
      <c r="B666" s="169">
        <v>6</v>
      </c>
      <c r="C666" s="105" t="s">
        <v>747</v>
      </c>
      <c r="D666" s="105" t="s">
        <v>747</v>
      </c>
      <c r="E666" s="212" t="s">
        <v>45</v>
      </c>
      <c r="F666" s="213" t="s">
        <v>8</v>
      </c>
      <c r="G666" s="214">
        <v>16833.560000000001</v>
      </c>
      <c r="H666" s="214">
        <v>16833.560000000001</v>
      </c>
      <c r="I666" s="167">
        <v>21042</v>
      </c>
      <c r="J666" s="445">
        <f t="shared" si="692"/>
        <v>0.25000297025703405</v>
      </c>
      <c r="K666" s="167">
        <f t="shared" si="682"/>
        <v>26302.562500148513</v>
      </c>
      <c r="L666" s="167">
        <f t="shared" ref="L666:O666" si="698">IF($J666&lt;0,(K666*(1-$J666)),(K666*(1+$J666)))</f>
        <v>32878.281250556924</v>
      </c>
      <c r="M666" s="167">
        <f t="shared" si="698"/>
        <v>41097.949220142305</v>
      </c>
      <c r="N666" s="167">
        <f t="shared" si="698"/>
        <v>51372.558596650641</v>
      </c>
      <c r="O666" s="167">
        <f t="shared" si="698"/>
        <v>64215.850835516831</v>
      </c>
      <c r="P666" s="461"/>
      <c r="Q666" s="87">
        <f t="shared" si="684"/>
        <v>21042</v>
      </c>
      <c r="R666" s="550">
        <f t="shared" si="675"/>
        <v>0</v>
      </c>
      <c r="S666" s="550">
        <f t="shared" si="676"/>
        <v>1</v>
      </c>
      <c r="T666" s="550">
        <f>IF(R666=1,SUM($R$6:R666),0)</f>
        <v>0</v>
      </c>
      <c r="U666" s="550">
        <f>IF(S666=1,SUM($S$6:S666),0)</f>
        <v>617</v>
      </c>
      <c r="V666" s="550">
        <f t="shared" si="677"/>
        <v>617</v>
      </c>
      <c r="W666" s="550">
        <f t="shared" si="678"/>
        <v>0</v>
      </c>
      <c r="X666" s="550">
        <f>IF(W666=1,SUM($W$6:W666),0)</f>
        <v>0</v>
      </c>
      <c r="Y666" s="158"/>
      <c r="Z666" s="158"/>
      <c r="AA666" s="158"/>
      <c r="AB666" s="158"/>
      <c r="AE666" s="150"/>
      <c r="AF666" s="160"/>
      <c r="AG666" s="150"/>
      <c r="AH666" s="150"/>
    </row>
    <row r="667" spans="1:34" ht="15" customHeight="1">
      <c r="A667" s="15"/>
      <c r="B667" s="169">
        <v>7</v>
      </c>
      <c r="C667" s="105" t="s">
        <v>748</v>
      </c>
      <c r="D667" s="105" t="s">
        <v>748</v>
      </c>
      <c r="E667" s="212" t="s">
        <v>45</v>
      </c>
      <c r="F667" s="213" t="s">
        <v>8</v>
      </c>
      <c r="G667" s="214">
        <v>72742.5</v>
      </c>
      <c r="H667" s="214">
        <v>72742.5</v>
      </c>
      <c r="I667" s="167">
        <v>90928</v>
      </c>
      <c r="J667" s="445">
        <f t="shared" si="692"/>
        <v>0.24999828160978796</v>
      </c>
      <c r="K667" s="167">
        <f t="shared" si="682"/>
        <v>113659.84375021479</v>
      </c>
      <c r="L667" s="167">
        <f t="shared" ref="L667:O667" si="699">IF($J667&lt;0,(K667*(1-$J667)),(K667*(1+$J667)))</f>
        <v>142074.60937580548</v>
      </c>
      <c r="M667" s="167">
        <f t="shared" si="699"/>
        <v>177593.01758013869</v>
      </c>
      <c r="N667" s="167">
        <f t="shared" si="699"/>
        <v>221990.96680107023</v>
      </c>
      <c r="O667" s="167">
        <f t="shared" si="699"/>
        <v>277488.32703423325</v>
      </c>
      <c r="P667" s="461"/>
      <c r="Q667" s="87">
        <f t="shared" si="684"/>
        <v>90928</v>
      </c>
      <c r="R667" s="550">
        <f t="shared" si="675"/>
        <v>0</v>
      </c>
      <c r="S667" s="550">
        <f t="shared" si="676"/>
        <v>1</v>
      </c>
      <c r="T667" s="550">
        <f>IF(R667=1,SUM($R$6:R667),0)</f>
        <v>0</v>
      </c>
      <c r="U667" s="550">
        <f>IF(S667=1,SUM($S$6:S667),0)</f>
        <v>618</v>
      </c>
      <c r="V667" s="550">
        <f t="shared" si="677"/>
        <v>618</v>
      </c>
      <c r="W667" s="550">
        <f t="shared" si="678"/>
        <v>0</v>
      </c>
      <c r="X667" s="550">
        <f>IF(W667=1,SUM($W$6:W667),0)</f>
        <v>0</v>
      </c>
      <c r="Y667" s="158"/>
      <c r="Z667" s="158"/>
      <c r="AA667" s="158"/>
      <c r="AB667" s="158"/>
      <c r="AE667" s="150"/>
      <c r="AF667" s="160"/>
      <c r="AG667" s="150"/>
      <c r="AH667" s="150"/>
    </row>
    <row r="668" spans="1:34" ht="15" customHeight="1">
      <c r="A668" s="15"/>
      <c r="B668" s="169">
        <v>8</v>
      </c>
      <c r="C668" s="105" t="s">
        <v>749</v>
      </c>
      <c r="D668" s="105" t="s">
        <v>749</v>
      </c>
      <c r="E668" s="212" t="s">
        <v>45</v>
      </c>
      <c r="F668" s="213" t="s">
        <v>8</v>
      </c>
      <c r="G668" s="214">
        <v>45445</v>
      </c>
      <c r="H668" s="214">
        <v>45445</v>
      </c>
      <c r="I668" s="167">
        <v>56806</v>
      </c>
      <c r="J668" s="445">
        <f t="shared" si="692"/>
        <v>0.24999449884475741</v>
      </c>
      <c r="K668" s="167">
        <f t="shared" si="682"/>
        <v>71007.187501375287</v>
      </c>
      <c r="L668" s="167">
        <f t="shared" ref="L668:O668" si="700">IF($J668&lt;0,(K668*(1-$J668)),(K668*(1+$J668)))</f>
        <v>88758.593755157315</v>
      </c>
      <c r="M668" s="167">
        <f t="shared" si="700"/>
        <v>110947.75391914327</v>
      </c>
      <c r="N668" s="167">
        <f t="shared" si="700"/>
        <v>138684.08205811094</v>
      </c>
      <c r="O668" s="167">
        <f t="shared" si="700"/>
        <v>173354.33964997358</v>
      </c>
      <c r="P668" s="461"/>
      <c r="Q668" s="87">
        <f t="shared" si="684"/>
        <v>56806</v>
      </c>
      <c r="R668" s="550">
        <f t="shared" si="675"/>
        <v>0</v>
      </c>
      <c r="S668" s="550">
        <f t="shared" si="676"/>
        <v>1</v>
      </c>
      <c r="T668" s="550">
        <f>IF(R668=1,SUM($R$6:R668),0)</f>
        <v>0</v>
      </c>
      <c r="U668" s="550">
        <f>IF(S668=1,SUM($S$6:S668),0)</f>
        <v>619</v>
      </c>
      <c r="V668" s="550">
        <f t="shared" si="677"/>
        <v>619</v>
      </c>
      <c r="W668" s="550">
        <f t="shared" si="678"/>
        <v>0</v>
      </c>
      <c r="X668" s="550">
        <f>IF(W668=1,SUM($W$6:W668),0)</f>
        <v>0</v>
      </c>
      <c r="Y668" s="158"/>
      <c r="Z668" s="158"/>
      <c r="AA668" s="158"/>
      <c r="AB668" s="158"/>
      <c r="AE668" s="150"/>
      <c r="AF668" s="160"/>
      <c r="AG668" s="150"/>
      <c r="AH668" s="150"/>
    </row>
    <row r="669" spans="1:34" ht="15" customHeight="1">
      <c r="A669" s="15"/>
      <c r="B669" s="169">
        <v>9</v>
      </c>
      <c r="C669" s="105" t="s">
        <v>750</v>
      </c>
      <c r="D669" s="105" t="s">
        <v>750</v>
      </c>
      <c r="E669" s="212" t="s">
        <v>45</v>
      </c>
      <c r="F669" s="213" t="s">
        <v>8</v>
      </c>
      <c r="G669" s="214">
        <v>84820.5</v>
      </c>
      <c r="H669" s="214">
        <v>84820.5</v>
      </c>
      <c r="I669" s="167">
        <v>106026</v>
      </c>
      <c r="J669" s="445">
        <f t="shared" si="692"/>
        <v>0.25000442110103099</v>
      </c>
      <c r="K669" s="167">
        <f t="shared" si="682"/>
        <v>132532.96875165793</v>
      </c>
      <c r="L669" s="167">
        <f t="shared" ref="L669:O669" si="701">IF($J669&lt;0,(K669*(1-$J669)),(K669*(1+$J669)))</f>
        <v>165666.79688121722</v>
      </c>
      <c r="M669" s="167">
        <f t="shared" si="701"/>
        <v>207084.22853116802</v>
      </c>
      <c r="N669" s="167">
        <f t="shared" si="701"/>
        <v>258856.2012042563</v>
      </c>
      <c r="O669" s="167">
        <f t="shared" si="701"/>
        <v>323571.39593473839</v>
      </c>
      <c r="P669" s="461"/>
      <c r="Q669" s="87">
        <f t="shared" si="684"/>
        <v>106026</v>
      </c>
      <c r="R669" s="550">
        <f t="shared" si="675"/>
        <v>0</v>
      </c>
      <c r="S669" s="550">
        <f t="shared" si="676"/>
        <v>1</v>
      </c>
      <c r="T669" s="550">
        <f>IF(R669=1,SUM($R$6:R669),0)</f>
        <v>0</v>
      </c>
      <c r="U669" s="550">
        <f>IF(S669=1,SUM($S$6:S669),0)</f>
        <v>620</v>
      </c>
      <c r="V669" s="550">
        <f t="shared" si="677"/>
        <v>620</v>
      </c>
      <c r="W669" s="550">
        <f t="shared" si="678"/>
        <v>0</v>
      </c>
      <c r="X669" s="550">
        <f>IF(W669=1,SUM($W$6:W669),0)</f>
        <v>0</v>
      </c>
      <c r="Y669" s="158"/>
      <c r="Z669" s="158"/>
      <c r="AA669" s="158"/>
      <c r="AB669" s="158"/>
      <c r="AE669" s="150"/>
      <c r="AF669" s="160"/>
      <c r="AG669" s="150"/>
      <c r="AH669" s="150"/>
    </row>
    <row r="670" spans="1:34" ht="15" customHeight="1">
      <c r="A670" s="15"/>
      <c r="B670" s="169">
        <v>10</v>
      </c>
      <c r="C670" s="105" t="s">
        <v>751</v>
      </c>
      <c r="D670" s="105" t="s">
        <v>751</v>
      </c>
      <c r="E670" s="212" t="s">
        <v>45</v>
      </c>
      <c r="F670" s="213" t="s">
        <v>8</v>
      </c>
      <c r="G670" s="214">
        <v>53866.659999999996</v>
      </c>
      <c r="H670" s="214">
        <v>53866.659999999996</v>
      </c>
      <c r="I670" s="167">
        <v>67333</v>
      </c>
      <c r="J670" s="445">
        <f t="shared" si="692"/>
        <v>0.2499939665834118</v>
      </c>
      <c r="K670" s="167">
        <f t="shared" si="682"/>
        <v>84165.843751960871</v>
      </c>
      <c r="L670" s="167">
        <f t="shared" ref="L670:O670" si="702">IF($J670&lt;0,(K670*(1-$J670)),(K670*(1+$J670)))</f>
        <v>105206.79688235324</v>
      </c>
      <c r="M670" s="167">
        <f t="shared" si="702"/>
        <v>131507.86134650806</v>
      </c>
      <c r="N670" s="167">
        <f t="shared" si="702"/>
        <v>164384.03324142296</v>
      </c>
      <c r="O670" s="167">
        <f t="shared" si="702"/>
        <v>205479.04975442574</v>
      </c>
      <c r="P670" s="461"/>
      <c r="Q670" s="87">
        <f t="shared" si="684"/>
        <v>67333</v>
      </c>
      <c r="R670" s="550">
        <f t="shared" si="675"/>
        <v>0</v>
      </c>
      <c r="S670" s="550">
        <f t="shared" si="676"/>
        <v>1</v>
      </c>
      <c r="T670" s="550">
        <f>IF(R670=1,SUM($R$6:R670),0)</f>
        <v>0</v>
      </c>
      <c r="U670" s="550">
        <f>IF(S670=1,SUM($S$6:S670),0)</f>
        <v>621</v>
      </c>
      <c r="V670" s="550">
        <f t="shared" si="677"/>
        <v>621</v>
      </c>
      <c r="W670" s="550">
        <f t="shared" si="678"/>
        <v>0</v>
      </c>
      <c r="X670" s="550">
        <f>IF(W670=1,SUM($W$6:W670),0)</f>
        <v>0</v>
      </c>
      <c r="Y670" s="158"/>
      <c r="Z670" s="158"/>
      <c r="AA670" s="158"/>
      <c r="AB670" s="158"/>
      <c r="AE670" s="150"/>
      <c r="AF670" s="160"/>
      <c r="AG670" s="150"/>
      <c r="AH670" s="150"/>
    </row>
    <row r="671" spans="1:34" ht="15" customHeight="1">
      <c r="A671" s="15"/>
      <c r="B671" s="169">
        <v>11</v>
      </c>
      <c r="C671" s="105" t="s">
        <v>1287</v>
      </c>
      <c r="D671" s="105" t="s">
        <v>1287</v>
      </c>
      <c r="E671" s="212" t="s">
        <v>45</v>
      </c>
      <c r="F671" s="213" t="s">
        <v>8</v>
      </c>
      <c r="G671" s="405"/>
      <c r="H671" s="405"/>
      <c r="I671" s="409">
        <v>48124</v>
      </c>
      <c r="J671" s="447">
        <v>0.2499939665834118</v>
      </c>
      <c r="K671" s="409">
        <f t="shared" si="682"/>
        <v>60154.709647860116</v>
      </c>
      <c r="L671" s="409">
        <f t="shared" ref="L671:O671" si="703">IF($J671&lt;0,(K671*(1-$J671)),(K671*(1+$J671)))</f>
        <v>75193.024121402108</v>
      </c>
      <c r="M671" s="409">
        <f t="shared" si="703"/>
        <v>93990.826480913587</v>
      </c>
      <c r="N671" s="409">
        <f t="shared" si="703"/>
        <v>117487.96601533037</v>
      </c>
      <c r="O671" s="409">
        <f t="shared" si="703"/>
        <v>146859.2486653199</v>
      </c>
      <c r="P671" s="461"/>
      <c r="Q671" s="87">
        <f t="shared" si="684"/>
        <v>48124</v>
      </c>
      <c r="R671" s="550">
        <f t="shared" si="675"/>
        <v>0</v>
      </c>
      <c r="S671" s="550">
        <f t="shared" si="676"/>
        <v>1</v>
      </c>
      <c r="T671" s="550">
        <f>IF(R671=1,SUM($R$6:R671),0)</f>
        <v>0</v>
      </c>
      <c r="U671" s="550">
        <f>IF(S671=1,SUM($S$6:S671),0)</f>
        <v>622</v>
      </c>
      <c r="V671" s="550">
        <f t="shared" si="677"/>
        <v>622</v>
      </c>
      <c r="W671" s="550">
        <f t="shared" si="678"/>
        <v>0</v>
      </c>
      <c r="X671" s="550">
        <f>IF(W671=1,SUM($W$6:W671),0)</f>
        <v>0</v>
      </c>
      <c r="Y671" s="158"/>
      <c r="Z671" s="158"/>
      <c r="AA671" s="158"/>
      <c r="AB671" s="158"/>
      <c r="AE671" s="150"/>
      <c r="AF671" s="160"/>
      <c r="AG671" s="150"/>
      <c r="AH671" s="150"/>
    </row>
    <row r="672" spans="1:34" ht="15" customHeight="1">
      <c r="A672" s="15"/>
      <c r="B672" s="169">
        <v>12</v>
      </c>
      <c r="C672" s="105" t="s">
        <v>752</v>
      </c>
      <c r="D672" s="105"/>
      <c r="E672" s="212" t="s">
        <v>45</v>
      </c>
      <c r="F672" s="213" t="s">
        <v>8</v>
      </c>
      <c r="G672" s="214">
        <v>38499.54</v>
      </c>
      <c r="H672" s="214">
        <v>38499.54</v>
      </c>
      <c r="I672" s="444">
        <v>38499.54</v>
      </c>
      <c r="J672" s="449">
        <v>0.2499939665834118</v>
      </c>
      <c r="K672" s="444">
        <f t="shared" si="682"/>
        <v>48124.192716236728</v>
      </c>
      <c r="L672" s="444">
        <f t="shared" ref="L672:O672" si="704">IF($J672&lt;0,(K672*(1-$J672)),(K672*(1+$J672)))</f>
        <v>60154.95054199329</v>
      </c>
      <c r="M672" s="444">
        <f t="shared" si="704"/>
        <v>75193.32523761515</v>
      </c>
      <c r="N672" s="444">
        <f t="shared" si="704"/>
        <v>93991.202874363138</v>
      </c>
      <c r="O672" s="444">
        <f t="shared" si="704"/>
        <v>117488.43650487137</v>
      </c>
      <c r="P672" s="461"/>
      <c r="Q672" s="87">
        <f t="shared" si="684"/>
        <v>38499.54</v>
      </c>
      <c r="R672" s="550">
        <f t="shared" si="675"/>
        <v>0</v>
      </c>
      <c r="S672" s="550">
        <f t="shared" si="676"/>
        <v>1</v>
      </c>
      <c r="T672" s="550">
        <f>IF(R672=1,SUM($R$6:R672),0)</f>
        <v>0</v>
      </c>
      <c r="U672" s="550">
        <f>IF(S672=1,SUM($S$6:S672),0)</f>
        <v>623</v>
      </c>
      <c r="V672" s="550">
        <f t="shared" si="677"/>
        <v>623</v>
      </c>
      <c r="W672" s="550">
        <f t="shared" si="678"/>
        <v>0</v>
      </c>
      <c r="X672" s="550">
        <f>IF(W672=1,SUM($W$6:W672),0)</f>
        <v>0</v>
      </c>
      <c r="Y672" s="158"/>
      <c r="Z672" s="158"/>
      <c r="AA672" s="158"/>
      <c r="AB672" s="158"/>
      <c r="AE672" s="150"/>
      <c r="AF672" s="160"/>
      <c r="AG672" s="150"/>
      <c r="AH672" s="150"/>
    </row>
    <row r="673" spans="1:34" ht="15" customHeight="1">
      <c r="A673" s="15"/>
      <c r="B673" s="169">
        <v>13</v>
      </c>
      <c r="C673" s="105" t="s">
        <v>753</v>
      </c>
      <c r="D673" s="105" t="s">
        <v>753</v>
      </c>
      <c r="E673" s="212" t="s">
        <v>45</v>
      </c>
      <c r="F673" s="213" t="s">
        <v>7</v>
      </c>
      <c r="G673" s="214">
        <v>31720</v>
      </c>
      <c r="H673" s="214">
        <v>31720</v>
      </c>
      <c r="I673" s="167">
        <v>39650</v>
      </c>
      <c r="J673" s="445">
        <f t="shared" si="692"/>
        <v>0.25</v>
      </c>
      <c r="K673" s="167">
        <f t="shared" si="682"/>
        <v>49562.5</v>
      </c>
      <c r="L673" s="167">
        <f t="shared" ref="L673:O673" si="705">IF($J673&lt;0,(K673*(1-$J673)),(K673*(1+$J673)))</f>
        <v>61953.125</v>
      </c>
      <c r="M673" s="167">
        <f t="shared" si="705"/>
        <v>77441.40625</v>
      </c>
      <c r="N673" s="167">
        <f t="shared" si="705"/>
        <v>96801.7578125</v>
      </c>
      <c r="O673" s="167">
        <f t="shared" si="705"/>
        <v>121002.197265625</v>
      </c>
      <c r="P673" s="461"/>
      <c r="Q673" s="87">
        <f t="shared" si="684"/>
        <v>39650</v>
      </c>
      <c r="R673" s="550">
        <f t="shared" si="675"/>
        <v>0</v>
      </c>
      <c r="S673" s="550">
        <f t="shared" si="676"/>
        <v>1</v>
      </c>
      <c r="T673" s="550">
        <f>IF(R673=1,SUM($R$6:R673),0)</f>
        <v>0</v>
      </c>
      <c r="U673" s="550">
        <f>IF(S673=1,SUM($S$6:S673),0)</f>
        <v>624</v>
      </c>
      <c r="V673" s="550">
        <f t="shared" si="677"/>
        <v>624</v>
      </c>
      <c r="W673" s="550">
        <f t="shared" si="678"/>
        <v>0</v>
      </c>
      <c r="X673" s="550">
        <f>IF(W673=1,SUM($W$6:W673),0)</f>
        <v>0</v>
      </c>
      <c r="Y673" s="158"/>
      <c r="Z673" s="158"/>
      <c r="AA673" s="158"/>
      <c r="AB673" s="158"/>
      <c r="AE673" s="150"/>
      <c r="AF673" s="160"/>
      <c r="AG673" s="150"/>
      <c r="AH673" s="150"/>
    </row>
    <row r="674" spans="1:34" ht="15" customHeight="1">
      <c r="A674" s="15"/>
      <c r="B674" s="169">
        <v>14</v>
      </c>
      <c r="C674" s="105" t="s">
        <v>754</v>
      </c>
      <c r="D674" s="105"/>
      <c r="E674" s="212" t="s">
        <v>45</v>
      </c>
      <c r="F674" s="213" t="s">
        <v>7</v>
      </c>
      <c r="G674" s="214">
        <v>51240</v>
      </c>
      <c r="H674" s="214">
        <v>51240</v>
      </c>
      <c r="I674" s="444">
        <v>51240</v>
      </c>
      <c r="J674" s="449">
        <v>0.2499939665834118</v>
      </c>
      <c r="K674" s="444">
        <f t="shared" si="682"/>
        <v>64049.690847734026</v>
      </c>
      <c r="L674" s="444">
        <f t="shared" ref="L674:O674" si="706">IF($J674&lt;0,(K674*(1-$J674)),(K674*(1+$J674)))</f>
        <v>80061.727121200311</v>
      </c>
      <c r="M674" s="444">
        <f t="shared" si="706"/>
        <v>100076.6758557479</v>
      </c>
      <c r="N674" s="444">
        <f t="shared" si="706"/>
        <v>125095.24101540868</v>
      </c>
      <c r="O674" s="444">
        <f t="shared" si="706"/>
        <v>156368.29651755863</v>
      </c>
      <c r="P674" s="461"/>
      <c r="Q674" s="87">
        <f t="shared" si="684"/>
        <v>51240</v>
      </c>
      <c r="R674" s="550">
        <f t="shared" si="675"/>
        <v>0</v>
      </c>
      <c r="S674" s="550">
        <f t="shared" si="676"/>
        <v>1</v>
      </c>
      <c r="T674" s="550">
        <f>IF(R674=1,SUM($R$6:R674),0)</f>
        <v>0</v>
      </c>
      <c r="U674" s="550">
        <f>IF(S674=1,SUM($S$6:S674),0)</f>
        <v>625</v>
      </c>
      <c r="V674" s="550">
        <f t="shared" si="677"/>
        <v>625</v>
      </c>
      <c r="W674" s="550">
        <f t="shared" si="678"/>
        <v>0</v>
      </c>
      <c r="X674" s="550">
        <f>IF(W674=1,SUM($W$6:W674),0)</f>
        <v>0</v>
      </c>
      <c r="Y674" s="158"/>
      <c r="Z674" s="158"/>
      <c r="AA674" s="158"/>
      <c r="AB674" s="158"/>
      <c r="AE674" s="150"/>
      <c r="AF674" s="160"/>
      <c r="AG674" s="150"/>
      <c r="AH674" s="150"/>
    </row>
    <row r="675" spans="1:34" ht="15" customHeight="1">
      <c r="A675" s="15"/>
      <c r="B675" s="169">
        <v>15</v>
      </c>
      <c r="C675" s="105" t="s">
        <v>755</v>
      </c>
      <c r="D675" s="105" t="s">
        <v>755</v>
      </c>
      <c r="E675" s="212" t="s">
        <v>45</v>
      </c>
      <c r="F675" s="213" t="s">
        <v>8</v>
      </c>
      <c r="G675" s="214">
        <v>3477</v>
      </c>
      <c r="H675" s="214">
        <v>3477</v>
      </c>
      <c r="I675" s="167">
        <v>4346</v>
      </c>
      <c r="J675" s="445">
        <f t="shared" si="692"/>
        <v>0.24992809893586426</v>
      </c>
      <c r="K675" s="167">
        <f t="shared" si="682"/>
        <v>5432.187517975266</v>
      </c>
      <c r="L675" s="167">
        <f t="shared" ref="L675:O675" si="707">IF($J675&lt;0,(K675*(1-$J675)),(K675*(1+$J675)))</f>
        <v>6789.8438174059556</v>
      </c>
      <c r="M675" s="167">
        <f t="shared" si="707"/>
        <v>8486.8165747616586</v>
      </c>
      <c r="N675" s="167">
        <f t="shared" si="707"/>
        <v>10607.910507309223</v>
      </c>
      <c r="O675" s="167">
        <f t="shared" si="707"/>
        <v>13259.125414082797</v>
      </c>
      <c r="P675" s="461"/>
      <c r="Q675" s="87">
        <f t="shared" si="684"/>
        <v>4346</v>
      </c>
      <c r="R675" s="550">
        <f t="shared" si="675"/>
        <v>0</v>
      </c>
      <c r="S675" s="550">
        <f t="shared" si="676"/>
        <v>1</v>
      </c>
      <c r="T675" s="550">
        <f>IF(R675=1,SUM($R$6:R675),0)</f>
        <v>0</v>
      </c>
      <c r="U675" s="550">
        <f>IF(S675=1,SUM($S$6:S675),0)</f>
        <v>626</v>
      </c>
      <c r="V675" s="550">
        <f t="shared" si="677"/>
        <v>626</v>
      </c>
      <c r="W675" s="550">
        <f t="shared" si="678"/>
        <v>0</v>
      </c>
      <c r="X675" s="550">
        <f>IF(W675=1,SUM($W$6:W675),0)</f>
        <v>0</v>
      </c>
      <c r="Y675" s="158"/>
      <c r="Z675" s="158"/>
      <c r="AA675" s="158"/>
      <c r="AB675" s="158"/>
      <c r="AE675" s="150"/>
      <c r="AF675" s="160"/>
      <c r="AG675" s="150"/>
      <c r="AH675" s="150"/>
    </row>
    <row r="676" spans="1:34" ht="15" customHeight="1">
      <c r="A676" s="15"/>
      <c r="B676" s="169">
        <v>16</v>
      </c>
      <c r="C676" s="105" t="s">
        <v>756</v>
      </c>
      <c r="D676" s="105"/>
      <c r="E676" s="212" t="s">
        <v>45</v>
      </c>
      <c r="F676" s="213" t="s">
        <v>8</v>
      </c>
      <c r="G676" s="214">
        <v>3477</v>
      </c>
      <c r="H676" s="214">
        <v>3477</v>
      </c>
      <c r="I676" s="444">
        <v>3477</v>
      </c>
      <c r="J676" s="449">
        <v>0.2499939665834118</v>
      </c>
      <c r="K676" s="444">
        <f t="shared" si="682"/>
        <v>4346.2290218105227</v>
      </c>
      <c r="L676" s="444">
        <f t="shared" ref="L676:O676" si="708">IF($J676&lt;0,(K676*(1-$J676)),(K676*(1+$J676)))</f>
        <v>5432.7600546528774</v>
      </c>
      <c r="M676" s="444">
        <f t="shared" si="708"/>
        <v>6790.9172902114642</v>
      </c>
      <c r="N676" s="444">
        <f t="shared" si="708"/>
        <v>8488.6056403313032</v>
      </c>
      <c r="O676" s="444">
        <f t="shared" si="708"/>
        <v>10610.705835120049</v>
      </c>
      <c r="P676" s="461"/>
      <c r="Q676" s="87">
        <f t="shared" si="684"/>
        <v>3477</v>
      </c>
      <c r="R676" s="550">
        <f t="shared" si="675"/>
        <v>0</v>
      </c>
      <c r="S676" s="550">
        <f t="shared" si="676"/>
        <v>1</v>
      </c>
      <c r="T676" s="550">
        <f>IF(R676=1,SUM($R$6:R676),0)</f>
        <v>0</v>
      </c>
      <c r="U676" s="550">
        <f>IF(S676=1,SUM($S$6:S676),0)</f>
        <v>627</v>
      </c>
      <c r="V676" s="550">
        <f t="shared" si="677"/>
        <v>627</v>
      </c>
      <c r="W676" s="550">
        <f t="shared" si="678"/>
        <v>0</v>
      </c>
      <c r="X676" s="550">
        <f>IF(W676=1,SUM($W$6:W676),0)</f>
        <v>0</v>
      </c>
      <c r="Y676" s="158"/>
      <c r="Z676" s="158"/>
      <c r="AA676" s="158"/>
      <c r="AB676" s="158"/>
      <c r="AE676" s="150"/>
      <c r="AF676" s="160"/>
      <c r="AG676" s="150"/>
      <c r="AH676" s="150"/>
    </row>
    <row r="677" spans="1:34" ht="15" customHeight="1">
      <c r="A677" s="15"/>
      <c r="B677" s="169">
        <v>17</v>
      </c>
      <c r="C677" s="105" t="s">
        <v>757</v>
      </c>
      <c r="D677" s="105" t="s">
        <v>757</v>
      </c>
      <c r="E677" s="212" t="s">
        <v>45</v>
      </c>
      <c r="F677" s="213" t="s">
        <v>8</v>
      </c>
      <c r="G677" s="167">
        <v>5531.48</v>
      </c>
      <c r="H677" s="167">
        <v>5531.48</v>
      </c>
      <c r="I677" s="167">
        <v>6914</v>
      </c>
      <c r="J677" s="445">
        <f t="shared" si="692"/>
        <v>0.24993672579490489</v>
      </c>
      <c r="K677" s="167">
        <f t="shared" si="682"/>
        <v>8642.0625221459741</v>
      </c>
      <c r="L677" s="167">
        <f t="shared" ref="L677:O677" si="709">IF($J677&lt;0,(K677*(1-$J677)),(K677*(1+$J677)))</f>
        <v>10802.031333045998</v>
      </c>
      <c r="M677" s="167">
        <f t="shared" si="709"/>
        <v>13501.855676361487</v>
      </c>
      <c r="N677" s="167">
        <f t="shared" si="709"/>
        <v>16876.46527626663</v>
      </c>
      <c r="O677" s="167">
        <f t="shared" si="709"/>
        <v>21094.513750408118</v>
      </c>
      <c r="P677" s="461"/>
      <c r="Q677" s="87">
        <f t="shared" si="684"/>
        <v>6914</v>
      </c>
      <c r="R677" s="550">
        <f t="shared" si="675"/>
        <v>0</v>
      </c>
      <c r="S677" s="550">
        <f t="shared" si="676"/>
        <v>1</v>
      </c>
      <c r="T677" s="550">
        <f>IF(R677=1,SUM($R$6:R677),0)</f>
        <v>0</v>
      </c>
      <c r="U677" s="550">
        <f>IF(S677=1,SUM($S$6:S677),0)</f>
        <v>628</v>
      </c>
      <c r="V677" s="550">
        <f t="shared" si="677"/>
        <v>628</v>
      </c>
      <c r="W677" s="550">
        <f t="shared" si="678"/>
        <v>0</v>
      </c>
      <c r="X677" s="550">
        <f>IF(W677=1,SUM($W$6:W677),0)</f>
        <v>0</v>
      </c>
      <c r="Y677" s="158"/>
      <c r="Z677" s="158"/>
      <c r="AA677" s="158"/>
      <c r="AB677" s="158"/>
      <c r="AE677" s="150"/>
      <c r="AF677" s="160"/>
      <c r="AG677" s="150"/>
      <c r="AH677" s="150"/>
    </row>
    <row r="678" spans="1:34" ht="15" customHeight="1">
      <c r="A678" s="15"/>
      <c r="B678" s="169">
        <v>18</v>
      </c>
      <c r="C678" s="105" t="s">
        <v>829</v>
      </c>
      <c r="D678" s="105"/>
      <c r="E678" s="212" t="s">
        <v>45</v>
      </c>
      <c r="F678" s="213" t="s">
        <v>7</v>
      </c>
      <c r="G678" s="167">
        <v>15000</v>
      </c>
      <c r="H678" s="167">
        <v>15000</v>
      </c>
      <c r="I678" s="443">
        <v>15000</v>
      </c>
      <c r="J678" s="446">
        <v>0.2499939665834118</v>
      </c>
      <c r="K678" s="443">
        <f t="shared" si="682"/>
        <v>18749.909498751178</v>
      </c>
      <c r="L678" s="443">
        <f t="shared" ref="L678:O678" si="710">IF($J678&lt;0,(K678*(1-$J678)),(K678*(1+$J678)))</f>
        <v>23437.273747423977</v>
      </c>
      <c r="M678" s="443">
        <f t="shared" si="710"/>
        <v>29296.450777443762</v>
      </c>
      <c r="N678" s="443">
        <f t="shared" si="710"/>
        <v>36620.38671411261</v>
      </c>
      <c r="O678" s="443">
        <f t="shared" si="710"/>
        <v>45775.262446592096</v>
      </c>
      <c r="P678" s="461"/>
      <c r="Q678" s="87">
        <f t="shared" si="684"/>
        <v>15000</v>
      </c>
      <c r="R678" s="550">
        <f t="shared" si="675"/>
        <v>0</v>
      </c>
      <c r="S678" s="550">
        <f t="shared" si="676"/>
        <v>1</v>
      </c>
      <c r="T678" s="550">
        <f>IF(R678=1,SUM($R$6:R678),0)</f>
        <v>0</v>
      </c>
      <c r="U678" s="550">
        <f>IF(S678=1,SUM($S$6:S678),0)</f>
        <v>629</v>
      </c>
      <c r="V678" s="550">
        <f t="shared" si="677"/>
        <v>629</v>
      </c>
      <c r="W678" s="550">
        <f t="shared" si="678"/>
        <v>0</v>
      </c>
      <c r="X678" s="550">
        <f>IF(W678=1,SUM($W$6:W678),0)</f>
        <v>0</v>
      </c>
      <c r="Y678" s="158"/>
      <c r="Z678" s="158"/>
      <c r="AA678" s="158"/>
      <c r="AB678" s="158"/>
      <c r="AE678" s="150"/>
      <c r="AF678" s="160"/>
      <c r="AG678" s="150"/>
      <c r="AH678" s="150"/>
    </row>
    <row r="679" spans="1:34" ht="15" customHeight="1">
      <c r="A679" s="15"/>
      <c r="B679" s="169">
        <v>19</v>
      </c>
      <c r="C679" s="105" t="s">
        <v>758</v>
      </c>
      <c r="D679" s="105" t="s">
        <v>758</v>
      </c>
      <c r="E679" s="212" t="s">
        <v>45</v>
      </c>
      <c r="F679" s="213" t="s">
        <v>8</v>
      </c>
      <c r="G679" s="214">
        <v>154106.74</v>
      </c>
      <c r="H679" s="214">
        <v>154106.74</v>
      </c>
      <c r="I679" s="167">
        <v>192633</v>
      </c>
      <c r="J679" s="445">
        <f t="shared" si="692"/>
        <v>0.249997242171238</v>
      </c>
      <c r="K679" s="167">
        <f t="shared" si="682"/>
        <v>240790.7187511721</v>
      </c>
      <c r="L679" s="167">
        <f t="shared" ref="L679:O679" si="711">IF($J679&lt;0,(K679*(1-$J679)),(K679*(1+$J679)))</f>
        <v>300987.73437939532</v>
      </c>
      <c r="M679" s="167">
        <f t="shared" si="711"/>
        <v>376233.83790161327</v>
      </c>
      <c r="N679" s="167">
        <f t="shared" si="711"/>
        <v>470291.2597885172</v>
      </c>
      <c r="O679" s="167">
        <f t="shared" si="711"/>
        <v>587862.77775288373</v>
      </c>
      <c r="P679" s="461"/>
      <c r="Q679" s="87">
        <f t="shared" si="684"/>
        <v>192633</v>
      </c>
      <c r="R679" s="550">
        <f t="shared" si="675"/>
        <v>0</v>
      </c>
      <c r="S679" s="550">
        <f t="shared" si="676"/>
        <v>1</v>
      </c>
      <c r="T679" s="550">
        <f>IF(R679=1,SUM($R$6:R679),0)</f>
        <v>0</v>
      </c>
      <c r="U679" s="550">
        <f>IF(S679=1,SUM($S$6:S679),0)</f>
        <v>630</v>
      </c>
      <c r="V679" s="550">
        <f t="shared" si="677"/>
        <v>630</v>
      </c>
      <c r="W679" s="550">
        <f t="shared" si="678"/>
        <v>0</v>
      </c>
      <c r="X679" s="550">
        <f>IF(W679=1,SUM($W$6:W679),0)</f>
        <v>0</v>
      </c>
      <c r="Y679" s="158"/>
      <c r="Z679" s="158"/>
      <c r="AA679" s="158"/>
      <c r="AB679" s="158"/>
      <c r="AE679" s="150"/>
      <c r="AF679" s="160"/>
      <c r="AG679" s="150"/>
      <c r="AH679" s="150"/>
    </row>
    <row r="680" spans="1:34" ht="15" customHeight="1">
      <c r="A680" s="15"/>
      <c r="B680" s="169">
        <v>20</v>
      </c>
      <c r="C680" s="105" t="s">
        <v>759</v>
      </c>
      <c r="D680" s="105"/>
      <c r="E680" s="212" t="s">
        <v>45</v>
      </c>
      <c r="F680" s="213" t="s">
        <v>8</v>
      </c>
      <c r="G680" s="214">
        <v>16226</v>
      </c>
      <c r="H680" s="214">
        <v>16226</v>
      </c>
      <c r="I680" s="444">
        <v>16226</v>
      </c>
      <c r="J680" s="449">
        <v>0.2499939665834118</v>
      </c>
      <c r="K680" s="444">
        <f t="shared" si="682"/>
        <v>20282.402101782442</v>
      </c>
      <c r="L680" s="444">
        <f t="shared" ref="L680:O680" si="712">IF($J680&lt;0,(K680*(1-$J680)),(K680*(1+$J680)))</f>
        <v>25352.880255046763</v>
      </c>
      <c r="M680" s="444">
        <f t="shared" si="712"/>
        <v>31690.947354320168</v>
      </c>
      <c r="N680" s="444">
        <f t="shared" si="712"/>
        <v>39613.492988212747</v>
      </c>
      <c r="O680" s="444">
        <f t="shared" si="712"/>
        <v>49516.627230560225</v>
      </c>
      <c r="P680" s="461"/>
      <c r="Q680" s="87">
        <f t="shared" si="684"/>
        <v>16226</v>
      </c>
      <c r="R680" s="550">
        <f t="shared" si="675"/>
        <v>0</v>
      </c>
      <c r="S680" s="550">
        <f t="shared" si="676"/>
        <v>1</v>
      </c>
      <c r="T680" s="550">
        <f>IF(R680=1,SUM($R$6:R680),0)</f>
        <v>0</v>
      </c>
      <c r="U680" s="550">
        <f>IF(S680=1,SUM($S$6:S680),0)</f>
        <v>631</v>
      </c>
      <c r="V680" s="550">
        <f t="shared" si="677"/>
        <v>631</v>
      </c>
      <c r="W680" s="550">
        <f t="shared" si="678"/>
        <v>0</v>
      </c>
      <c r="X680" s="550">
        <f>IF(W680=1,SUM($W$6:W680),0)</f>
        <v>0</v>
      </c>
      <c r="Y680" s="158"/>
      <c r="Z680" s="158"/>
      <c r="AA680" s="158"/>
      <c r="AB680" s="158"/>
      <c r="AE680" s="150"/>
      <c r="AF680" s="160"/>
      <c r="AG680" s="150"/>
      <c r="AH680" s="150"/>
    </row>
    <row r="681" spans="1:34" ht="15" customHeight="1">
      <c r="A681" s="15"/>
      <c r="B681" s="169">
        <v>21</v>
      </c>
      <c r="C681" s="105" t="s">
        <v>760</v>
      </c>
      <c r="D681" s="105"/>
      <c r="E681" s="212" t="s">
        <v>45</v>
      </c>
      <c r="F681" s="213" t="s">
        <v>8</v>
      </c>
      <c r="G681" s="214">
        <v>61732</v>
      </c>
      <c r="H681" s="214">
        <v>61732</v>
      </c>
      <c r="I681" s="444">
        <v>61732</v>
      </c>
      <c r="J681" s="449">
        <v>0.2499939665834118</v>
      </c>
      <c r="K681" s="444">
        <f t="shared" si="682"/>
        <v>77164.627545127179</v>
      </c>
      <c r="L681" s="444">
        <f t="shared" ref="L681:O681" si="713">IF($J681&lt;0,(K681*(1-$J681)),(K681*(1+$J681)))</f>
        <v>96455.318865065128</v>
      </c>
      <c r="M681" s="444">
        <f t="shared" si="713"/>
        <v>120568.56662621055</v>
      </c>
      <c r="N681" s="444">
        <f t="shared" si="713"/>
        <v>150709.9808423733</v>
      </c>
      <c r="O681" s="444">
        <f t="shared" si="713"/>
        <v>188386.56675686821</v>
      </c>
      <c r="P681" s="461"/>
      <c r="Q681" s="87">
        <f t="shared" si="684"/>
        <v>61732</v>
      </c>
      <c r="R681" s="550">
        <f t="shared" si="675"/>
        <v>0</v>
      </c>
      <c r="S681" s="550">
        <f t="shared" si="676"/>
        <v>1</v>
      </c>
      <c r="T681" s="550">
        <f>IF(R681=1,SUM($R$6:R681),0)</f>
        <v>0</v>
      </c>
      <c r="U681" s="550">
        <f>IF(S681=1,SUM($S$6:S681),0)</f>
        <v>632</v>
      </c>
      <c r="V681" s="550">
        <f t="shared" si="677"/>
        <v>632</v>
      </c>
      <c r="W681" s="550">
        <f t="shared" si="678"/>
        <v>0</v>
      </c>
      <c r="X681" s="550">
        <f>IF(W681=1,SUM($W$6:W681),0)</f>
        <v>0</v>
      </c>
      <c r="Y681" s="158"/>
      <c r="Z681" s="158"/>
      <c r="AA681" s="158"/>
      <c r="AB681" s="158"/>
      <c r="AE681" s="150"/>
      <c r="AF681" s="160"/>
      <c r="AG681" s="150"/>
      <c r="AH681" s="150"/>
    </row>
    <row r="682" spans="1:34" ht="15" customHeight="1">
      <c r="A682" s="15"/>
      <c r="B682" s="169">
        <v>22</v>
      </c>
      <c r="C682" s="105" t="s">
        <v>761</v>
      </c>
      <c r="D682" s="105"/>
      <c r="E682" s="212" t="s">
        <v>45</v>
      </c>
      <c r="F682" s="213" t="s">
        <v>8</v>
      </c>
      <c r="G682" s="214">
        <v>34299.08</v>
      </c>
      <c r="H682" s="214">
        <v>34299.08</v>
      </c>
      <c r="I682" s="444">
        <v>34299.08</v>
      </c>
      <c r="J682" s="449">
        <v>0.2499939665834118</v>
      </c>
      <c r="K682" s="444">
        <f t="shared" si="682"/>
        <v>42873.64305936177</v>
      </c>
      <c r="L682" s="444">
        <f t="shared" ref="L682:O682" si="714">IF($J682&lt;0,(K682*(1-$J682)),(K682*(1+$J682)))</f>
        <v>53591.795149652986</v>
      </c>
      <c r="M682" s="444">
        <f t="shared" si="714"/>
        <v>66989.420595440388</v>
      </c>
      <c r="N682" s="444">
        <f t="shared" si="714"/>
        <v>83736.371569219031</v>
      </c>
      <c r="O682" s="444">
        <f t="shared" si="714"/>
        <v>104669.95924511053</v>
      </c>
      <c r="P682" s="461"/>
      <c r="Q682" s="87">
        <f t="shared" si="684"/>
        <v>34299.08</v>
      </c>
      <c r="R682" s="550">
        <f t="shared" si="675"/>
        <v>0</v>
      </c>
      <c r="S682" s="550">
        <f t="shared" si="676"/>
        <v>1</v>
      </c>
      <c r="T682" s="550">
        <f>IF(R682=1,SUM($R$6:R682),0)</f>
        <v>0</v>
      </c>
      <c r="U682" s="550">
        <f>IF(S682=1,SUM($S$6:S682),0)</f>
        <v>633</v>
      </c>
      <c r="V682" s="550">
        <f t="shared" si="677"/>
        <v>633</v>
      </c>
      <c r="W682" s="550">
        <f t="shared" si="678"/>
        <v>0</v>
      </c>
      <c r="X682" s="550">
        <f>IF(W682=1,SUM($W$6:W682),0)</f>
        <v>0</v>
      </c>
      <c r="Y682" s="158"/>
      <c r="Z682" s="158"/>
      <c r="AA682" s="158"/>
      <c r="AB682" s="158"/>
      <c r="AE682" s="150"/>
      <c r="AF682" s="160"/>
      <c r="AG682" s="150"/>
      <c r="AH682" s="150"/>
    </row>
    <row r="683" spans="1:34" ht="15" customHeight="1">
      <c r="A683" s="15"/>
      <c r="B683" s="169">
        <v>23</v>
      </c>
      <c r="C683" s="105" t="s">
        <v>762</v>
      </c>
      <c r="D683" s="105"/>
      <c r="E683" s="212" t="s">
        <v>45</v>
      </c>
      <c r="F683" s="213" t="s">
        <v>8</v>
      </c>
      <c r="G683" s="214">
        <v>19825</v>
      </c>
      <c r="H683" s="214">
        <v>19825</v>
      </c>
      <c r="I683" s="444">
        <v>19825</v>
      </c>
      <c r="J683" s="449">
        <v>0.2499939665834118</v>
      </c>
      <c r="K683" s="444">
        <f t="shared" si="682"/>
        <v>24781.130387516139</v>
      </c>
      <c r="L683" s="444">
        <f t="shared" ref="L683:O683" si="715">IF($J683&lt;0,(K683*(1-$J683)),(K683*(1+$J683)))</f>
        <v>30976.263469512021</v>
      </c>
      <c r="M683" s="444">
        <f t="shared" si="715"/>
        <v>38720.142444188175</v>
      </c>
      <c r="N683" s="444">
        <f t="shared" si="715"/>
        <v>48399.944440485502</v>
      </c>
      <c r="O683" s="444">
        <f t="shared" si="715"/>
        <v>60499.638533579229</v>
      </c>
      <c r="P683" s="461"/>
      <c r="Q683" s="87">
        <f t="shared" si="684"/>
        <v>19825</v>
      </c>
      <c r="R683" s="550">
        <f t="shared" si="675"/>
        <v>0</v>
      </c>
      <c r="S683" s="550">
        <f t="shared" si="676"/>
        <v>1</v>
      </c>
      <c r="T683" s="550">
        <f>IF(R683=1,SUM($R$6:R683),0)</f>
        <v>0</v>
      </c>
      <c r="U683" s="550">
        <f>IF(S683=1,SUM($S$6:S683),0)</f>
        <v>634</v>
      </c>
      <c r="V683" s="550">
        <f t="shared" si="677"/>
        <v>634</v>
      </c>
      <c r="W683" s="550">
        <f t="shared" si="678"/>
        <v>0</v>
      </c>
      <c r="X683" s="550">
        <f>IF(W683=1,SUM($W$6:W683),0)</f>
        <v>0</v>
      </c>
      <c r="Y683" s="158"/>
      <c r="Z683" s="158"/>
      <c r="AA683" s="158"/>
      <c r="AB683" s="158"/>
      <c r="AE683" s="150"/>
      <c r="AF683" s="160"/>
      <c r="AG683" s="150"/>
      <c r="AH683" s="150"/>
    </row>
    <row r="684" spans="1:34" ht="15" customHeight="1">
      <c r="A684" s="15"/>
      <c r="B684" s="169">
        <v>24</v>
      </c>
      <c r="C684" s="105" t="s">
        <v>763</v>
      </c>
      <c r="D684" s="105"/>
      <c r="E684" s="212" t="s">
        <v>45</v>
      </c>
      <c r="F684" s="213" t="s">
        <v>8</v>
      </c>
      <c r="G684" s="214">
        <v>5874300</v>
      </c>
      <c r="H684" s="214">
        <v>5874300</v>
      </c>
      <c r="I684" s="444">
        <v>5874300</v>
      </c>
      <c r="J684" s="449">
        <v>0.2499939665834118</v>
      </c>
      <c r="K684" s="444">
        <f t="shared" si="682"/>
        <v>7342839.5579009363</v>
      </c>
      <c r="L684" s="444">
        <f t="shared" ref="L684:O684" si="716">IF($J684&lt;0,(K684*(1-$J684)),(K684*(1+$J684)))</f>
        <v>9178505.1449661776</v>
      </c>
      <c r="M684" s="444">
        <f t="shared" si="716"/>
        <v>11473076.053462526</v>
      </c>
      <c r="N684" s="444">
        <f t="shared" si="716"/>
        <v>14341275.84498078</v>
      </c>
      <c r="O684" s="444">
        <f t="shared" si="716"/>
        <v>17926508.279334396</v>
      </c>
      <c r="P684" s="461"/>
      <c r="Q684" s="87">
        <f t="shared" si="684"/>
        <v>5874300</v>
      </c>
      <c r="R684" s="550">
        <f t="shared" si="675"/>
        <v>0</v>
      </c>
      <c r="S684" s="550">
        <f t="shared" si="676"/>
        <v>1</v>
      </c>
      <c r="T684" s="550">
        <f>IF(R684=1,SUM($R$6:R684),0)</f>
        <v>0</v>
      </c>
      <c r="U684" s="550">
        <f>IF(S684=1,SUM($S$6:S684),0)</f>
        <v>635</v>
      </c>
      <c r="V684" s="550">
        <f t="shared" si="677"/>
        <v>635</v>
      </c>
      <c r="W684" s="550">
        <f t="shared" si="678"/>
        <v>0</v>
      </c>
      <c r="X684" s="550">
        <f>IF(W684=1,SUM($W$6:W684),0)</f>
        <v>0</v>
      </c>
      <c r="Y684" s="158"/>
      <c r="Z684" s="158"/>
      <c r="AA684" s="158"/>
      <c r="AB684" s="158"/>
      <c r="AE684" s="150"/>
      <c r="AF684" s="160"/>
      <c r="AG684" s="150"/>
      <c r="AH684" s="150"/>
    </row>
    <row r="685" spans="1:34" ht="15" customHeight="1">
      <c r="A685" s="15"/>
      <c r="B685" s="169">
        <v>25</v>
      </c>
      <c r="C685" s="105" t="s">
        <v>1288</v>
      </c>
      <c r="D685" s="105" t="s">
        <v>1288</v>
      </c>
      <c r="E685" s="212" t="s">
        <v>45</v>
      </c>
      <c r="F685" s="213" t="s">
        <v>8</v>
      </c>
      <c r="G685" s="405"/>
      <c r="H685" s="405"/>
      <c r="I685" s="405">
        <v>10261.25</v>
      </c>
      <c r="J685" s="450">
        <v>0.2499939665834118</v>
      </c>
      <c r="K685" s="405">
        <f t="shared" si="682"/>
        <v>12826.500589604035</v>
      </c>
      <c r="L685" s="405">
        <f t="shared" ref="L685:O685" si="717">IF($J685&lt;0,(K685*(1-$J685)),(K685*(1+$J685)))</f>
        <v>16033.048349383618</v>
      </c>
      <c r="M685" s="405">
        <f t="shared" si="717"/>
        <v>20041.213702669655</v>
      </c>
      <c r="N685" s="405">
        <f t="shared" si="717"/>
        <v>25051.396211345869</v>
      </c>
      <c r="O685" s="405">
        <f t="shared" si="717"/>
        <v>31314.094118672878</v>
      </c>
      <c r="P685" s="461"/>
      <c r="Q685" s="87">
        <f t="shared" si="684"/>
        <v>10261.25</v>
      </c>
      <c r="R685" s="550">
        <f t="shared" si="675"/>
        <v>0</v>
      </c>
      <c r="S685" s="550">
        <f t="shared" si="676"/>
        <v>1</v>
      </c>
      <c r="T685" s="550">
        <f>IF(R685=1,SUM($R$6:R685),0)</f>
        <v>0</v>
      </c>
      <c r="U685" s="550">
        <f>IF(S685=1,SUM($S$6:S685),0)</f>
        <v>636</v>
      </c>
      <c r="V685" s="550">
        <f t="shared" si="677"/>
        <v>636</v>
      </c>
      <c r="W685" s="550">
        <f t="shared" si="678"/>
        <v>0</v>
      </c>
      <c r="X685" s="550">
        <f>IF(W685=1,SUM($W$6:W685),0)</f>
        <v>0</v>
      </c>
      <c r="Y685" s="158"/>
      <c r="Z685" s="158"/>
      <c r="AA685" s="158"/>
      <c r="AB685" s="158"/>
      <c r="AE685" s="150"/>
      <c r="AF685" s="160"/>
      <c r="AG685" s="150"/>
      <c r="AH685" s="150"/>
    </row>
    <row r="686" spans="1:34" ht="15" customHeight="1">
      <c r="A686" s="15"/>
      <c r="B686" s="169">
        <v>26</v>
      </c>
      <c r="C686" s="105" t="s">
        <v>764</v>
      </c>
      <c r="D686" s="105" t="s">
        <v>764</v>
      </c>
      <c r="E686" s="212" t="s">
        <v>45</v>
      </c>
      <c r="F686" s="213" t="s">
        <v>8</v>
      </c>
      <c r="G686" s="214">
        <v>23180</v>
      </c>
      <c r="H686" s="214">
        <v>23180</v>
      </c>
      <c r="I686" s="167">
        <v>28975</v>
      </c>
      <c r="J686" s="445">
        <f t="shared" si="692"/>
        <v>0.25</v>
      </c>
      <c r="K686" s="167">
        <f t="shared" si="682"/>
        <v>36218.75</v>
      </c>
      <c r="L686" s="167">
        <f t="shared" ref="L686:O686" si="718">IF($J686&lt;0,(K686*(1-$J686)),(K686*(1+$J686)))</f>
        <v>45273.4375</v>
      </c>
      <c r="M686" s="167">
        <f t="shared" si="718"/>
        <v>56591.796875</v>
      </c>
      <c r="N686" s="167">
        <f t="shared" si="718"/>
        <v>70739.74609375</v>
      </c>
      <c r="O686" s="167">
        <f t="shared" si="718"/>
        <v>88424.6826171875</v>
      </c>
      <c r="P686" s="455"/>
      <c r="Q686" s="87">
        <f t="shared" si="684"/>
        <v>28975</v>
      </c>
      <c r="R686" s="550">
        <f t="shared" si="675"/>
        <v>0</v>
      </c>
      <c r="S686" s="550">
        <f t="shared" si="676"/>
        <v>1</v>
      </c>
      <c r="T686" s="550">
        <f>IF(R686=1,SUM($R$6:R686),0)</f>
        <v>0</v>
      </c>
      <c r="U686" s="550">
        <f>IF(S686=1,SUM($S$6:S686),0)</f>
        <v>637</v>
      </c>
      <c r="V686" s="550">
        <f t="shared" si="677"/>
        <v>637</v>
      </c>
      <c r="W686" s="550">
        <f t="shared" si="678"/>
        <v>0</v>
      </c>
      <c r="X686" s="550">
        <f>IF(W686=1,SUM($W$6:W686),0)</f>
        <v>0</v>
      </c>
      <c r="Y686" s="158"/>
      <c r="Z686" s="158"/>
      <c r="AA686" s="158"/>
      <c r="AB686" s="158"/>
      <c r="AE686" s="150"/>
      <c r="AF686" s="160"/>
      <c r="AG686" s="150"/>
      <c r="AH686" s="150"/>
    </row>
    <row r="687" spans="1:34" ht="15" customHeight="1">
      <c r="A687" s="15"/>
      <c r="B687" s="169">
        <v>27</v>
      </c>
      <c r="C687" s="105" t="s">
        <v>765</v>
      </c>
      <c r="D687" s="105"/>
      <c r="E687" s="212" t="s">
        <v>45</v>
      </c>
      <c r="F687" s="213" t="s">
        <v>8</v>
      </c>
      <c r="G687" s="214">
        <v>482893.08</v>
      </c>
      <c r="H687" s="214">
        <v>482893.08</v>
      </c>
      <c r="I687" s="444">
        <v>482893.08</v>
      </c>
      <c r="J687" s="449">
        <v>0.2499939665834118</v>
      </c>
      <c r="K687" s="444">
        <f t="shared" si="682"/>
        <v>603613.4365048809</v>
      </c>
      <c r="L687" s="444">
        <f t="shared" ref="L687:O687" si="719">IF($J687&lt;0,(K687*(1-$J687)),(K687*(1+$J687)))</f>
        <v>754513.15377978049</v>
      </c>
      <c r="M687" s="444">
        <f t="shared" si="719"/>
        <v>943136.8899325477</v>
      </c>
      <c r="N687" s="444">
        <f t="shared" si="719"/>
        <v>1178915.422077928</v>
      </c>
      <c r="O687" s="444">
        <f t="shared" si="719"/>
        <v>1473637.1647095464</v>
      </c>
      <c r="P687" s="455"/>
      <c r="Q687" s="87">
        <f t="shared" si="684"/>
        <v>482893.08</v>
      </c>
      <c r="R687" s="550">
        <f t="shared" si="675"/>
        <v>0</v>
      </c>
      <c r="S687" s="550">
        <f t="shared" si="676"/>
        <v>1</v>
      </c>
      <c r="T687" s="550">
        <f>IF(R687=1,SUM($R$6:R687),0)</f>
        <v>0</v>
      </c>
      <c r="U687" s="550">
        <f>IF(S687=1,SUM($S$6:S687),0)</f>
        <v>638</v>
      </c>
      <c r="V687" s="550">
        <f t="shared" si="677"/>
        <v>638</v>
      </c>
      <c r="W687" s="550">
        <f t="shared" si="678"/>
        <v>0</v>
      </c>
      <c r="X687" s="550">
        <f>IF(W687=1,SUM($W$6:W687),0)</f>
        <v>0</v>
      </c>
      <c r="Y687" s="158"/>
      <c r="Z687" s="158"/>
      <c r="AA687" s="158"/>
      <c r="AB687" s="158"/>
      <c r="AE687" s="150"/>
      <c r="AF687" s="160"/>
      <c r="AG687" s="150"/>
      <c r="AH687" s="150"/>
    </row>
    <row r="688" spans="1:34" ht="15" customHeight="1">
      <c r="A688" s="15"/>
      <c r="B688" s="169"/>
      <c r="C688" s="105"/>
      <c r="D688" s="105"/>
      <c r="E688" s="212"/>
      <c r="F688" s="213"/>
      <c r="G688" s="214"/>
      <c r="H688" s="214"/>
      <c r="I688" s="214"/>
      <c r="J688" s="445"/>
      <c r="K688" s="167"/>
      <c r="L688" s="167"/>
      <c r="M688" s="167"/>
      <c r="N688" s="167"/>
      <c r="O688" s="167"/>
      <c r="P688" s="455"/>
      <c r="Q688" s="87">
        <f t="shared" si="684"/>
        <v>0</v>
      </c>
      <c r="R688" s="550">
        <f t="shared" si="675"/>
        <v>0</v>
      </c>
      <c r="S688" s="550">
        <f t="shared" si="676"/>
        <v>0</v>
      </c>
      <c r="T688" s="550">
        <f>IF(R688=1,SUM($R$6:R688),0)</f>
        <v>0</v>
      </c>
      <c r="U688" s="550">
        <f>IF(S688=1,SUM($S$6:S688),0)</f>
        <v>0</v>
      </c>
      <c r="V688" s="550">
        <f t="shared" si="677"/>
        <v>0</v>
      </c>
      <c r="W688" s="550">
        <f t="shared" si="678"/>
        <v>0</v>
      </c>
      <c r="X688" s="550">
        <f>IF(W688=1,SUM($W$6:W688),0)</f>
        <v>0</v>
      </c>
      <c r="Y688" s="158"/>
      <c r="Z688" s="158"/>
      <c r="AA688" s="158"/>
      <c r="AB688" s="158"/>
      <c r="AE688" s="150"/>
      <c r="AF688" s="160"/>
      <c r="AG688" s="150"/>
      <c r="AH688" s="150"/>
    </row>
    <row r="689" spans="1:34" ht="15" customHeight="1">
      <c r="A689" s="15"/>
      <c r="B689" s="425" t="s">
        <v>720</v>
      </c>
      <c r="C689" s="426" t="s">
        <v>1289</v>
      </c>
      <c r="D689" s="426"/>
      <c r="E689" s="212"/>
      <c r="F689" s="213"/>
      <c r="G689" s="214"/>
      <c r="H689" s="214"/>
      <c r="I689" s="167"/>
      <c r="J689" s="445"/>
      <c r="K689" s="167"/>
      <c r="L689" s="167"/>
      <c r="M689" s="167"/>
      <c r="N689" s="167"/>
      <c r="O689" s="167"/>
      <c r="P689" s="455"/>
      <c r="Q689" s="87">
        <f t="shared" si="684"/>
        <v>0</v>
      </c>
      <c r="R689" s="550">
        <f t="shared" si="675"/>
        <v>0</v>
      </c>
      <c r="S689" s="550">
        <f t="shared" si="676"/>
        <v>0</v>
      </c>
      <c r="T689" s="550">
        <f>IF(R689=1,SUM($R$6:R689),0)</f>
        <v>0</v>
      </c>
      <c r="U689" s="550">
        <f>IF(S689=1,SUM($S$6:S689),0)</f>
        <v>0</v>
      </c>
      <c r="V689" s="550">
        <f t="shared" si="677"/>
        <v>0</v>
      </c>
      <c r="W689" s="550">
        <f t="shared" si="678"/>
        <v>0</v>
      </c>
      <c r="X689" s="550">
        <f>IF(W689=1,SUM($W$6:W689),0)</f>
        <v>0</v>
      </c>
      <c r="Y689" s="158"/>
      <c r="Z689" s="158"/>
      <c r="AA689" s="158"/>
      <c r="AB689" s="158"/>
      <c r="AE689" s="150"/>
      <c r="AF689" s="160"/>
      <c r="AG689" s="150"/>
      <c r="AH689" s="150"/>
    </row>
    <row r="690" spans="1:34" ht="15" customHeight="1">
      <c r="A690" s="15"/>
      <c r="B690" s="169">
        <v>1</v>
      </c>
      <c r="C690" s="105" t="s">
        <v>1290</v>
      </c>
      <c r="D690" s="105" t="s">
        <v>1290</v>
      </c>
      <c r="E690" s="212" t="s">
        <v>45</v>
      </c>
      <c r="F690" s="213" t="s">
        <v>1312</v>
      </c>
      <c r="G690" s="405"/>
      <c r="H690" s="405"/>
      <c r="I690" s="409">
        <v>339400</v>
      </c>
      <c r="J690" s="447">
        <v>0.2499939665834118</v>
      </c>
      <c r="K690" s="409">
        <f t="shared" si="682"/>
        <v>424247.95225840999</v>
      </c>
      <c r="L690" s="409">
        <f t="shared" ref="L690:O690" si="720">IF($J690&lt;0,(K690*(1-$J690)),(K690*(1+$J690)))</f>
        <v>530307.38065837987</v>
      </c>
      <c r="M690" s="409">
        <f t="shared" si="720"/>
        <v>662881.02625762753</v>
      </c>
      <c r="N690" s="409">
        <f t="shared" si="720"/>
        <v>828597.28338465467</v>
      </c>
      <c r="O690" s="409">
        <f t="shared" si="720"/>
        <v>1035741.6049582239</v>
      </c>
      <c r="P690" s="455"/>
      <c r="Q690" s="87">
        <f t="shared" si="684"/>
        <v>339400</v>
      </c>
      <c r="R690" s="550">
        <f t="shared" si="675"/>
        <v>0</v>
      </c>
      <c r="S690" s="550">
        <f t="shared" si="676"/>
        <v>1</v>
      </c>
      <c r="T690" s="550">
        <f>IF(R690=1,SUM($R$6:R690),0)</f>
        <v>0</v>
      </c>
      <c r="U690" s="550">
        <f>IF(S690=1,SUM($S$6:S690),0)</f>
        <v>639</v>
      </c>
      <c r="V690" s="550">
        <f t="shared" si="677"/>
        <v>639</v>
      </c>
      <c r="W690" s="550">
        <f t="shared" si="678"/>
        <v>0</v>
      </c>
      <c r="X690" s="550">
        <f>IF(W690=1,SUM($W$6:W690),0)</f>
        <v>0</v>
      </c>
      <c r="Y690" s="158"/>
      <c r="Z690" s="158"/>
      <c r="AA690" s="158"/>
      <c r="AB690" s="158"/>
      <c r="AE690" s="150"/>
      <c r="AF690" s="160"/>
      <c r="AG690" s="150"/>
      <c r="AH690" s="150"/>
    </row>
    <row r="691" spans="1:34" ht="15" customHeight="1">
      <c r="A691" s="15"/>
      <c r="B691" s="169">
        <v>2</v>
      </c>
      <c r="C691" s="105" t="s">
        <v>1291</v>
      </c>
      <c r="D691" s="105" t="s">
        <v>1291</v>
      </c>
      <c r="E691" s="212" t="s">
        <v>45</v>
      </c>
      <c r="F691" s="213" t="s">
        <v>1312</v>
      </c>
      <c r="G691" s="405"/>
      <c r="H691" s="405"/>
      <c r="I691" s="409">
        <v>548700</v>
      </c>
      <c r="J691" s="447">
        <v>0.2499939665834118</v>
      </c>
      <c r="K691" s="409">
        <f t="shared" si="682"/>
        <v>685871.6894643181</v>
      </c>
      <c r="L691" s="409">
        <f t="shared" ref="L691:O691" si="721">IF($J691&lt;0,(K691*(1-$J691)),(K691*(1+$J691)))</f>
        <v>857335.47368076909</v>
      </c>
      <c r="M691" s="409">
        <f t="shared" si="721"/>
        <v>1071664.169438893</v>
      </c>
      <c r="N691" s="409">
        <f t="shared" si="721"/>
        <v>1339573.7460022394</v>
      </c>
      <c r="O691" s="409">
        <f t="shared" si="721"/>
        <v>1674459.100296339</v>
      </c>
      <c r="P691" s="455"/>
      <c r="Q691" s="87">
        <f t="shared" si="684"/>
        <v>548700</v>
      </c>
      <c r="R691" s="550">
        <f t="shared" si="675"/>
        <v>0</v>
      </c>
      <c r="S691" s="550">
        <f t="shared" si="676"/>
        <v>1</v>
      </c>
      <c r="T691" s="550">
        <f>IF(R691=1,SUM($R$6:R691),0)</f>
        <v>0</v>
      </c>
      <c r="U691" s="550">
        <f>IF(S691=1,SUM($S$6:S691),0)</f>
        <v>640</v>
      </c>
      <c r="V691" s="550">
        <f t="shared" si="677"/>
        <v>640</v>
      </c>
      <c r="W691" s="550">
        <f t="shared" si="678"/>
        <v>0</v>
      </c>
      <c r="X691" s="550">
        <f>IF(W691=1,SUM($W$6:W691),0)</f>
        <v>0</v>
      </c>
      <c r="Y691" s="158"/>
      <c r="Z691" s="158"/>
      <c r="AA691" s="158"/>
      <c r="AB691" s="158"/>
      <c r="AE691" s="150"/>
      <c r="AF691" s="160"/>
      <c r="AG691" s="150"/>
      <c r="AH691" s="150"/>
    </row>
    <row r="692" spans="1:34" ht="15" customHeight="1">
      <c r="A692" s="15"/>
      <c r="B692" s="169">
        <v>3</v>
      </c>
      <c r="C692" s="105" t="s">
        <v>1292</v>
      </c>
      <c r="D692" s="105" t="s">
        <v>1292</v>
      </c>
      <c r="E692" s="212" t="s">
        <v>45</v>
      </c>
      <c r="F692" s="213" t="s">
        <v>1312</v>
      </c>
      <c r="G692" s="405"/>
      <c r="H692" s="405"/>
      <c r="I692" s="409">
        <v>429700</v>
      </c>
      <c r="J692" s="447">
        <v>0.2499939665834118</v>
      </c>
      <c r="K692" s="409">
        <f t="shared" si="682"/>
        <v>537122.40744089207</v>
      </c>
      <c r="L692" s="409">
        <f t="shared" ref="L692:O692" si="722">IF($J692&lt;0,(K692*(1-$J692)),(K692*(1+$J692)))</f>
        <v>671399.76861787215</v>
      </c>
      <c r="M692" s="409">
        <f t="shared" si="722"/>
        <v>839245.65993783891</v>
      </c>
      <c r="N692" s="409">
        <f t="shared" si="722"/>
        <v>1049052.0114036126</v>
      </c>
      <c r="O692" s="409">
        <f t="shared" si="722"/>
        <v>1311308.6848867084</v>
      </c>
      <c r="P692" s="455"/>
      <c r="Q692" s="87">
        <f t="shared" si="684"/>
        <v>429700</v>
      </c>
      <c r="R692" s="550">
        <f t="shared" si="675"/>
        <v>0</v>
      </c>
      <c r="S692" s="550">
        <f t="shared" si="676"/>
        <v>1</v>
      </c>
      <c r="T692" s="550">
        <f>IF(R692=1,SUM($R$6:R692),0)</f>
        <v>0</v>
      </c>
      <c r="U692" s="550">
        <f>IF(S692=1,SUM($S$6:S692),0)</f>
        <v>641</v>
      </c>
      <c r="V692" s="550">
        <f t="shared" si="677"/>
        <v>641</v>
      </c>
      <c r="W692" s="550">
        <f t="shared" si="678"/>
        <v>0</v>
      </c>
      <c r="X692" s="550">
        <f>IF(W692=1,SUM($W$6:W692),0)</f>
        <v>0</v>
      </c>
      <c r="Y692" s="158"/>
      <c r="Z692" s="158"/>
      <c r="AA692" s="158"/>
      <c r="AB692" s="158"/>
      <c r="AE692" s="150"/>
      <c r="AF692" s="160"/>
      <c r="AG692" s="150"/>
      <c r="AH692" s="150"/>
    </row>
    <row r="693" spans="1:34" ht="15" customHeight="1">
      <c r="A693" s="15"/>
      <c r="B693" s="169">
        <v>4</v>
      </c>
      <c r="C693" s="105" t="s">
        <v>1293</v>
      </c>
      <c r="D693" s="105" t="s">
        <v>1293</v>
      </c>
      <c r="E693" s="212" t="s">
        <v>45</v>
      </c>
      <c r="F693" s="213" t="s">
        <v>1312</v>
      </c>
      <c r="G693" s="405"/>
      <c r="H693" s="405"/>
      <c r="I693" s="409">
        <v>623600</v>
      </c>
      <c r="J693" s="447">
        <v>0.2499939665834118</v>
      </c>
      <c r="K693" s="409">
        <f t="shared" si="682"/>
        <v>779496.23756141565</v>
      </c>
      <c r="L693" s="409">
        <f t="shared" ref="L693:O693" si="723">IF($J693&lt;0,(K693*(1-$J693)),(K693*(1+$J693)))</f>
        <v>974365.59392623953</v>
      </c>
      <c r="M693" s="409">
        <f t="shared" si="723"/>
        <v>1217951.1136542622</v>
      </c>
      <c r="N693" s="409">
        <f t="shared" si="723"/>
        <v>1522431.5436613751</v>
      </c>
      <c r="O693" s="409">
        <f t="shared" si="723"/>
        <v>1903030.2441129889</v>
      </c>
      <c r="P693" s="455"/>
      <c r="Q693" s="87">
        <f t="shared" si="684"/>
        <v>623600</v>
      </c>
      <c r="R693" s="550">
        <f t="shared" si="675"/>
        <v>0</v>
      </c>
      <c r="S693" s="550">
        <f t="shared" si="676"/>
        <v>1</v>
      </c>
      <c r="T693" s="550">
        <f>IF(R693=1,SUM($R$6:R693),0)</f>
        <v>0</v>
      </c>
      <c r="U693" s="550">
        <f>IF(S693=1,SUM($S$6:S693),0)</f>
        <v>642</v>
      </c>
      <c r="V693" s="550">
        <f t="shared" si="677"/>
        <v>642</v>
      </c>
      <c r="W693" s="550">
        <f t="shared" si="678"/>
        <v>0</v>
      </c>
      <c r="X693" s="550">
        <f>IF(W693=1,SUM($W$6:W693),0)</f>
        <v>0</v>
      </c>
      <c r="Y693" s="158"/>
      <c r="Z693" s="158"/>
      <c r="AA693" s="158"/>
      <c r="AB693" s="158"/>
      <c r="AE693" s="150"/>
      <c r="AF693" s="160"/>
      <c r="AG693" s="150"/>
      <c r="AH693" s="150"/>
    </row>
    <row r="694" spans="1:34" ht="15" customHeight="1">
      <c r="A694" s="15"/>
      <c r="B694" s="169">
        <v>5</v>
      </c>
      <c r="C694" s="105" t="s">
        <v>1294</v>
      </c>
      <c r="D694" s="105" t="s">
        <v>1294</v>
      </c>
      <c r="E694" s="212" t="s">
        <v>45</v>
      </c>
      <c r="F694" s="213" t="s">
        <v>1312</v>
      </c>
      <c r="G694" s="405"/>
      <c r="H694" s="405"/>
      <c r="I694" s="409">
        <v>648000</v>
      </c>
      <c r="J694" s="447">
        <v>0.2499939665834118</v>
      </c>
      <c r="K694" s="409">
        <f t="shared" si="682"/>
        <v>809996.09034605091</v>
      </c>
      <c r="L694" s="409">
        <f t="shared" ref="L694:O694" si="724">IF($J694&lt;0,(K694*(1-$J694)),(K694*(1+$J694)))</f>
        <v>1012490.2258887158</v>
      </c>
      <c r="M694" s="409">
        <f t="shared" si="724"/>
        <v>1265606.6735855707</v>
      </c>
      <c r="N694" s="409">
        <f t="shared" si="724"/>
        <v>1582000.7060496649</v>
      </c>
      <c r="O694" s="409">
        <f t="shared" si="724"/>
        <v>1977491.3376927788</v>
      </c>
      <c r="P694" s="455"/>
      <c r="Q694" s="87">
        <f t="shared" si="684"/>
        <v>648000</v>
      </c>
      <c r="R694" s="550">
        <f t="shared" si="675"/>
        <v>0</v>
      </c>
      <c r="S694" s="550">
        <f t="shared" si="676"/>
        <v>1</v>
      </c>
      <c r="T694" s="550">
        <f>IF(R694=1,SUM($R$6:R694),0)</f>
        <v>0</v>
      </c>
      <c r="U694" s="550">
        <f>IF(S694=1,SUM($S$6:S694),0)</f>
        <v>643</v>
      </c>
      <c r="V694" s="550">
        <f t="shared" si="677"/>
        <v>643</v>
      </c>
      <c r="W694" s="550">
        <f t="shared" si="678"/>
        <v>0</v>
      </c>
      <c r="X694" s="550">
        <f>IF(W694=1,SUM($W$6:W694),0)</f>
        <v>0</v>
      </c>
      <c r="Y694" s="158"/>
      <c r="Z694" s="158"/>
      <c r="AA694" s="158"/>
      <c r="AB694" s="158"/>
      <c r="AE694" s="150"/>
      <c r="AF694" s="160"/>
      <c r="AG694" s="150"/>
      <c r="AH694" s="150"/>
    </row>
    <row r="695" spans="1:34" ht="15" customHeight="1">
      <c r="A695" s="15"/>
      <c r="B695" s="169">
        <v>6</v>
      </c>
      <c r="C695" s="105" t="s">
        <v>1295</v>
      </c>
      <c r="D695" s="105" t="s">
        <v>1295</v>
      </c>
      <c r="E695" s="212" t="s">
        <v>45</v>
      </c>
      <c r="F695" s="213" t="s">
        <v>1312</v>
      </c>
      <c r="G695" s="405"/>
      <c r="H695" s="405"/>
      <c r="I695" s="409">
        <v>814800</v>
      </c>
      <c r="J695" s="447">
        <v>0.2499939665834118</v>
      </c>
      <c r="K695" s="409">
        <f t="shared" si="682"/>
        <v>1018495.083972164</v>
      </c>
      <c r="L695" s="409">
        <f t="shared" ref="L695:O695" si="725">IF($J695&lt;0,(K695*(1-$J695)),(K695*(1+$J695)))</f>
        <v>1273112.7099600704</v>
      </c>
      <c r="M695" s="409">
        <f t="shared" si="725"/>
        <v>1591383.2062307452</v>
      </c>
      <c r="N695" s="409">
        <f t="shared" si="725"/>
        <v>1989219.406310597</v>
      </c>
      <c r="O695" s="409">
        <f t="shared" si="725"/>
        <v>2486512.2560988828</v>
      </c>
      <c r="P695" s="455"/>
      <c r="Q695" s="87">
        <f t="shared" si="684"/>
        <v>814800</v>
      </c>
      <c r="R695" s="550">
        <f t="shared" si="675"/>
        <v>0</v>
      </c>
      <c r="S695" s="550">
        <f t="shared" si="676"/>
        <v>1</v>
      </c>
      <c r="T695" s="550">
        <f>IF(R695=1,SUM($R$6:R695),0)</f>
        <v>0</v>
      </c>
      <c r="U695" s="550">
        <f>IF(S695=1,SUM($S$6:S695),0)</f>
        <v>644</v>
      </c>
      <c r="V695" s="550">
        <f t="shared" si="677"/>
        <v>644</v>
      </c>
      <c r="W695" s="550">
        <f t="shared" si="678"/>
        <v>0</v>
      </c>
      <c r="X695" s="550">
        <f>IF(W695=1,SUM($W$6:W695),0)</f>
        <v>0</v>
      </c>
      <c r="Y695" s="158"/>
      <c r="Z695" s="158"/>
      <c r="AA695" s="158"/>
      <c r="AB695" s="158"/>
      <c r="AE695" s="150"/>
      <c r="AF695" s="160"/>
      <c r="AG695" s="150"/>
      <c r="AH695" s="150"/>
    </row>
    <row r="696" spans="1:34" ht="15" customHeight="1">
      <c r="A696" s="15"/>
      <c r="B696" s="169">
        <v>7</v>
      </c>
      <c r="C696" s="105" t="s">
        <v>1296</v>
      </c>
      <c r="D696" s="105" t="s">
        <v>1296</v>
      </c>
      <c r="E696" s="212" t="s">
        <v>45</v>
      </c>
      <c r="F696" s="213" t="s">
        <v>1312</v>
      </c>
      <c r="G696" s="405"/>
      <c r="H696" s="405"/>
      <c r="I696" s="409">
        <v>824800</v>
      </c>
      <c r="J696" s="447">
        <v>0.2499939665834118</v>
      </c>
      <c r="K696" s="409">
        <f t="shared" si="682"/>
        <v>1030995.0236379982</v>
      </c>
      <c r="L696" s="409">
        <f t="shared" ref="L696:O696" si="726">IF($J696&lt;0,(K696*(1-$J696)),(K696*(1+$J696)))</f>
        <v>1288737.5591250197</v>
      </c>
      <c r="M696" s="409">
        <f t="shared" si="726"/>
        <v>1610914.1734157077</v>
      </c>
      <c r="N696" s="409">
        <f t="shared" si="726"/>
        <v>2013632.9974533387</v>
      </c>
      <c r="O696" s="409">
        <f t="shared" si="726"/>
        <v>2517029.0977299442</v>
      </c>
      <c r="P696" s="455"/>
      <c r="Q696" s="87">
        <f t="shared" si="684"/>
        <v>824800</v>
      </c>
      <c r="R696" s="550">
        <f t="shared" si="675"/>
        <v>0</v>
      </c>
      <c r="S696" s="550">
        <f t="shared" si="676"/>
        <v>1</v>
      </c>
      <c r="T696" s="550">
        <f>IF(R696=1,SUM($R$6:R696),0)</f>
        <v>0</v>
      </c>
      <c r="U696" s="550">
        <f>IF(S696=1,SUM($S$6:S696),0)</f>
        <v>645</v>
      </c>
      <c r="V696" s="550">
        <f t="shared" si="677"/>
        <v>645</v>
      </c>
      <c r="W696" s="550">
        <f t="shared" si="678"/>
        <v>0</v>
      </c>
      <c r="X696" s="550">
        <f>IF(W696=1,SUM($W$6:W696),0)</f>
        <v>0</v>
      </c>
      <c r="Y696" s="158"/>
      <c r="Z696" s="158"/>
      <c r="AA696" s="158"/>
      <c r="AB696" s="158"/>
      <c r="AE696" s="150"/>
      <c r="AF696" s="160"/>
      <c r="AG696" s="150"/>
      <c r="AH696" s="150"/>
    </row>
    <row r="697" spans="1:34" ht="15" customHeight="1">
      <c r="A697" s="15"/>
      <c r="B697" s="169">
        <v>8</v>
      </c>
      <c r="C697" s="105" t="s">
        <v>1297</v>
      </c>
      <c r="D697" s="105" t="s">
        <v>1297</v>
      </c>
      <c r="E697" s="212" t="s">
        <v>45</v>
      </c>
      <c r="F697" s="213" t="s">
        <v>1312</v>
      </c>
      <c r="G697" s="405"/>
      <c r="H697" s="405"/>
      <c r="I697" s="409">
        <v>902200</v>
      </c>
      <c r="J697" s="447">
        <v>0.2499939665834118</v>
      </c>
      <c r="K697" s="409">
        <f t="shared" si="682"/>
        <v>1127744.5566515543</v>
      </c>
      <c r="L697" s="409">
        <f t="shared" ref="L697:O697" si="727">IF($J697&lt;0,(K697*(1-$J697)),(K697*(1+$J697)))</f>
        <v>1409673.8916617276</v>
      </c>
      <c r="M697" s="409">
        <f t="shared" si="727"/>
        <v>1762083.8594273177</v>
      </c>
      <c r="N697" s="409">
        <f t="shared" si="727"/>
        <v>2202594.1928981598</v>
      </c>
      <c r="O697" s="409">
        <f t="shared" si="727"/>
        <v>2753229.4519543597</v>
      </c>
      <c r="P697" s="455"/>
      <c r="Q697" s="87">
        <f t="shared" si="684"/>
        <v>902200</v>
      </c>
      <c r="R697" s="550">
        <f t="shared" si="675"/>
        <v>0</v>
      </c>
      <c r="S697" s="550">
        <f t="shared" si="676"/>
        <v>1</v>
      </c>
      <c r="T697" s="550">
        <f>IF(R697=1,SUM($R$6:R697),0)</f>
        <v>0</v>
      </c>
      <c r="U697" s="550">
        <f>IF(S697=1,SUM($S$6:S697),0)</f>
        <v>646</v>
      </c>
      <c r="V697" s="550">
        <f t="shared" si="677"/>
        <v>646</v>
      </c>
      <c r="W697" s="550">
        <f t="shared" si="678"/>
        <v>0</v>
      </c>
      <c r="X697" s="550">
        <f>IF(W697=1,SUM($W$6:W697),0)</f>
        <v>0</v>
      </c>
      <c r="Y697" s="158"/>
      <c r="Z697" s="158"/>
      <c r="AA697" s="158"/>
      <c r="AB697" s="158"/>
      <c r="AE697" s="150"/>
      <c r="AF697" s="160"/>
      <c r="AG697" s="150"/>
      <c r="AH697" s="150"/>
    </row>
    <row r="698" spans="1:34" ht="15" customHeight="1">
      <c r="A698" s="15"/>
      <c r="B698" s="169">
        <v>9</v>
      </c>
      <c r="C698" s="105" t="s">
        <v>1298</v>
      </c>
      <c r="D698" s="105" t="s">
        <v>1298</v>
      </c>
      <c r="E698" s="212" t="s">
        <v>45</v>
      </c>
      <c r="F698" s="213" t="s">
        <v>1312</v>
      </c>
      <c r="G698" s="405"/>
      <c r="H698" s="405"/>
      <c r="I698" s="409">
        <v>1058200</v>
      </c>
      <c r="J698" s="447">
        <v>0.2499939665834118</v>
      </c>
      <c r="K698" s="409">
        <f t="shared" si="682"/>
        <v>1322743.6154385665</v>
      </c>
      <c r="L698" s="409">
        <f t="shared" ref="L698:O698" si="728">IF($J698&lt;0,(K698*(1-$J698)),(K698*(1+$J698)))</f>
        <v>1653421.538634937</v>
      </c>
      <c r="M698" s="409">
        <f t="shared" si="728"/>
        <v>2066766.9475127328</v>
      </c>
      <c r="N698" s="409">
        <f t="shared" si="728"/>
        <v>2583446.2147249309</v>
      </c>
      <c r="O698" s="409">
        <f t="shared" si="728"/>
        <v>3229292.1813989175</v>
      </c>
      <c r="P698" s="455"/>
      <c r="Q698" s="87">
        <f t="shared" si="684"/>
        <v>1058200</v>
      </c>
      <c r="R698" s="550">
        <f t="shared" si="675"/>
        <v>0</v>
      </c>
      <c r="S698" s="550">
        <f t="shared" si="676"/>
        <v>1</v>
      </c>
      <c r="T698" s="550">
        <f>IF(R698=1,SUM($R$6:R698),0)</f>
        <v>0</v>
      </c>
      <c r="U698" s="550">
        <f>IF(S698=1,SUM($S$6:S698),0)</f>
        <v>647</v>
      </c>
      <c r="V698" s="550">
        <f t="shared" si="677"/>
        <v>647</v>
      </c>
      <c r="W698" s="550">
        <f t="shared" si="678"/>
        <v>0</v>
      </c>
      <c r="X698" s="550">
        <f>IF(W698=1,SUM($W$6:W698),0)</f>
        <v>0</v>
      </c>
      <c r="Y698" s="158"/>
      <c r="Z698" s="158"/>
      <c r="AA698" s="158"/>
      <c r="AB698" s="158"/>
      <c r="AE698" s="150"/>
      <c r="AF698" s="160"/>
      <c r="AG698" s="150"/>
      <c r="AH698" s="150"/>
    </row>
    <row r="699" spans="1:34" ht="15" customHeight="1">
      <c r="A699" s="15"/>
      <c r="B699" s="169">
        <v>10</v>
      </c>
      <c r="C699" s="105" t="s">
        <v>1299</v>
      </c>
      <c r="D699" s="105" t="s">
        <v>1299</v>
      </c>
      <c r="E699" s="212" t="s">
        <v>45</v>
      </c>
      <c r="F699" s="213" t="s">
        <v>1312</v>
      </c>
      <c r="G699" s="405"/>
      <c r="H699" s="405"/>
      <c r="I699" s="409">
        <v>1103400</v>
      </c>
      <c r="J699" s="447">
        <v>0.2499939665834118</v>
      </c>
      <c r="K699" s="409">
        <f t="shared" si="682"/>
        <v>1379243.3427281366</v>
      </c>
      <c r="L699" s="409">
        <f t="shared" ref="L699:O699" si="729">IF($J699&lt;0,(K699*(1-$J699)),(K699*(1+$J699)))</f>
        <v>1724045.8568605077</v>
      </c>
      <c r="M699" s="409">
        <f t="shared" si="729"/>
        <v>2155046.919188763</v>
      </c>
      <c r="N699" s="409">
        <f t="shared" si="729"/>
        <v>2693795.6466901232</v>
      </c>
      <c r="O699" s="409">
        <f t="shared" si="729"/>
        <v>3367228.3055713144</v>
      </c>
      <c r="P699" s="455"/>
      <c r="Q699" s="87">
        <f t="shared" si="684"/>
        <v>1103400</v>
      </c>
      <c r="R699" s="550">
        <f t="shared" si="675"/>
        <v>0</v>
      </c>
      <c r="S699" s="550">
        <f t="shared" si="676"/>
        <v>1</v>
      </c>
      <c r="T699" s="550">
        <f>IF(R699=1,SUM($R$6:R699),0)</f>
        <v>0</v>
      </c>
      <c r="U699" s="550">
        <f>IF(S699=1,SUM($S$6:S699),0)</f>
        <v>648</v>
      </c>
      <c r="V699" s="550">
        <f t="shared" si="677"/>
        <v>648</v>
      </c>
      <c r="W699" s="550">
        <f t="shared" si="678"/>
        <v>0</v>
      </c>
      <c r="X699" s="550">
        <f>IF(W699=1,SUM($W$6:W699),0)</f>
        <v>0</v>
      </c>
      <c r="Y699" s="158"/>
      <c r="Z699" s="158"/>
      <c r="AA699" s="158"/>
      <c r="AB699" s="158"/>
      <c r="AE699" s="150"/>
      <c r="AF699" s="160"/>
      <c r="AG699" s="150"/>
      <c r="AH699" s="150"/>
    </row>
    <row r="700" spans="1:34" ht="15" customHeight="1">
      <c r="A700" s="15"/>
      <c r="B700" s="169">
        <v>11</v>
      </c>
      <c r="C700" s="105" t="s">
        <v>1300</v>
      </c>
      <c r="D700" s="105" t="s">
        <v>1300</v>
      </c>
      <c r="E700" s="212" t="s">
        <v>45</v>
      </c>
      <c r="F700" s="213" t="s">
        <v>1312</v>
      </c>
      <c r="G700" s="405"/>
      <c r="H700" s="405"/>
      <c r="I700" s="409">
        <v>1214200</v>
      </c>
      <c r="J700" s="447">
        <v>0.2499939665834118</v>
      </c>
      <c r="K700" s="409">
        <f t="shared" si="682"/>
        <v>1517742.6742255788</v>
      </c>
      <c r="L700" s="409">
        <f t="shared" ref="L700:O700" si="730">IF($J700&lt;0,(K700*(1-$J700)),(K700*(1+$J700)))</f>
        <v>1897169.1856081462</v>
      </c>
      <c r="M700" s="409">
        <f t="shared" si="730"/>
        <v>2371450.0355981481</v>
      </c>
      <c r="N700" s="409">
        <f t="shared" si="730"/>
        <v>2964298.2365517025</v>
      </c>
      <c r="O700" s="409">
        <f t="shared" si="730"/>
        <v>3705354.9108434757</v>
      </c>
      <c r="P700" s="455"/>
      <c r="Q700" s="87">
        <f t="shared" si="684"/>
        <v>1214200</v>
      </c>
      <c r="R700" s="550">
        <f t="shared" si="675"/>
        <v>0</v>
      </c>
      <c r="S700" s="550">
        <f t="shared" si="676"/>
        <v>1</v>
      </c>
      <c r="T700" s="550">
        <f>IF(R700=1,SUM($R$6:R700),0)</f>
        <v>0</v>
      </c>
      <c r="U700" s="550">
        <f>IF(S700=1,SUM($S$6:S700),0)</f>
        <v>649</v>
      </c>
      <c r="V700" s="550">
        <f t="shared" si="677"/>
        <v>649</v>
      </c>
      <c r="W700" s="550">
        <f t="shared" si="678"/>
        <v>0</v>
      </c>
      <c r="X700" s="550">
        <f>IF(W700=1,SUM($W$6:W700),0)</f>
        <v>0</v>
      </c>
      <c r="Y700" s="158"/>
      <c r="Z700" s="158"/>
      <c r="AA700" s="158"/>
      <c r="AB700" s="158"/>
      <c r="AE700" s="150"/>
      <c r="AF700" s="160"/>
      <c r="AG700" s="150"/>
      <c r="AH700" s="150"/>
    </row>
    <row r="701" spans="1:34" ht="15" customHeight="1">
      <c r="A701" s="15"/>
      <c r="B701" s="169">
        <v>12</v>
      </c>
      <c r="C701" s="105" t="s">
        <v>1301</v>
      </c>
      <c r="D701" s="105" t="s">
        <v>1301</v>
      </c>
      <c r="E701" s="212" t="s">
        <v>45</v>
      </c>
      <c r="F701" s="213" t="s">
        <v>1312</v>
      </c>
      <c r="G701" s="405"/>
      <c r="H701" s="405"/>
      <c r="I701" s="409">
        <v>1326100</v>
      </c>
      <c r="J701" s="447">
        <v>0.2499939665834118</v>
      </c>
      <c r="K701" s="409">
        <f t="shared" si="682"/>
        <v>1657616.9990862624</v>
      </c>
      <c r="L701" s="409">
        <f t="shared" ref="L701:O701" si="731">IF($J701&lt;0,(K701*(1-$J701)),(K701*(1+$J701)))</f>
        <v>2072011.247763929</v>
      </c>
      <c r="M701" s="409">
        <f t="shared" si="731"/>
        <v>2590001.558397878</v>
      </c>
      <c r="N701" s="409">
        <f t="shared" si="731"/>
        <v>3237486.3214389817</v>
      </c>
      <c r="O701" s="409">
        <f t="shared" si="731"/>
        <v>4046838.3686950514</v>
      </c>
      <c r="P701" s="455"/>
      <c r="Q701" s="87">
        <f t="shared" si="684"/>
        <v>1326100</v>
      </c>
      <c r="R701" s="550">
        <f t="shared" si="675"/>
        <v>0</v>
      </c>
      <c r="S701" s="550">
        <f t="shared" si="676"/>
        <v>1</v>
      </c>
      <c r="T701" s="550">
        <f>IF(R701=1,SUM($R$6:R701),0)</f>
        <v>0</v>
      </c>
      <c r="U701" s="550">
        <f>IF(S701=1,SUM($S$6:S701),0)</f>
        <v>650</v>
      </c>
      <c r="V701" s="550">
        <f t="shared" si="677"/>
        <v>650</v>
      </c>
      <c r="W701" s="550">
        <f t="shared" si="678"/>
        <v>0</v>
      </c>
      <c r="X701" s="550">
        <f>IF(W701=1,SUM($W$6:W701),0)</f>
        <v>0</v>
      </c>
      <c r="Y701" s="158"/>
      <c r="Z701" s="158"/>
      <c r="AA701" s="158"/>
      <c r="AB701" s="158"/>
      <c r="AE701" s="150"/>
      <c r="AF701" s="160"/>
      <c r="AG701" s="150"/>
      <c r="AH701" s="150"/>
    </row>
    <row r="702" spans="1:34" ht="15" customHeight="1">
      <c r="A702" s="15"/>
      <c r="B702" s="169">
        <v>13</v>
      </c>
      <c r="C702" s="105" t="s">
        <v>1302</v>
      </c>
      <c r="D702" s="105" t="s">
        <v>1302</v>
      </c>
      <c r="E702" s="212" t="s">
        <v>45</v>
      </c>
      <c r="F702" s="213" t="s">
        <v>1312</v>
      </c>
      <c r="G702" s="405"/>
      <c r="H702" s="405"/>
      <c r="I702" s="409">
        <v>1536500</v>
      </c>
      <c r="J702" s="447">
        <v>0.2499939665834118</v>
      </c>
      <c r="K702" s="409">
        <f t="shared" si="682"/>
        <v>1920615.7296554123</v>
      </c>
      <c r="L702" s="409">
        <f t="shared" ref="L702:O702" si="732">IF($J702&lt;0,(K702*(1-$J702)),(K702*(1+$J702)))</f>
        <v>2400758.0741944625</v>
      </c>
      <c r="M702" s="409">
        <f t="shared" si="732"/>
        <v>3000933.1079694894</v>
      </c>
      <c r="N702" s="409">
        <f t="shared" si="732"/>
        <v>3751148.2790822685</v>
      </c>
      <c r="O702" s="409">
        <f t="shared" si="732"/>
        <v>4688912.716612584</v>
      </c>
      <c r="P702" s="455"/>
      <c r="Q702" s="87">
        <f t="shared" si="684"/>
        <v>1536500</v>
      </c>
      <c r="R702" s="550">
        <f t="shared" si="675"/>
        <v>0</v>
      </c>
      <c r="S702" s="550">
        <f t="shared" si="676"/>
        <v>1</v>
      </c>
      <c r="T702" s="550">
        <f>IF(R702=1,SUM($R$6:R702),0)</f>
        <v>0</v>
      </c>
      <c r="U702" s="550">
        <f>IF(S702=1,SUM($S$6:S702),0)</f>
        <v>651</v>
      </c>
      <c r="V702" s="550">
        <f t="shared" si="677"/>
        <v>651</v>
      </c>
      <c r="W702" s="550">
        <f t="shared" si="678"/>
        <v>0</v>
      </c>
      <c r="X702" s="550">
        <f>IF(W702=1,SUM($W$6:W702),0)</f>
        <v>0</v>
      </c>
      <c r="Y702" s="158"/>
      <c r="Z702" s="158"/>
      <c r="AA702" s="158"/>
      <c r="AB702" s="158"/>
      <c r="AE702" s="150"/>
      <c r="AF702" s="160"/>
      <c r="AG702" s="150"/>
      <c r="AH702" s="150"/>
    </row>
    <row r="703" spans="1:34" ht="15" customHeight="1">
      <c r="A703" s="15"/>
      <c r="B703" s="169">
        <v>14</v>
      </c>
      <c r="C703" s="105" t="s">
        <v>1303</v>
      </c>
      <c r="D703" s="105" t="s">
        <v>1303</v>
      </c>
      <c r="E703" s="212" t="s">
        <v>45</v>
      </c>
      <c r="F703" s="213" t="s">
        <v>12</v>
      </c>
      <c r="G703" s="405"/>
      <c r="H703" s="405"/>
      <c r="I703" s="409">
        <v>100200</v>
      </c>
      <c r="J703" s="447">
        <v>0.2499939665834118</v>
      </c>
      <c r="K703" s="409">
        <f t="shared" si="682"/>
        <v>125249.39545165787</v>
      </c>
      <c r="L703" s="409">
        <f t="shared" ref="L703:O703" si="733">IF($J703&lt;0,(K703*(1-$J703)),(K703*(1+$J703)))</f>
        <v>156560.98863279217</v>
      </c>
      <c r="M703" s="409">
        <f t="shared" si="733"/>
        <v>195700.29119332434</v>
      </c>
      <c r="N703" s="409">
        <f t="shared" si="733"/>
        <v>244624.18325027224</v>
      </c>
      <c r="O703" s="409">
        <f t="shared" si="733"/>
        <v>305778.75314323523</v>
      </c>
      <c r="P703" s="455"/>
      <c r="Q703" s="87">
        <f t="shared" si="684"/>
        <v>100200</v>
      </c>
      <c r="R703" s="550">
        <f t="shared" si="675"/>
        <v>0</v>
      </c>
      <c r="S703" s="550">
        <f t="shared" si="676"/>
        <v>1</v>
      </c>
      <c r="T703" s="550">
        <f>IF(R703=1,SUM($R$6:R703),0)</f>
        <v>0</v>
      </c>
      <c r="U703" s="550">
        <f>IF(S703=1,SUM($S$6:S703),0)</f>
        <v>652</v>
      </c>
      <c r="V703" s="550">
        <f t="shared" si="677"/>
        <v>652</v>
      </c>
      <c r="W703" s="550">
        <f t="shared" si="678"/>
        <v>0</v>
      </c>
      <c r="X703" s="550">
        <f>IF(W703=1,SUM($W$6:W703),0)</f>
        <v>0</v>
      </c>
      <c r="Y703" s="158"/>
      <c r="Z703" s="158"/>
      <c r="AA703" s="158"/>
      <c r="AB703" s="158"/>
      <c r="AE703" s="150"/>
      <c r="AF703" s="160"/>
      <c r="AG703" s="150"/>
      <c r="AH703" s="150"/>
    </row>
    <row r="704" spans="1:34" ht="15" customHeight="1">
      <c r="A704" s="15"/>
      <c r="B704" s="169">
        <v>15</v>
      </c>
      <c r="C704" s="105" t="s">
        <v>1304</v>
      </c>
      <c r="D704" s="105" t="s">
        <v>1304</v>
      </c>
      <c r="E704" s="212" t="s">
        <v>45</v>
      </c>
      <c r="F704" s="213" t="s">
        <v>12</v>
      </c>
      <c r="G704" s="405"/>
      <c r="H704" s="405"/>
      <c r="I704" s="409">
        <v>146500</v>
      </c>
      <c r="J704" s="447">
        <v>0.2499939665834118</v>
      </c>
      <c r="K704" s="409">
        <f t="shared" si="682"/>
        <v>183124.11610446984</v>
      </c>
      <c r="L704" s="409">
        <f t="shared" ref="L704:O704" si="734">IF($J704&lt;0,(K704*(1-$J704)),(K704*(1+$J704)))</f>
        <v>228904.04026650751</v>
      </c>
      <c r="M704" s="409">
        <f t="shared" si="734"/>
        <v>286128.66925970075</v>
      </c>
      <c r="N704" s="409">
        <f t="shared" si="734"/>
        <v>357659.11024116649</v>
      </c>
      <c r="O704" s="409">
        <f t="shared" si="734"/>
        <v>447071.72989504947</v>
      </c>
      <c r="P704" s="455"/>
      <c r="Q704" s="87">
        <f t="shared" si="684"/>
        <v>146500</v>
      </c>
      <c r="R704" s="550">
        <f t="shared" si="675"/>
        <v>0</v>
      </c>
      <c r="S704" s="550">
        <f t="shared" si="676"/>
        <v>1</v>
      </c>
      <c r="T704" s="550">
        <f>IF(R704=1,SUM($R$6:R704),0)</f>
        <v>0</v>
      </c>
      <c r="U704" s="550">
        <f>IF(S704=1,SUM($S$6:S704),0)</f>
        <v>653</v>
      </c>
      <c r="V704" s="550">
        <f t="shared" si="677"/>
        <v>653</v>
      </c>
      <c r="W704" s="550">
        <f t="shared" si="678"/>
        <v>0</v>
      </c>
      <c r="X704" s="550">
        <f>IF(W704=1,SUM($W$6:W704),0)</f>
        <v>0</v>
      </c>
      <c r="Y704" s="158"/>
      <c r="Z704" s="158"/>
      <c r="AA704" s="158"/>
      <c r="AB704" s="158"/>
      <c r="AE704" s="150"/>
      <c r="AF704" s="160"/>
      <c r="AG704" s="150"/>
      <c r="AH704" s="150"/>
    </row>
    <row r="705" spans="1:34" ht="15" customHeight="1">
      <c r="A705" s="15"/>
      <c r="B705" s="169">
        <v>16</v>
      </c>
      <c r="C705" s="105" t="s">
        <v>1305</v>
      </c>
      <c r="D705" s="105" t="s">
        <v>1305</v>
      </c>
      <c r="E705" s="212" t="s">
        <v>45</v>
      </c>
      <c r="F705" s="213" t="s">
        <v>12</v>
      </c>
      <c r="G705" s="405"/>
      <c r="H705" s="405"/>
      <c r="I705" s="409">
        <v>200100</v>
      </c>
      <c r="J705" s="447">
        <v>0.2499939665834118</v>
      </c>
      <c r="K705" s="409">
        <f t="shared" si="682"/>
        <v>250123.79271334072</v>
      </c>
      <c r="L705" s="409">
        <f t="shared" ref="L705:O705" si="735">IF($J705&lt;0,(K705*(1-$J705)),(K705*(1+$J705)))</f>
        <v>312653.23179063585</v>
      </c>
      <c r="M705" s="409">
        <f t="shared" si="735"/>
        <v>390814.65337109979</v>
      </c>
      <c r="N705" s="409">
        <f t="shared" si="735"/>
        <v>488515.95876626222</v>
      </c>
      <c r="O705" s="409">
        <f t="shared" si="735"/>
        <v>610642.00103753863</v>
      </c>
      <c r="P705" s="455"/>
      <c r="Q705" s="87">
        <f t="shared" si="684"/>
        <v>200100</v>
      </c>
      <c r="R705" s="550">
        <f t="shared" si="675"/>
        <v>0</v>
      </c>
      <c r="S705" s="550">
        <f t="shared" si="676"/>
        <v>1</v>
      </c>
      <c r="T705" s="550">
        <f>IF(R705=1,SUM($R$6:R705),0)</f>
        <v>0</v>
      </c>
      <c r="U705" s="550">
        <f>IF(S705=1,SUM($S$6:S705),0)</f>
        <v>654</v>
      </c>
      <c r="V705" s="550">
        <f t="shared" si="677"/>
        <v>654</v>
      </c>
      <c r="W705" s="550">
        <f t="shared" si="678"/>
        <v>0</v>
      </c>
      <c r="X705" s="550">
        <f>IF(W705=1,SUM($W$6:W705),0)</f>
        <v>0</v>
      </c>
      <c r="Y705" s="158"/>
      <c r="Z705" s="158"/>
      <c r="AA705" s="158"/>
      <c r="AB705" s="158"/>
      <c r="AE705" s="150"/>
      <c r="AF705" s="160"/>
      <c r="AG705" s="150"/>
      <c r="AH705" s="150"/>
    </row>
    <row r="706" spans="1:34" ht="15" customHeight="1">
      <c r="A706" s="15"/>
      <c r="B706" s="169">
        <v>17</v>
      </c>
      <c r="C706" s="105" t="s">
        <v>1306</v>
      </c>
      <c r="D706" s="105" t="s">
        <v>1306</v>
      </c>
      <c r="E706" s="212" t="s">
        <v>45</v>
      </c>
      <c r="F706" s="213" t="s">
        <v>12</v>
      </c>
      <c r="G706" s="405"/>
      <c r="H706" s="405"/>
      <c r="I706" s="409">
        <v>237900</v>
      </c>
      <c r="J706" s="447">
        <v>0.2499939665834118</v>
      </c>
      <c r="K706" s="409">
        <f t="shared" si="682"/>
        <v>297373.56465019367</v>
      </c>
      <c r="L706" s="409">
        <f t="shared" ref="L706:O706" si="736">IF($J706&lt;0,(K706*(1-$J706)),(K706*(1+$J706)))</f>
        <v>371715.16163414426</v>
      </c>
      <c r="M706" s="409">
        <f t="shared" si="736"/>
        <v>464641.70933025808</v>
      </c>
      <c r="N706" s="409">
        <f t="shared" si="736"/>
        <v>580799.33328582603</v>
      </c>
      <c r="O706" s="409">
        <f t="shared" si="736"/>
        <v>725995.66240295069</v>
      </c>
      <c r="P706" s="455"/>
      <c r="Q706" s="87">
        <f t="shared" si="684"/>
        <v>237900</v>
      </c>
      <c r="R706" s="550">
        <f t="shared" si="675"/>
        <v>0</v>
      </c>
      <c r="S706" s="550">
        <f t="shared" si="676"/>
        <v>1</v>
      </c>
      <c r="T706" s="550">
        <f>IF(R706=1,SUM($R$6:R706),0)</f>
        <v>0</v>
      </c>
      <c r="U706" s="550">
        <f>IF(S706=1,SUM($S$6:S706),0)</f>
        <v>655</v>
      </c>
      <c r="V706" s="550">
        <f t="shared" si="677"/>
        <v>655</v>
      </c>
      <c r="W706" s="550">
        <f t="shared" si="678"/>
        <v>0</v>
      </c>
      <c r="X706" s="550">
        <f>IF(W706=1,SUM($W$6:W706),0)</f>
        <v>0</v>
      </c>
      <c r="Y706" s="158"/>
      <c r="Z706" s="158"/>
      <c r="AA706" s="158"/>
      <c r="AB706" s="158"/>
      <c r="AE706" s="150"/>
      <c r="AF706" s="160"/>
      <c r="AG706" s="150"/>
      <c r="AH706" s="150"/>
    </row>
    <row r="707" spans="1:34" ht="15" customHeight="1">
      <c r="A707" s="15"/>
      <c r="B707" s="169">
        <v>18</v>
      </c>
      <c r="C707" s="105" t="s">
        <v>1307</v>
      </c>
      <c r="D707" s="105" t="s">
        <v>1307</v>
      </c>
      <c r="E707" s="212" t="s">
        <v>45</v>
      </c>
      <c r="F707" s="213" t="s">
        <v>12</v>
      </c>
      <c r="G707" s="405"/>
      <c r="H707" s="405"/>
      <c r="I707" s="409">
        <v>124900</v>
      </c>
      <c r="J707" s="447">
        <v>0.2499939665834118</v>
      </c>
      <c r="K707" s="409">
        <f t="shared" si="682"/>
        <v>156124.24642626813</v>
      </c>
      <c r="L707" s="409">
        <f t="shared" ref="L707:O707" si="737">IF($J707&lt;0,(K707*(1-$J707)),(K707*(1+$J707)))</f>
        <v>195154.36607021696</v>
      </c>
      <c r="M707" s="409">
        <f t="shared" si="737"/>
        <v>243941.78014018171</v>
      </c>
      <c r="N707" s="409">
        <f t="shared" si="737"/>
        <v>304925.75337284431</v>
      </c>
      <c r="O707" s="409">
        <f t="shared" si="737"/>
        <v>381155.35197195684</v>
      </c>
      <c r="P707" s="455"/>
      <c r="Q707" s="87">
        <f t="shared" si="684"/>
        <v>124900</v>
      </c>
      <c r="R707" s="550">
        <f t="shared" si="675"/>
        <v>0</v>
      </c>
      <c r="S707" s="550">
        <f t="shared" si="676"/>
        <v>1</v>
      </c>
      <c r="T707" s="550">
        <f>IF(R707=1,SUM($R$6:R707),0)</f>
        <v>0</v>
      </c>
      <c r="U707" s="550">
        <f>IF(S707=1,SUM($S$6:S707),0)</f>
        <v>656</v>
      </c>
      <c r="V707" s="550">
        <f t="shared" si="677"/>
        <v>656</v>
      </c>
      <c r="W707" s="550">
        <f t="shared" si="678"/>
        <v>0</v>
      </c>
      <c r="X707" s="550">
        <f>IF(W707=1,SUM($W$6:W707),0)</f>
        <v>0</v>
      </c>
      <c r="Y707" s="158"/>
      <c r="Z707" s="158"/>
      <c r="AA707" s="158"/>
      <c r="AB707" s="158"/>
      <c r="AE707" s="150"/>
      <c r="AF707" s="160"/>
      <c r="AG707" s="150"/>
      <c r="AH707" s="150"/>
    </row>
    <row r="708" spans="1:34" ht="15" customHeight="1">
      <c r="A708" s="15"/>
      <c r="B708" s="169">
        <v>19</v>
      </c>
      <c r="C708" s="105" t="s">
        <v>1308</v>
      </c>
      <c r="D708" s="105" t="s">
        <v>1308</v>
      </c>
      <c r="E708" s="212" t="s">
        <v>45</v>
      </c>
      <c r="F708" s="213" t="s">
        <v>12</v>
      </c>
      <c r="G708" s="405"/>
      <c r="H708" s="405"/>
      <c r="I708" s="409">
        <v>183800</v>
      </c>
      <c r="J708" s="447">
        <v>0.2499939665834118</v>
      </c>
      <c r="K708" s="409">
        <f t="shared" si="682"/>
        <v>229748.89105803109</v>
      </c>
      <c r="L708" s="409">
        <f t="shared" ref="L708:O708" si="738">IF($J708&lt;0,(K708*(1-$J708)),(K708*(1+$J708)))</f>
        <v>287184.72765176848</v>
      </c>
      <c r="M708" s="409">
        <f t="shared" si="738"/>
        <v>358979.17685961095</v>
      </c>
      <c r="N708" s="409">
        <f t="shared" si="738"/>
        <v>448721.80520359322</v>
      </c>
      <c r="O708" s="409">
        <f t="shared" si="738"/>
        <v>560899.54917890858</v>
      </c>
      <c r="P708" s="455"/>
      <c r="Q708" s="87">
        <f t="shared" si="684"/>
        <v>183800</v>
      </c>
      <c r="R708" s="550">
        <f t="shared" si="675"/>
        <v>0</v>
      </c>
      <c r="S708" s="550">
        <f t="shared" si="676"/>
        <v>1</v>
      </c>
      <c r="T708" s="550">
        <f>IF(R708=1,SUM($R$6:R708),0)</f>
        <v>0</v>
      </c>
      <c r="U708" s="550">
        <f>IF(S708=1,SUM($S$6:S708),0)</f>
        <v>657</v>
      </c>
      <c r="V708" s="550">
        <f t="shared" si="677"/>
        <v>657</v>
      </c>
      <c r="W708" s="550">
        <f t="shared" si="678"/>
        <v>0</v>
      </c>
      <c r="X708" s="550">
        <f>IF(W708=1,SUM($W$6:W708),0)</f>
        <v>0</v>
      </c>
      <c r="Y708" s="158"/>
      <c r="Z708" s="158"/>
      <c r="AA708" s="158"/>
      <c r="AB708" s="158"/>
      <c r="AE708" s="150"/>
      <c r="AF708" s="160"/>
      <c r="AG708" s="150"/>
      <c r="AH708" s="150"/>
    </row>
    <row r="709" spans="1:34" ht="15" customHeight="1">
      <c r="A709" s="15"/>
      <c r="B709" s="169">
        <v>20</v>
      </c>
      <c r="C709" s="105" t="s">
        <v>1309</v>
      </c>
      <c r="D709" s="105" t="s">
        <v>1309</v>
      </c>
      <c r="E709" s="212" t="s">
        <v>45</v>
      </c>
      <c r="F709" s="213" t="s">
        <v>12</v>
      </c>
      <c r="G709" s="405"/>
      <c r="H709" s="405"/>
      <c r="I709" s="409">
        <v>254700</v>
      </c>
      <c r="J709" s="447">
        <v>0.2499939665834118</v>
      </c>
      <c r="K709" s="409">
        <f t="shared" si="682"/>
        <v>318373.46328879503</v>
      </c>
      <c r="L709" s="409">
        <f t="shared" ref="L709:O709" si="739">IF($J709&lt;0,(K709*(1-$J709)),(K709*(1+$J709)))</f>
        <v>397964.90823125915</v>
      </c>
      <c r="M709" s="409">
        <f t="shared" si="739"/>
        <v>497453.73420099512</v>
      </c>
      <c r="N709" s="409">
        <f t="shared" si="739"/>
        <v>621814.16640563216</v>
      </c>
      <c r="O709" s="409">
        <f t="shared" si="739"/>
        <v>777263.95634313393</v>
      </c>
      <c r="P709" s="455"/>
      <c r="Q709" s="87">
        <f t="shared" si="684"/>
        <v>254700</v>
      </c>
      <c r="R709" s="550">
        <f t="shared" si="675"/>
        <v>0</v>
      </c>
      <c r="S709" s="550">
        <f t="shared" si="676"/>
        <v>1</v>
      </c>
      <c r="T709" s="550">
        <f>IF(R709=1,SUM($R$6:R709),0)</f>
        <v>0</v>
      </c>
      <c r="U709" s="550">
        <f>IF(S709=1,SUM($S$6:S709),0)</f>
        <v>658</v>
      </c>
      <c r="V709" s="550">
        <f t="shared" si="677"/>
        <v>658</v>
      </c>
      <c r="W709" s="550">
        <f t="shared" si="678"/>
        <v>0</v>
      </c>
      <c r="X709" s="550">
        <f>IF(W709=1,SUM($W$6:W709),0)</f>
        <v>0</v>
      </c>
      <c r="Y709" s="158"/>
      <c r="Z709" s="158"/>
      <c r="AA709" s="158"/>
      <c r="AB709" s="158"/>
      <c r="AE709" s="150"/>
      <c r="AF709" s="160"/>
      <c r="AG709" s="150"/>
      <c r="AH709" s="150"/>
    </row>
    <row r="710" spans="1:34" ht="15" customHeight="1">
      <c r="A710" s="15"/>
      <c r="B710" s="169">
        <v>21</v>
      </c>
      <c r="C710" s="105" t="s">
        <v>1310</v>
      </c>
      <c r="D710" s="105" t="s">
        <v>1310</v>
      </c>
      <c r="E710" s="212" t="s">
        <v>45</v>
      </c>
      <c r="F710" s="213" t="s">
        <v>12</v>
      </c>
      <c r="G710" s="405"/>
      <c r="H710" s="405"/>
      <c r="I710" s="409">
        <v>291300</v>
      </c>
      <c r="J710" s="447">
        <v>0.2499939665834118</v>
      </c>
      <c r="K710" s="409">
        <f t="shared" si="682"/>
        <v>364123.24246574787</v>
      </c>
      <c r="L710" s="409">
        <f t="shared" ref="L710:O710" si="740">IF($J710&lt;0,(K710*(1-$J710)),(K710*(1+$J710)))</f>
        <v>455151.85617497365</v>
      </c>
      <c r="M710" s="409">
        <f t="shared" si="740"/>
        <v>568937.07409795793</v>
      </c>
      <c r="N710" s="409">
        <f t="shared" si="740"/>
        <v>711167.909988067</v>
      </c>
      <c r="O710" s="409">
        <f t="shared" si="740"/>
        <v>888955.59671281872</v>
      </c>
      <c r="P710" s="455"/>
      <c r="Q710" s="87">
        <f t="shared" si="684"/>
        <v>291300</v>
      </c>
      <c r="R710" s="550">
        <f t="shared" si="675"/>
        <v>0</v>
      </c>
      <c r="S710" s="550">
        <f t="shared" si="676"/>
        <v>1</v>
      </c>
      <c r="T710" s="550">
        <f>IF(R710=1,SUM($R$6:R710),0)</f>
        <v>0</v>
      </c>
      <c r="U710" s="550">
        <f>IF(S710=1,SUM($S$6:S710),0)</f>
        <v>659</v>
      </c>
      <c r="V710" s="550">
        <f t="shared" si="677"/>
        <v>659</v>
      </c>
      <c r="W710" s="550">
        <f t="shared" si="678"/>
        <v>0</v>
      </c>
      <c r="X710" s="550">
        <f>IF(W710=1,SUM($W$6:W710),0)</f>
        <v>0</v>
      </c>
      <c r="Y710" s="158"/>
      <c r="Z710" s="158"/>
      <c r="AA710" s="158"/>
      <c r="AB710" s="158"/>
      <c r="AE710" s="150"/>
      <c r="AF710" s="160"/>
      <c r="AG710" s="150"/>
      <c r="AH710" s="150"/>
    </row>
    <row r="711" spans="1:34" ht="15" customHeight="1">
      <c r="A711" s="15"/>
      <c r="B711" s="169">
        <v>22</v>
      </c>
      <c r="C711" s="105" t="s">
        <v>1311</v>
      </c>
      <c r="D711" s="105" t="s">
        <v>1311</v>
      </c>
      <c r="E711" s="212" t="s">
        <v>45</v>
      </c>
      <c r="F711" s="213" t="s">
        <v>12</v>
      </c>
      <c r="G711" s="405"/>
      <c r="H711" s="405"/>
      <c r="I711" s="409">
        <v>411000</v>
      </c>
      <c r="J711" s="447">
        <v>0.2499939665834118</v>
      </c>
      <c r="K711" s="409">
        <f t="shared" si="682"/>
        <v>513747.52026578231</v>
      </c>
      <c r="L711" s="409">
        <f t="shared" ref="L711:O711" si="741">IF($J711&lt;0,(K711*(1-$J711)),(K711*(1+$J711)))</f>
        <v>642181.30067941698</v>
      </c>
      <c r="M711" s="409">
        <f t="shared" si="741"/>
        <v>802722.75130195916</v>
      </c>
      <c r="N711" s="409">
        <f t="shared" si="741"/>
        <v>1003398.5959666856</v>
      </c>
      <c r="O711" s="409">
        <f t="shared" si="741"/>
        <v>1254242.1910366237</v>
      </c>
      <c r="P711" s="455"/>
      <c r="Q711" s="87">
        <f t="shared" si="684"/>
        <v>411000</v>
      </c>
      <c r="R711" s="550">
        <f t="shared" ref="R711:R774" si="742">IF(E711="MDU-KD",1,0)</f>
        <v>0</v>
      </c>
      <c r="S711" s="550">
        <f t="shared" ref="S711:S774" si="743">IF(E711="HDW",1,0)</f>
        <v>1</v>
      </c>
      <c r="T711" s="550">
        <f>IF(R711=1,SUM($R$6:R711),0)</f>
        <v>0</v>
      </c>
      <c r="U711" s="550">
        <f>IF(S711=1,SUM($S$6:S711),0)</f>
        <v>660</v>
      </c>
      <c r="V711" s="550">
        <f t="shared" ref="V711:V774" si="744">IF(T711=0,U711,T711)</f>
        <v>660</v>
      </c>
      <c r="W711" s="550">
        <f t="shared" ref="W711:W774" si="745">IF(F711=0,0,IF(LEFT(C711,11)="Tiang Beton",1,0))</f>
        <v>0</v>
      </c>
      <c r="X711" s="550">
        <f>IF(W711=1,SUM($W$6:W711),0)</f>
        <v>0</v>
      </c>
      <c r="Y711" s="158"/>
      <c r="Z711" s="158"/>
      <c r="AA711" s="158"/>
      <c r="AB711" s="158"/>
      <c r="AE711" s="150"/>
      <c r="AF711" s="160"/>
      <c r="AG711" s="150"/>
      <c r="AH711" s="150"/>
    </row>
    <row r="712" spans="1:34" ht="15" customHeight="1">
      <c r="A712" s="15"/>
      <c r="B712" s="169"/>
      <c r="C712" s="105"/>
      <c r="D712" s="105"/>
      <c r="E712" s="212"/>
      <c r="F712" s="213"/>
      <c r="G712" s="214"/>
      <c r="H712" s="214"/>
      <c r="I712" s="167"/>
      <c r="J712" s="445"/>
      <c r="K712" s="167"/>
      <c r="L712" s="167"/>
      <c r="M712" s="167"/>
      <c r="N712" s="167"/>
      <c r="O712" s="167"/>
      <c r="P712" s="455"/>
      <c r="Q712" s="87">
        <f t="shared" si="684"/>
        <v>0</v>
      </c>
      <c r="R712" s="550">
        <f t="shared" si="742"/>
        <v>0</v>
      </c>
      <c r="S712" s="550">
        <f t="shared" si="743"/>
        <v>0</v>
      </c>
      <c r="T712" s="550">
        <f>IF(R712=1,SUM($R$6:R712),0)</f>
        <v>0</v>
      </c>
      <c r="U712" s="550">
        <f>IF(S712=1,SUM($S$6:S712),0)</f>
        <v>0</v>
      </c>
      <c r="V712" s="550">
        <f t="shared" si="744"/>
        <v>0</v>
      </c>
      <c r="W712" s="550">
        <f t="shared" si="745"/>
        <v>0</v>
      </c>
      <c r="X712" s="550">
        <f>IF(W712=1,SUM($W$6:W712),0)</f>
        <v>0</v>
      </c>
      <c r="Y712" s="158"/>
      <c r="Z712" s="158"/>
      <c r="AA712" s="158"/>
      <c r="AB712" s="158"/>
      <c r="AE712" s="150"/>
      <c r="AF712" s="160"/>
      <c r="AG712" s="150"/>
      <c r="AH712" s="150"/>
    </row>
    <row r="713" spans="1:34" ht="15" customHeight="1">
      <c r="A713" s="15"/>
      <c r="B713" s="425" t="s">
        <v>467</v>
      </c>
      <c r="C713" s="426" t="s">
        <v>47</v>
      </c>
      <c r="D713" s="426"/>
      <c r="E713" s="212" t="s">
        <v>48</v>
      </c>
      <c r="F713" s="213"/>
      <c r="G713" s="214"/>
      <c r="H713" s="214"/>
      <c r="I713" s="167"/>
      <c r="J713" s="445"/>
      <c r="K713" s="167"/>
      <c r="L713" s="167"/>
      <c r="M713" s="167"/>
      <c r="N713" s="167"/>
      <c r="O713" s="167"/>
      <c r="P713" s="455"/>
      <c r="Q713" s="87">
        <f t="shared" si="684"/>
        <v>0</v>
      </c>
      <c r="R713" s="550">
        <f t="shared" si="742"/>
        <v>0</v>
      </c>
      <c r="S713" s="550">
        <f t="shared" si="743"/>
        <v>0</v>
      </c>
      <c r="T713" s="550">
        <f>IF(R713=1,SUM($R$6:R713),0)</f>
        <v>0</v>
      </c>
      <c r="U713" s="550">
        <f>IF(S713=1,SUM($S$6:S713),0)</f>
        <v>0</v>
      </c>
      <c r="V713" s="550">
        <f t="shared" si="744"/>
        <v>0</v>
      </c>
      <c r="W713" s="550">
        <f t="shared" si="745"/>
        <v>0</v>
      </c>
      <c r="X713" s="550">
        <f>IF(W713=1,SUM($W$6:W713),0)</f>
        <v>0</v>
      </c>
      <c r="Y713" s="158"/>
      <c r="Z713" s="158"/>
      <c r="AA713" s="158"/>
      <c r="AB713" s="158"/>
      <c r="AE713" s="150"/>
      <c r="AF713" s="160"/>
      <c r="AG713" s="150"/>
      <c r="AH713" s="150"/>
    </row>
    <row r="714" spans="1:34" ht="15" customHeight="1">
      <c r="A714" s="15"/>
      <c r="B714" s="425" t="s">
        <v>720</v>
      </c>
      <c r="C714" s="426" t="s">
        <v>1313</v>
      </c>
      <c r="D714" s="426"/>
      <c r="E714" s="212"/>
      <c r="F714" s="213"/>
      <c r="G714" s="214"/>
      <c r="H714" s="214"/>
      <c r="I714" s="167"/>
      <c r="J714" s="445"/>
      <c r="K714" s="167"/>
      <c r="L714" s="167"/>
      <c r="M714" s="167"/>
      <c r="N714" s="167"/>
      <c r="O714" s="167"/>
      <c r="P714" s="455"/>
      <c r="Q714" s="87">
        <f t="shared" si="684"/>
        <v>0</v>
      </c>
      <c r="R714" s="550">
        <f t="shared" si="742"/>
        <v>0</v>
      </c>
      <c r="S714" s="550">
        <f t="shared" si="743"/>
        <v>0</v>
      </c>
      <c r="T714" s="550">
        <f>IF(R714=1,SUM($R$6:R714),0)</f>
        <v>0</v>
      </c>
      <c r="U714" s="550">
        <f>IF(S714=1,SUM($S$6:S714),0)</f>
        <v>0</v>
      </c>
      <c r="V714" s="550">
        <f t="shared" si="744"/>
        <v>0</v>
      </c>
      <c r="W714" s="550">
        <f t="shared" si="745"/>
        <v>0</v>
      </c>
      <c r="X714" s="550">
        <f>IF(W714=1,SUM($W$6:W714),0)</f>
        <v>0</v>
      </c>
      <c r="Y714" s="158"/>
      <c r="Z714" s="158"/>
      <c r="AA714" s="158"/>
      <c r="AB714" s="158"/>
      <c r="AE714" s="150"/>
      <c r="AF714" s="160"/>
      <c r="AG714" s="150"/>
      <c r="AH714" s="150"/>
    </row>
    <row r="715" spans="1:34" ht="15" customHeight="1">
      <c r="A715" s="15"/>
      <c r="B715" s="169">
        <v>1</v>
      </c>
      <c r="C715" s="105" t="s">
        <v>1314</v>
      </c>
      <c r="D715" s="105" t="s">
        <v>1314</v>
      </c>
      <c r="E715" s="212" t="s">
        <v>47</v>
      </c>
      <c r="F715" s="213" t="s">
        <v>24</v>
      </c>
      <c r="G715" s="405"/>
      <c r="H715" s="405"/>
      <c r="I715" s="409">
        <v>34093</v>
      </c>
      <c r="J715" s="447">
        <v>0.2499939665834118</v>
      </c>
      <c r="K715" s="409">
        <f t="shared" ref="K715:K778" si="746">IF($J715&lt;0,(I715*(1-$J715)),(I715*(1+$J715)))</f>
        <v>42616.04430272826</v>
      </c>
      <c r="L715" s="409">
        <f t="shared" ref="L715:O715" si="747">IF($J715&lt;0,(K715*(1-$J715)),(K715*(1+$J715)))</f>
        <v>53269.79825806171</v>
      </c>
      <c r="M715" s="409">
        <f t="shared" si="747"/>
        <v>66586.926423692683</v>
      </c>
      <c r="N715" s="409">
        <f t="shared" si="747"/>
        <v>83233.256282949413</v>
      </c>
      <c r="O715" s="409">
        <f t="shared" si="747"/>
        <v>104041.06817277762</v>
      </c>
      <c r="P715" s="455"/>
      <c r="Q715" s="87">
        <f t="shared" ref="Q715:Q778" si="748">IF($Q$5=$H$4,H715,(IF($Q$5=$G$4,G715,(IF($Q$5=$I$4,I715,(IF($Q$5=$K$4,K715,(IF($Q$5=$L$4,L715,(IF($Q$5=$M$4,M715,(IF($Q$5=$N$4,N715,(IF($Q$5=$O$4,O715,0)))))))))))))))</f>
        <v>34093</v>
      </c>
      <c r="R715" s="550">
        <f t="shared" si="742"/>
        <v>0</v>
      </c>
      <c r="S715" s="550">
        <f t="shared" si="743"/>
        <v>0</v>
      </c>
      <c r="T715" s="550">
        <f>IF(R715=1,SUM($R$6:R715),0)</f>
        <v>0</v>
      </c>
      <c r="U715" s="550">
        <f>IF(S715=1,SUM($S$6:S715),0)</f>
        <v>0</v>
      </c>
      <c r="V715" s="550">
        <f t="shared" si="744"/>
        <v>0</v>
      </c>
      <c r="W715" s="550">
        <f t="shared" si="745"/>
        <v>0</v>
      </c>
      <c r="X715" s="550">
        <f>IF(W715=1,SUM($W$6:W715),0)</f>
        <v>0</v>
      </c>
      <c r="Y715" s="158"/>
      <c r="Z715" s="158"/>
      <c r="AA715" s="158"/>
      <c r="AB715" s="158"/>
      <c r="AE715" s="150"/>
      <c r="AF715" s="160"/>
      <c r="AG715" s="150"/>
      <c r="AH715" s="150"/>
    </row>
    <row r="716" spans="1:34" ht="15" customHeight="1">
      <c r="A716" s="15"/>
      <c r="B716" s="169">
        <v>2</v>
      </c>
      <c r="C716" s="105" t="s">
        <v>1315</v>
      </c>
      <c r="D716" s="105" t="s">
        <v>1315</v>
      </c>
      <c r="E716" s="212" t="s">
        <v>47</v>
      </c>
      <c r="F716" s="213" t="s">
        <v>24</v>
      </c>
      <c r="G716" s="405"/>
      <c r="H716" s="405"/>
      <c r="I716" s="409">
        <v>18438</v>
      </c>
      <c r="J716" s="447">
        <v>0.2499939665834118</v>
      </c>
      <c r="K716" s="409">
        <f t="shared" si="746"/>
        <v>23047.388755864948</v>
      </c>
      <c r="L716" s="409">
        <f t="shared" ref="L716:O716" si="749">IF($J716&lt;0,(K716*(1-$J716)),(K716*(1+$J716)))</f>
        <v>28809.096890333552</v>
      </c>
      <c r="M716" s="409">
        <f t="shared" si="749"/>
        <v>36011.197295633872</v>
      </c>
      <c r="N716" s="409">
        <f t="shared" si="749"/>
        <v>45013.77934898722</v>
      </c>
      <c r="O716" s="409">
        <f t="shared" si="749"/>
        <v>56266.952599351011</v>
      </c>
      <c r="P716" s="455"/>
      <c r="Q716" s="87">
        <f t="shared" si="748"/>
        <v>18438</v>
      </c>
      <c r="R716" s="550">
        <f t="shared" si="742"/>
        <v>0</v>
      </c>
      <c r="S716" s="550">
        <f t="shared" si="743"/>
        <v>0</v>
      </c>
      <c r="T716" s="550">
        <f>IF(R716=1,SUM($R$6:R716),0)</f>
        <v>0</v>
      </c>
      <c r="U716" s="550">
        <f>IF(S716=1,SUM($S$6:S716),0)</f>
        <v>0</v>
      </c>
      <c r="V716" s="550">
        <f t="shared" si="744"/>
        <v>0</v>
      </c>
      <c r="W716" s="550">
        <f t="shared" si="745"/>
        <v>0</v>
      </c>
      <c r="X716" s="550">
        <f>IF(W716=1,SUM($W$6:W716),0)</f>
        <v>0</v>
      </c>
      <c r="Y716" s="158"/>
      <c r="Z716" s="158"/>
      <c r="AA716" s="158"/>
      <c r="AB716" s="158"/>
      <c r="AE716" s="150"/>
      <c r="AF716" s="160"/>
      <c r="AG716" s="150"/>
      <c r="AH716" s="150"/>
    </row>
    <row r="717" spans="1:34" ht="15" customHeight="1">
      <c r="A717" s="15"/>
      <c r="B717" s="169"/>
      <c r="C717" s="105"/>
      <c r="D717" s="105"/>
      <c r="E717" s="212"/>
      <c r="F717" s="213"/>
      <c r="G717" s="214"/>
      <c r="H717" s="214"/>
      <c r="I717" s="167"/>
      <c r="J717" s="445"/>
      <c r="K717" s="167"/>
      <c r="L717" s="167"/>
      <c r="M717" s="167"/>
      <c r="N717" s="167"/>
      <c r="O717" s="167"/>
      <c r="P717" s="455"/>
      <c r="Q717" s="87">
        <f t="shared" si="748"/>
        <v>0</v>
      </c>
      <c r="R717" s="550">
        <f t="shared" si="742"/>
        <v>0</v>
      </c>
      <c r="S717" s="550">
        <f t="shared" si="743"/>
        <v>0</v>
      </c>
      <c r="T717" s="550">
        <f>IF(R717=1,SUM($R$6:R717),0)</f>
        <v>0</v>
      </c>
      <c r="U717" s="550">
        <f>IF(S717=1,SUM($S$6:S717),0)</f>
        <v>0</v>
      </c>
      <c r="V717" s="550">
        <f t="shared" si="744"/>
        <v>0</v>
      </c>
      <c r="W717" s="550">
        <f t="shared" si="745"/>
        <v>0</v>
      </c>
      <c r="X717" s="550">
        <f>IF(W717=1,SUM($W$6:W717),0)</f>
        <v>0</v>
      </c>
      <c r="Y717" s="158"/>
      <c r="Z717" s="158"/>
      <c r="AA717" s="158"/>
      <c r="AB717" s="158"/>
      <c r="AE717" s="150"/>
      <c r="AF717" s="160"/>
      <c r="AG717" s="150"/>
      <c r="AH717" s="150"/>
    </row>
    <row r="718" spans="1:34" ht="15" customHeight="1">
      <c r="A718" s="15"/>
      <c r="B718" s="425" t="s">
        <v>720</v>
      </c>
      <c r="C718" s="426" t="s">
        <v>777</v>
      </c>
      <c r="D718" s="426"/>
      <c r="E718" s="212" t="s">
        <v>48</v>
      </c>
      <c r="F718" s="213"/>
      <c r="G718" s="214" t="s">
        <v>48</v>
      </c>
      <c r="H718" s="214" t="s">
        <v>48</v>
      </c>
      <c r="I718" s="167"/>
      <c r="J718" s="445"/>
      <c r="K718" s="167"/>
      <c r="L718" s="167"/>
      <c r="M718" s="167"/>
      <c r="N718" s="167"/>
      <c r="O718" s="167"/>
      <c r="P718" s="455"/>
      <c r="Q718" s="87">
        <f t="shared" si="748"/>
        <v>0</v>
      </c>
      <c r="R718" s="550">
        <f t="shared" si="742"/>
        <v>0</v>
      </c>
      <c r="S718" s="550">
        <f t="shared" si="743"/>
        <v>0</v>
      </c>
      <c r="T718" s="550">
        <f>IF(R718=1,SUM($R$6:R718),0)</f>
        <v>0</v>
      </c>
      <c r="U718" s="550">
        <f>IF(S718=1,SUM($S$6:S718),0)</f>
        <v>0</v>
      </c>
      <c r="V718" s="550">
        <f t="shared" si="744"/>
        <v>0</v>
      </c>
      <c r="W718" s="550">
        <f t="shared" si="745"/>
        <v>0</v>
      </c>
      <c r="X718" s="550">
        <f>IF(W718=1,SUM($W$6:W718),0)</f>
        <v>0</v>
      </c>
      <c r="Y718" s="158"/>
      <c r="Z718" s="158"/>
      <c r="AA718" s="158"/>
      <c r="AB718" s="158"/>
      <c r="AE718" s="150"/>
      <c r="AF718" s="160"/>
      <c r="AG718" s="150"/>
      <c r="AH718" s="150"/>
    </row>
    <row r="719" spans="1:34" ht="15" customHeight="1">
      <c r="A719" s="15"/>
      <c r="B719" s="425"/>
      <c r="C719" s="426" t="s">
        <v>989</v>
      </c>
      <c r="D719" s="426"/>
      <c r="E719" s="212" t="s">
        <v>48</v>
      </c>
      <c r="F719" s="213"/>
      <c r="G719" s="214" t="s">
        <v>48</v>
      </c>
      <c r="H719" s="214" t="s">
        <v>48</v>
      </c>
      <c r="I719" s="167"/>
      <c r="J719" s="445"/>
      <c r="K719" s="167"/>
      <c r="L719" s="167"/>
      <c r="M719" s="167"/>
      <c r="N719" s="167"/>
      <c r="O719" s="167"/>
      <c r="P719" s="455"/>
      <c r="Q719" s="87">
        <f t="shared" si="748"/>
        <v>0</v>
      </c>
      <c r="R719" s="550">
        <f t="shared" si="742"/>
        <v>0</v>
      </c>
      <c r="S719" s="550">
        <f t="shared" si="743"/>
        <v>0</v>
      </c>
      <c r="T719" s="550">
        <f>IF(R719=1,SUM($R$6:R719),0)</f>
        <v>0</v>
      </c>
      <c r="U719" s="550">
        <f>IF(S719=1,SUM($S$6:S719),0)</f>
        <v>0</v>
      </c>
      <c r="V719" s="550">
        <f t="shared" si="744"/>
        <v>0</v>
      </c>
      <c r="W719" s="550">
        <f t="shared" si="745"/>
        <v>0</v>
      </c>
      <c r="X719" s="550">
        <f>IF(W719=1,SUM($W$6:W719),0)</f>
        <v>0</v>
      </c>
      <c r="Y719" s="158"/>
      <c r="Z719" s="158"/>
      <c r="AA719" s="158"/>
      <c r="AB719" s="158"/>
      <c r="AE719" s="150"/>
      <c r="AF719" s="160"/>
      <c r="AG719" s="150"/>
      <c r="AH719" s="150"/>
    </row>
    <row r="720" spans="1:34" ht="15" customHeight="1">
      <c r="A720" s="15"/>
      <c r="B720" s="169">
        <v>1</v>
      </c>
      <c r="C720" s="105" t="s">
        <v>778</v>
      </c>
      <c r="D720" s="105"/>
      <c r="E720" s="212" t="s">
        <v>47</v>
      </c>
      <c r="F720" s="213" t="s">
        <v>792</v>
      </c>
      <c r="G720" s="214">
        <v>300000</v>
      </c>
      <c r="H720" s="214">
        <v>300000</v>
      </c>
      <c r="I720" s="444">
        <v>300000</v>
      </c>
      <c r="J720" s="449">
        <v>0.209929173693086</v>
      </c>
      <c r="K720" s="444">
        <f t="shared" si="746"/>
        <v>362978.75210792577</v>
      </c>
      <c r="L720" s="444">
        <f t="shared" ref="L720:O720" si="750">IF($J720&lt;0,(K720*(1-$J720)),(K720*(1+$J720)))</f>
        <v>439178.58160609013</v>
      </c>
      <c r="M720" s="444">
        <f t="shared" si="750"/>
        <v>531374.97834635817</v>
      </c>
      <c r="N720" s="444">
        <f t="shared" si="750"/>
        <v>642926.08847179054</v>
      </c>
      <c r="O720" s="444">
        <f t="shared" si="750"/>
        <v>777895.03097040136</v>
      </c>
      <c r="P720" s="455"/>
      <c r="Q720" s="87">
        <f t="shared" si="748"/>
        <v>300000</v>
      </c>
      <c r="R720" s="550">
        <f t="shared" si="742"/>
        <v>0</v>
      </c>
      <c r="S720" s="550">
        <f t="shared" si="743"/>
        <v>0</v>
      </c>
      <c r="T720" s="550">
        <f>IF(R720=1,SUM($R$6:R720),0)</f>
        <v>0</v>
      </c>
      <c r="U720" s="550">
        <f>IF(S720=1,SUM($S$6:S720),0)</f>
        <v>0</v>
      </c>
      <c r="V720" s="550">
        <f t="shared" si="744"/>
        <v>0</v>
      </c>
      <c r="W720" s="550">
        <f t="shared" si="745"/>
        <v>0</v>
      </c>
      <c r="X720" s="550">
        <f>IF(W720=1,SUM($W$6:W720),0)</f>
        <v>0</v>
      </c>
      <c r="Y720" s="158"/>
      <c r="Z720" s="158"/>
      <c r="AA720" s="158"/>
      <c r="AB720" s="158"/>
      <c r="AE720" s="150"/>
      <c r="AF720" s="160"/>
      <c r="AG720" s="150"/>
      <c r="AH720" s="150"/>
    </row>
    <row r="721" spans="1:34" ht="15" customHeight="1">
      <c r="A721" s="15"/>
      <c r="B721" s="169">
        <v>2</v>
      </c>
      <c r="C721" s="105" t="s">
        <v>779</v>
      </c>
      <c r="D721" s="105"/>
      <c r="E721" s="212" t="s">
        <v>47</v>
      </c>
      <c r="F721" s="213" t="s">
        <v>793</v>
      </c>
      <c r="G721" s="214">
        <v>95147.5</v>
      </c>
      <c r="H721" s="214">
        <v>95147.5</v>
      </c>
      <c r="I721" s="444">
        <v>95147.5</v>
      </c>
      <c r="J721" s="449">
        <v>0.209929173693086</v>
      </c>
      <c r="K721" s="444">
        <f t="shared" si="746"/>
        <v>115121.7360539629</v>
      </c>
      <c r="L721" s="444">
        <f t="shared" ref="L721:O721" si="751">IF($J721&lt;0,(K721*(1-$J721)),(K721*(1+$J721)))</f>
        <v>139289.14697788487</v>
      </c>
      <c r="M721" s="444">
        <f t="shared" si="751"/>
        <v>168530.00250736703</v>
      </c>
      <c r="N721" s="444">
        <f t="shared" si="751"/>
        <v>203909.36667623228</v>
      </c>
      <c r="O721" s="444">
        <f t="shared" si="751"/>
        <v>246715.89153085419</v>
      </c>
      <c r="P721" s="455"/>
      <c r="Q721" s="87">
        <f t="shared" si="748"/>
        <v>95147.5</v>
      </c>
      <c r="R721" s="550">
        <f t="shared" si="742"/>
        <v>0</v>
      </c>
      <c r="S721" s="550">
        <f t="shared" si="743"/>
        <v>0</v>
      </c>
      <c r="T721" s="550">
        <f>IF(R721=1,SUM($R$6:R721),0)</f>
        <v>0</v>
      </c>
      <c r="U721" s="550">
        <f>IF(S721=1,SUM($S$6:S721),0)</f>
        <v>0</v>
      </c>
      <c r="V721" s="550">
        <f t="shared" si="744"/>
        <v>0</v>
      </c>
      <c r="W721" s="550">
        <f t="shared" si="745"/>
        <v>0</v>
      </c>
      <c r="X721" s="550">
        <f>IF(W721=1,SUM($W$6:W721),0)</f>
        <v>0</v>
      </c>
      <c r="Y721" s="158"/>
      <c r="Z721" s="158"/>
      <c r="AA721" s="158"/>
      <c r="AB721" s="158"/>
      <c r="AE721" s="150"/>
      <c r="AF721" s="160"/>
      <c r="AG721" s="150"/>
      <c r="AH721" s="150"/>
    </row>
    <row r="722" spans="1:34" ht="15" customHeight="1">
      <c r="A722" s="15"/>
      <c r="B722" s="169">
        <v>3</v>
      </c>
      <c r="C722" s="105" t="s">
        <v>780</v>
      </c>
      <c r="D722" s="105" t="s">
        <v>780</v>
      </c>
      <c r="E722" s="212" t="s">
        <v>47</v>
      </c>
      <c r="F722" s="213" t="s">
        <v>794</v>
      </c>
      <c r="G722" s="214">
        <v>74125</v>
      </c>
      <c r="H722" s="214">
        <v>74125</v>
      </c>
      <c r="I722" s="167">
        <v>89686</v>
      </c>
      <c r="J722" s="445">
        <f t="shared" ref="J722:J778" si="752">((I722-H722)/H722)*100%</f>
        <v>0.209929173693086</v>
      </c>
      <c r="K722" s="167">
        <f t="shared" si="746"/>
        <v>108513.70787183811</v>
      </c>
      <c r="L722" s="167">
        <f t="shared" ref="L722:O722" si="753">IF($J722&lt;0,(K722*(1-$J722)),(K722*(1+$J722)))</f>
        <v>131293.90089974599</v>
      </c>
      <c r="M722" s="167">
        <f t="shared" si="753"/>
        <v>158856.32102657159</v>
      </c>
      <c r="N722" s="167">
        <f t="shared" si="753"/>
        <v>192204.89723560336</v>
      </c>
      <c r="O722" s="167">
        <f t="shared" si="753"/>
        <v>232554.31249203807</v>
      </c>
      <c r="P722" s="455"/>
      <c r="Q722" s="87">
        <f t="shared" si="748"/>
        <v>89686</v>
      </c>
      <c r="R722" s="550">
        <f t="shared" si="742"/>
        <v>0</v>
      </c>
      <c r="S722" s="550">
        <f t="shared" si="743"/>
        <v>0</v>
      </c>
      <c r="T722" s="550">
        <f>IF(R722=1,SUM($R$6:R722),0)</f>
        <v>0</v>
      </c>
      <c r="U722" s="550">
        <f>IF(S722=1,SUM($S$6:S722),0)</f>
        <v>0</v>
      </c>
      <c r="V722" s="550">
        <f t="shared" si="744"/>
        <v>0</v>
      </c>
      <c r="W722" s="550">
        <f t="shared" si="745"/>
        <v>0</v>
      </c>
      <c r="X722" s="550">
        <f>IF(W722=1,SUM($W$6:W722),0)</f>
        <v>0</v>
      </c>
      <c r="Y722" s="158"/>
      <c r="Z722" s="158"/>
      <c r="AA722" s="158"/>
      <c r="AB722" s="158"/>
      <c r="AE722" s="150"/>
      <c r="AF722" s="160"/>
      <c r="AG722" s="150"/>
      <c r="AH722" s="150"/>
    </row>
    <row r="723" spans="1:34" ht="15" customHeight="1">
      <c r="A723" s="15"/>
      <c r="B723" s="169">
        <v>4</v>
      </c>
      <c r="C723" s="105" t="s">
        <v>2223</v>
      </c>
      <c r="D723" s="105" t="s">
        <v>789</v>
      </c>
      <c r="E723" s="212" t="s">
        <v>47</v>
      </c>
      <c r="F723" s="213" t="s">
        <v>794</v>
      </c>
      <c r="G723" s="214">
        <v>150000</v>
      </c>
      <c r="H723" s="214">
        <v>150000</v>
      </c>
      <c r="I723" s="214">
        <v>114513</v>
      </c>
      <c r="J723" s="451">
        <f t="shared" si="752"/>
        <v>-0.23658000000000001</v>
      </c>
      <c r="K723" s="214">
        <f t="shared" si="746"/>
        <v>141604.48553999999</v>
      </c>
      <c r="L723" s="214">
        <f t="shared" ref="L723:O723" si="754">IF($J723&lt;0,(K723*(1-$J723)),(K723*(1+$J723)))</f>
        <v>175105.2747290532</v>
      </c>
      <c r="M723" s="214">
        <f t="shared" si="754"/>
        <v>216531.68062445259</v>
      </c>
      <c r="N723" s="214">
        <f t="shared" si="754"/>
        <v>267758.74562658562</v>
      </c>
      <c r="O723" s="214">
        <f t="shared" si="754"/>
        <v>331105.10966692324</v>
      </c>
      <c r="P723" s="455"/>
      <c r="Q723" s="87">
        <f t="shared" si="748"/>
        <v>114513</v>
      </c>
      <c r="R723" s="550">
        <f t="shared" si="742"/>
        <v>0</v>
      </c>
      <c r="S723" s="550">
        <f t="shared" si="743"/>
        <v>0</v>
      </c>
      <c r="T723" s="550">
        <f>IF(R723=1,SUM($R$6:R723),0)</f>
        <v>0</v>
      </c>
      <c r="U723" s="550">
        <f>IF(S723=1,SUM($S$6:S723),0)</f>
        <v>0</v>
      </c>
      <c r="V723" s="550">
        <f t="shared" si="744"/>
        <v>0</v>
      </c>
      <c r="W723" s="550">
        <f t="shared" si="745"/>
        <v>0</v>
      </c>
      <c r="X723" s="550">
        <f>IF(W723=1,SUM($W$6:W723),0)</f>
        <v>0</v>
      </c>
      <c r="Y723" s="158"/>
      <c r="Z723" s="158"/>
      <c r="AA723" s="158"/>
      <c r="AB723" s="158"/>
      <c r="AE723" s="150"/>
      <c r="AF723" s="160"/>
      <c r="AG723" s="150"/>
      <c r="AH723" s="150"/>
    </row>
    <row r="724" spans="1:34" ht="15" customHeight="1">
      <c r="A724" s="15"/>
      <c r="B724" s="169">
        <v>5</v>
      </c>
      <c r="C724" s="105" t="s">
        <v>2224</v>
      </c>
      <c r="D724" s="105" t="s">
        <v>787</v>
      </c>
      <c r="E724" s="212" t="s">
        <v>45</v>
      </c>
      <c r="F724" s="213" t="s">
        <v>794</v>
      </c>
      <c r="G724" s="214">
        <v>242999.99999999997</v>
      </c>
      <c r="H724" s="214">
        <v>242999.99999999997</v>
      </c>
      <c r="I724" s="214">
        <v>283294</v>
      </c>
      <c r="J724" s="451">
        <f t="shared" si="752"/>
        <v>0.16581893004115239</v>
      </c>
      <c r="K724" s="214">
        <f t="shared" si="746"/>
        <v>330269.50796707819</v>
      </c>
      <c r="L724" s="214">
        <f t="shared" ref="L724:O724" si="755">IF($J724&lt;0,(K724*(1-$J724)),(K724*(1+$J724)))</f>
        <v>385034.44440339692</v>
      </c>
      <c r="M724" s="214">
        <f t="shared" si="755"/>
        <v>448880.44400335773</v>
      </c>
      <c r="N724" s="214">
        <f t="shared" si="755"/>
        <v>523313.31894439191</v>
      </c>
      <c r="O724" s="214">
        <f t="shared" si="755"/>
        <v>610088.57356803527</v>
      </c>
      <c r="P724" s="455"/>
      <c r="Q724" s="87">
        <f t="shared" si="748"/>
        <v>283294</v>
      </c>
      <c r="R724" s="550">
        <f t="shared" si="742"/>
        <v>0</v>
      </c>
      <c r="S724" s="550">
        <f t="shared" si="743"/>
        <v>1</v>
      </c>
      <c r="T724" s="550">
        <f>IF(R724=1,SUM($R$6:R724),0)</f>
        <v>0</v>
      </c>
      <c r="U724" s="550">
        <f>IF(S724=1,SUM($S$6:S724),0)</f>
        <v>661</v>
      </c>
      <c r="V724" s="550">
        <f t="shared" si="744"/>
        <v>661</v>
      </c>
      <c r="W724" s="550">
        <f t="shared" si="745"/>
        <v>0</v>
      </c>
      <c r="X724" s="550">
        <f>IF(W724=1,SUM($W$6:W724),0)</f>
        <v>0</v>
      </c>
      <c r="Y724" s="158"/>
      <c r="Z724" s="158"/>
      <c r="AA724" s="158"/>
      <c r="AB724" s="158"/>
      <c r="AE724" s="150"/>
      <c r="AF724" s="160"/>
      <c r="AG724" s="150"/>
      <c r="AH724" s="150"/>
    </row>
    <row r="725" spans="1:34" ht="15" customHeight="1">
      <c r="A725" s="15"/>
      <c r="B725" s="169">
        <v>6</v>
      </c>
      <c r="C725" s="105" t="s">
        <v>781</v>
      </c>
      <c r="D725" s="105" t="s">
        <v>781</v>
      </c>
      <c r="E725" s="212" t="s">
        <v>45</v>
      </c>
      <c r="F725" s="213" t="s">
        <v>794</v>
      </c>
      <c r="G725" s="214">
        <v>1124962.5</v>
      </c>
      <c r="H725" s="214">
        <v>1124962.5</v>
      </c>
      <c r="I725" s="444">
        <v>1124962.5</v>
      </c>
      <c r="J725" s="449">
        <v>0.209929173693086</v>
      </c>
      <c r="K725" s="444">
        <f t="shared" si="746"/>
        <v>1361124.9480607081</v>
      </c>
      <c r="L725" s="444">
        <f t="shared" ref="L725:O725" si="756">IF($J725&lt;0,(K725*(1-$J725)),(K725*(1+$J725)))</f>
        <v>1646864.7837001372</v>
      </c>
      <c r="M725" s="444">
        <f t="shared" si="756"/>
        <v>1992589.7469265496</v>
      </c>
      <c r="N725" s="444">
        <f t="shared" si="756"/>
        <v>2410892.4660081556</v>
      </c>
      <c r="O725" s="444">
        <f t="shared" si="756"/>
        <v>2917009.129260134</v>
      </c>
      <c r="P725" s="455"/>
      <c r="Q725" s="87">
        <f t="shared" si="748"/>
        <v>1124962.5</v>
      </c>
      <c r="R725" s="550">
        <f t="shared" si="742"/>
        <v>0</v>
      </c>
      <c r="S725" s="550">
        <f t="shared" si="743"/>
        <v>1</v>
      </c>
      <c r="T725" s="550">
        <f>IF(R725=1,SUM($R$6:R725),0)</f>
        <v>0</v>
      </c>
      <c r="U725" s="550">
        <f>IF(S725=1,SUM($S$6:S725),0)</f>
        <v>662</v>
      </c>
      <c r="V725" s="550">
        <f t="shared" si="744"/>
        <v>662</v>
      </c>
      <c r="W725" s="550">
        <f t="shared" si="745"/>
        <v>0</v>
      </c>
      <c r="X725" s="550">
        <f>IF(W725=1,SUM($W$6:W725),0)</f>
        <v>0</v>
      </c>
      <c r="Y725" s="158"/>
      <c r="Z725" s="158"/>
      <c r="AA725" s="158"/>
      <c r="AB725" s="158"/>
      <c r="AE725" s="150"/>
      <c r="AF725" s="160"/>
      <c r="AG725" s="150"/>
      <c r="AH725" s="150"/>
    </row>
    <row r="726" spans="1:34" ht="15" customHeight="1">
      <c r="A726" s="15"/>
      <c r="B726" s="169">
        <v>7</v>
      </c>
      <c r="C726" s="105" t="s">
        <v>782</v>
      </c>
      <c r="D726" s="105"/>
      <c r="E726" s="212" t="s">
        <v>45</v>
      </c>
      <c r="F726" s="213" t="s">
        <v>794</v>
      </c>
      <c r="G726" s="214">
        <v>5065452.75</v>
      </c>
      <c r="H726" s="214">
        <v>5065452.75</v>
      </c>
      <c r="I726" s="444">
        <v>5065452.75</v>
      </c>
      <c r="J726" s="449">
        <v>0.209929173693086</v>
      </c>
      <c r="K726" s="444">
        <f t="shared" si="746"/>
        <v>6128839.0601888699</v>
      </c>
      <c r="L726" s="444">
        <f t="shared" ref="L726:O726" si="757">IF($J726&lt;0,(K726*(1-$J726)),(K726*(1+$J726)))</f>
        <v>7415461.1797922291</v>
      </c>
      <c r="M726" s="444">
        <f t="shared" si="757"/>
        <v>8972182.8178191688</v>
      </c>
      <c r="N726" s="444">
        <f t="shared" si="757"/>
        <v>10855705.742987251</v>
      </c>
      <c r="O726" s="444">
        <f t="shared" si="757"/>
        <v>13134635.079467852</v>
      </c>
      <c r="P726" s="455"/>
      <c r="Q726" s="87">
        <f t="shared" si="748"/>
        <v>5065452.75</v>
      </c>
      <c r="R726" s="550">
        <f t="shared" si="742"/>
        <v>0</v>
      </c>
      <c r="S726" s="550">
        <f t="shared" si="743"/>
        <v>1</v>
      </c>
      <c r="T726" s="550">
        <f>IF(R726=1,SUM($R$6:R726),0)</f>
        <v>0</v>
      </c>
      <c r="U726" s="550">
        <f>IF(S726=1,SUM($S$6:S726),0)</f>
        <v>663</v>
      </c>
      <c r="V726" s="550">
        <f t="shared" si="744"/>
        <v>663</v>
      </c>
      <c r="W726" s="550">
        <f t="shared" si="745"/>
        <v>0</v>
      </c>
      <c r="X726" s="550">
        <f>IF(W726=1,SUM($W$6:W726),0)</f>
        <v>0</v>
      </c>
      <c r="Y726" s="158"/>
      <c r="Z726" s="158"/>
      <c r="AA726" s="158"/>
      <c r="AB726" s="158"/>
      <c r="AE726" s="150"/>
      <c r="AF726" s="160"/>
      <c r="AG726" s="150"/>
      <c r="AH726" s="150"/>
    </row>
    <row r="727" spans="1:34" ht="15" customHeight="1">
      <c r="A727" s="15"/>
      <c r="B727" s="169">
        <v>8</v>
      </c>
      <c r="C727" s="105" t="s">
        <v>783</v>
      </c>
      <c r="D727" s="105"/>
      <c r="E727" s="212" t="s">
        <v>45</v>
      </c>
      <c r="F727" s="213" t="s">
        <v>794</v>
      </c>
      <c r="G727" s="214">
        <v>5065452.75</v>
      </c>
      <c r="H727" s="214">
        <v>5065452.75</v>
      </c>
      <c r="I727" s="444">
        <v>5065452.75</v>
      </c>
      <c r="J727" s="449">
        <v>0.209929173693086</v>
      </c>
      <c r="K727" s="444">
        <f t="shared" si="746"/>
        <v>6128839.0601888699</v>
      </c>
      <c r="L727" s="444">
        <f t="shared" ref="L727:O727" si="758">IF($J727&lt;0,(K727*(1-$J727)),(K727*(1+$J727)))</f>
        <v>7415461.1797922291</v>
      </c>
      <c r="M727" s="444">
        <f t="shared" si="758"/>
        <v>8972182.8178191688</v>
      </c>
      <c r="N727" s="444">
        <f t="shared" si="758"/>
        <v>10855705.742987251</v>
      </c>
      <c r="O727" s="444">
        <f t="shared" si="758"/>
        <v>13134635.079467852</v>
      </c>
      <c r="P727" s="455"/>
      <c r="Q727" s="87">
        <f t="shared" si="748"/>
        <v>5065452.75</v>
      </c>
      <c r="R727" s="550">
        <f t="shared" si="742"/>
        <v>0</v>
      </c>
      <c r="S727" s="550">
        <f t="shared" si="743"/>
        <v>1</v>
      </c>
      <c r="T727" s="550">
        <f>IF(R727=1,SUM($R$6:R727),0)</f>
        <v>0</v>
      </c>
      <c r="U727" s="550">
        <f>IF(S727=1,SUM($S$6:S727),0)</f>
        <v>664</v>
      </c>
      <c r="V727" s="550">
        <f t="shared" si="744"/>
        <v>664</v>
      </c>
      <c r="W727" s="550">
        <f t="shared" si="745"/>
        <v>0</v>
      </c>
      <c r="X727" s="550">
        <f>IF(W727=1,SUM($W$6:W727),0)</f>
        <v>0</v>
      </c>
      <c r="Y727" s="158"/>
      <c r="Z727" s="158"/>
      <c r="AA727" s="158"/>
      <c r="AB727" s="158"/>
      <c r="AE727" s="150"/>
      <c r="AF727" s="160"/>
      <c r="AG727" s="150"/>
      <c r="AH727" s="150"/>
    </row>
    <row r="728" spans="1:34" ht="15" customHeight="1">
      <c r="A728" s="15"/>
      <c r="B728" s="169">
        <v>9</v>
      </c>
      <c r="C728" s="105" t="s">
        <v>784</v>
      </c>
      <c r="D728" s="105"/>
      <c r="E728" s="212" t="s">
        <v>45</v>
      </c>
      <c r="F728" s="213" t="s">
        <v>795</v>
      </c>
      <c r="G728" s="214">
        <v>185000</v>
      </c>
      <c r="H728" s="214">
        <v>185000</v>
      </c>
      <c r="I728" s="444">
        <v>185000</v>
      </c>
      <c r="J728" s="449">
        <v>0.209929173693086</v>
      </c>
      <c r="K728" s="444">
        <f t="shared" si="746"/>
        <v>223836.89713322089</v>
      </c>
      <c r="L728" s="444">
        <f t="shared" ref="L728:O728" si="759">IF($J728&lt;0,(K728*(1-$J728)),(K728*(1+$J728)))</f>
        <v>270826.79199042224</v>
      </c>
      <c r="M728" s="444">
        <f t="shared" si="759"/>
        <v>327681.23664692085</v>
      </c>
      <c r="N728" s="444">
        <f t="shared" si="759"/>
        <v>396471.08789093752</v>
      </c>
      <c r="O728" s="444">
        <f t="shared" si="759"/>
        <v>479701.93576508091</v>
      </c>
      <c r="P728" s="455"/>
      <c r="Q728" s="87">
        <f t="shared" si="748"/>
        <v>185000</v>
      </c>
      <c r="R728" s="550">
        <f t="shared" si="742"/>
        <v>0</v>
      </c>
      <c r="S728" s="550">
        <f t="shared" si="743"/>
        <v>1</v>
      </c>
      <c r="T728" s="550">
        <f>IF(R728=1,SUM($R$6:R728),0)</f>
        <v>0</v>
      </c>
      <c r="U728" s="550">
        <f>IF(S728=1,SUM($S$6:S728),0)</f>
        <v>665</v>
      </c>
      <c r="V728" s="550">
        <f t="shared" si="744"/>
        <v>665</v>
      </c>
      <c r="W728" s="550">
        <f t="shared" si="745"/>
        <v>0</v>
      </c>
      <c r="X728" s="550">
        <f>IF(W728=1,SUM($W$6:W728),0)</f>
        <v>0</v>
      </c>
      <c r="Y728" s="158"/>
      <c r="Z728" s="158"/>
      <c r="AA728" s="158"/>
      <c r="AB728" s="158"/>
      <c r="AE728" s="150"/>
      <c r="AF728" s="160"/>
      <c r="AG728" s="150"/>
      <c r="AH728" s="150"/>
    </row>
    <row r="729" spans="1:34" ht="15" customHeight="1">
      <c r="A729" s="15"/>
      <c r="B729" s="425"/>
      <c r="C729" s="426" t="s">
        <v>785</v>
      </c>
      <c r="D729" s="426"/>
      <c r="E729" s="212" t="s">
        <v>48</v>
      </c>
      <c r="F729" s="213"/>
      <c r="G729" s="214"/>
      <c r="H729" s="214"/>
      <c r="I729" s="167"/>
      <c r="J729" s="445"/>
      <c r="K729" s="167">
        <f t="shared" si="746"/>
        <v>0</v>
      </c>
      <c r="L729" s="167">
        <f t="shared" ref="L729:O729" si="760">IF($J729&lt;0,(K729*(1-$J729)),(K729*(1+$J729)))</f>
        <v>0</v>
      </c>
      <c r="M729" s="167">
        <f t="shared" si="760"/>
        <v>0</v>
      </c>
      <c r="N729" s="167">
        <f t="shared" si="760"/>
        <v>0</v>
      </c>
      <c r="O729" s="167">
        <f t="shared" si="760"/>
        <v>0</v>
      </c>
      <c r="P729" s="455"/>
      <c r="Q729" s="87">
        <f t="shared" si="748"/>
        <v>0</v>
      </c>
      <c r="R729" s="550">
        <f t="shared" si="742"/>
        <v>0</v>
      </c>
      <c r="S729" s="550">
        <f t="shared" si="743"/>
        <v>0</v>
      </c>
      <c r="T729" s="550">
        <f>IF(R729=1,SUM($R$6:R729),0)</f>
        <v>0</v>
      </c>
      <c r="U729" s="550">
        <f>IF(S729=1,SUM($S$6:S729),0)</f>
        <v>0</v>
      </c>
      <c r="V729" s="550">
        <f t="shared" si="744"/>
        <v>0</v>
      </c>
      <c r="W729" s="550">
        <f t="shared" si="745"/>
        <v>0</v>
      </c>
      <c r="X729" s="550">
        <f>IF(W729=1,SUM($W$6:W729),0)</f>
        <v>0</v>
      </c>
      <c r="Y729" s="158"/>
      <c r="Z729" s="158"/>
      <c r="AA729" s="158"/>
      <c r="AB729" s="158"/>
      <c r="AE729" s="150"/>
      <c r="AF729" s="160"/>
      <c r="AG729" s="150"/>
      <c r="AH729" s="150"/>
    </row>
    <row r="730" spans="1:34" ht="15" customHeight="1">
      <c r="A730" s="15"/>
      <c r="B730" s="169">
        <v>1</v>
      </c>
      <c r="C730" s="105" t="s">
        <v>786</v>
      </c>
      <c r="D730" s="105"/>
      <c r="E730" s="212" t="s">
        <v>47</v>
      </c>
      <c r="F730" s="213" t="s">
        <v>7</v>
      </c>
      <c r="G730" s="214">
        <v>200000</v>
      </c>
      <c r="H730" s="214">
        <v>200000</v>
      </c>
      <c r="I730" s="444">
        <v>200000</v>
      </c>
      <c r="J730" s="449">
        <v>0.209929173693086</v>
      </c>
      <c r="K730" s="444">
        <f t="shared" si="746"/>
        <v>241985.83473861718</v>
      </c>
      <c r="L730" s="444">
        <f t="shared" ref="L730:O730" si="761">IF($J730&lt;0,(K730*(1-$J730)),(K730*(1+$J730)))</f>
        <v>292785.72107072675</v>
      </c>
      <c r="M730" s="444">
        <f t="shared" si="761"/>
        <v>354249.98556423874</v>
      </c>
      <c r="N730" s="444">
        <f t="shared" si="761"/>
        <v>428617.39231452701</v>
      </c>
      <c r="O730" s="444">
        <f t="shared" si="761"/>
        <v>518596.68731360091</v>
      </c>
      <c r="P730" s="455"/>
      <c r="Q730" s="87">
        <f t="shared" si="748"/>
        <v>200000</v>
      </c>
      <c r="R730" s="550">
        <f t="shared" si="742"/>
        <v>0</v>
      </c>
      <c r="S730" s="550">
        <f t="shared" si="743"/>
        <v>0</v>
      </c>
      <c r="T730" s="550">
        <f>IF(R730=1,SUM($R$6:R730),0)</f>
        <v>0</v>
      </c>
      <c r="U730" s="550">
        <f>IF(S730=1,SUM($S$6:S730),0)</f>
        <v>0</v>
      </c>
      <c r="V730" s="550">
        <f t="shared" si="744"/>
        <v>0</v>
      </c>
      <c r="W730" s="550">
        <f t="shared" si="745"/>
        <v>0</v>
      </c>
      <c r="X730" s="550">
        <f>IF(W730=1,SUM($W$6:W730),0)</f>
        <v>0</v>
      </c>
      <c r="Y730" s="158"/>
      <c r="Z730" s="158"/>
      <c r="AA730" s="158"/>
      <c r="AB730" s="158"/>
      <c r="AE730" s="150"/>
      <c r="AF730" s="160"/>
      <c r="AG730" s="150"/>
      <c r="AH730" s="150"/>
    </row>
    <row r="731" spans="1:34" ht="15" customHeight="1">
      <c r="A731" s="15"/>
      <c r="B731" s="169">
        <v>2</v>
      </c>
      <c r="C731" s="105" t="s">
        <v>787</v>
      </c>
      <c r="D731" s="105" t="s">
        <v>787</v>
      </c>
      <c r="E731" s="212" t="s">
        <v>47</v>
      </c>
      <c r="F731" s="213" t="s">
        <v>794</v>
      </c>
      <c r="G731" s="214">
        <v>230000</v>
      </c>
      <c r="H731" s="214">
        <v>230000</v>
      </c>
      <c r="I731" s="167">
        <v>283294</v>
      </c>
      <c r="J731" s="445">
        <f t="shared" si="752"/>
        <v>0.23171304347826088</v>
      </c>
      <c r="K731" s="167">
        <f t="shared" si="746"/>
        <v>348936.91493913042</v>
      </c>
      <c r="L731" s="167">
        <f t="shared" ref="L731:O731" si="762">IF($J731&lt;0,(K731*(1-$J731)),(K731*(1+$J731)))</f>
        <v>429790.14948159136</v>
      </c>
      <c r="M731" s="167">
        <f t="shared" si="762"/>
        <v>529378.13307494752</v>
      </c>
      <c r="N731" s="167">
        <f t="shared" si="762"/>
        <v>652041.95144058333</v>
      </c>
      <c r="O731" s="167">
        <f t="shared" si="762"/>
        <v>803128.5764843853</v>
      </c>
      <c r="P731" s="455"/>
      <c r="Q731" s="87">
        <f t="shared" si="748"/>
        <v>283294</v>
      </c>
      <c r="R731" s="550">
        <f t="shared" si="742"/>
        <v>0</v>
      </c>
      <c r="S731" s="550">
        <f t="shared" si="743"/>
        <v>0</v>
      </c>
      <c r="T731" s="550">
        <f>IF(R731=1,SUM($R$6:R731),0)</f>
        <v>0</v>
      </c>
      <c r="U731" s="550">
        <f>IF(S731=1,SUM($S$6:S731),0)</f>
        <v>0</v>
      </c>
      <c r="V731" s="550">
        <f t="shared" si="744"/>
        <v>0</v>
      </c>
      <c r="W731" s="550">
        <f t="shared" si="745"/>
        <v>0</v>
      </c>
      <c r="X731" s="550">
        <f>IF(W731=1,SUM($W$6:W731),0)</f>
        <v>0</v>
      </c>
      <c r="Y731" s="158"/>
      <c r="Z731" s="158"/>
      <c r="AA731" s="158"/>
      <c r="AB731" s="158"/>
      <c r="AE731" s="150"/>
      <c r="AF731" s="160"/>
      <c r="AG731" s="150"/>
      <c r="AH731" s="150"/>
    </row>
    <row r="732" spans="1:34" ht="15" customHeight="1">
      <c r="A732" s="15"/>
      <c r="B732" s="169">
        <v>3</v>
      </c>
      <c r="C732" s="105" t="s">
        <v>788</v>
      </c>
      <c r="D732" s="105" t="s">
        <v>788</v>
      </c>
      <c r="E732" s="212" t="s">
        <v>47</v>
      </c>
      <c r="F732" s="213" t="s">
        <v>794</v>
      </c>
      <c r="G732" s="214">
        <v>55000</v>
      </c>
      <c r="H732" s="214">
        <v>55000</v>
      </c>
      <c r="I732" s="167">
        <v>66474</v>
      </c>
      <c r="J732" s="445">
        <f t="shared" si="752"/>
        <v>0.20861818181818181</v>
      </c>
      <c r="K732" s="167">
        <f t="shared" si="746"/>
        <v>80341.685018181815</v>
      </c>
      <c r="L732" s="167">
        <f t="shared" ref="L732:O732" si="763">IF($J732&lt;0,(K732*(1-$J732)),(K732*(1+$J732)))</f>
        <v>97102.421270883962</v>
      </c>
      <c r="M732" s="167">
        <f t="shared" si="763"/>
        <v>117359.75184655892</v>
      </c>
      <c r="N732" s="167">
        <f t="shared" si="763"/>
        <v>141843.12989542107</v>
      </c>
      <c r="O732" s="167">
        <f t="shared" si="763"/>
        <v>171434.18575760399</v>
      </c>
      <c r="P732" s="455"/>
      <c r="Q732" s="87">
        <f t="shared" si="748"/>
        <v>66474</v>
      </c>
      <c r="R732" s="550">
        <f t="shared" si="742"/>
        <v>0</v>
      </c>
      <c r="S732" s="550">
        <f t="shared" si="743"/>
        <v>0</v>
      </c>
      <c r="T732" s="550">
        <f>IF(R732=1,SUM($R$6:R732),0)</f>
        <v>0</v>
      </c>
      <c r="U732" s="550">
        <f>IF(S732=1,SUM($S$6:S732),0)</f>
        <v>0</v>
      </c>
      <c r="V732" s="550">
        <f t="shared" si="744"/>
        <v>0</v>
      </c>
      <c r="W732" s="550">
        <f t="shared" si="745"/>
        <v>0</v>
      </c>
      <c r="X732" s="550">
        <f>IF(W732=1,SUM($W$6:W732),0)</f>
        <v>0</v>
      </c>
      <c r="Y732" s="158"/>
      <c r="Z732" s="158"/>
      <c r="AA732" s="158"/>
      <c r="AB732" s="158"/>
      <c r="AE732" s="150"/>
      <c r="AF732" s="160"/>
      <c r="AG732" s="150"/>
      <c r="AH732" s="150"/>
    </row>
    <row r="733" spans="1:34" ht="15" customHeight="1">
      <c r="A733" s="15"/>
      <c r="B733" s="169">
        <v>4</v>
      </c>
      <c r="C733" s="105" t="s">
        <v>789</v>
      </c>
      <c r="D733" s="105" t="s">
        <v>789</v>
      </c>
      <c r="E733" s="212" t="s">
        <v>47</v>
      </c>
      <c r="F733" s="213" t="s">
        <v>794</v>
      </c>
      <c r="G733" s="214">
        <v>93000</v>
      </c>
      <c r="H733" s="214">
        <v>93000</v>
      </c>
      <c r="I733" s="167">
        <v>114513</v>
      </c>
      <c r="J733" s="445">
        <f t="shared" si="752"/>
        <v>0.23132258064516129</v>
      </c>
      <c r="K733" s="167">
        <f t="shared" si="746"/>
        <v>141002.44267741937</v>
      </c>
      <c r="L733" s="167">
        <f t="shared" ref="L733:O733" si="764">IF($J733&lt;0,(K733*(1-$J733)),(K733*(1+$J733)))</f>
        <v>173619.49159483146</v>
      </c>
      <c r="M733" s="167">
        <f t="shared" si="764"/>
        <v>213781.60044084876</v>
      </c>
      <c r="N733" s="167">
        <f t="shared" si="764"/>
        <v>263234.11194927868</v>
      </c>
      <c r="O733" s="167">
        <f t="shared" si="764"/>
        <v>324126.10603922314</v>
      </c>
      <c r="P733" s="455"/>
      <c r="Q733" s="87">
        <f t="shared" si="748"/>
        <v>114513</v>
      </c>
      <c r="R733" s="550">
        <f t="shared" si="742"/>
        <v>0</v>
      </c>
      <c r="S733" s="550">
        <f t="shared" si="743"/>
        <v>0</v>
      </c>
      <c r="T733" s="550">
        <f>IF(R733=1,SUM($R$6:R733),0)</f>
        <v>0</v>
      </c>
      <c r="U733" s="550">
        <f>IF(S733=1,SUM($S$6:S733),0)</f>
        <v>0</v>
      </c>
      <c r="V733" s="550">
        <f t="shared" si="744"/>
        <v>0</v>
      </c>
      <c r="W733" s="550">
        <f t="shared" si="745"/>
        <v>0</v>
      </c>
      <c r="X733" s="550">
        <f>IF(W733=1,SUM($W$6:W733),0)</f>
        <v>0</v>
      </c>
      <c r="Y733" s="158"/>
      <c r="Z733" s="158"/>
      <c r="AA733" s="158"/>
      <c r="AB733" s="158"/>
      <c r="AE733" s="150"/>
      <c r="AF733" s="160"/>
      <c r="AG733" s="150"/>
      <c r="AH733" s="150"/>
    </row>
    <row r="734" spans="1:34" ht="15" customHeight="1">
      <c r="A734" s="15"/>
      <c r="B734" s="169">
        <v>5</v>
      </c>
      <c r="C734" s="105" t="s">
        <v>790</v>
      </c>
      <c r="D734" s="105"/>
      <c r="E734" s="212" t="s">
        <v>47</v>
      </c>
      <c r="F734" s="213" t="s">
        <v>7</v>
      </c>
      <c r="G734" s="214">
        <v>85000</v>
      </c>
      <c r="H734" s="214">
        <v>85000</v>
      </c>
      <c r="I734" s="444">
        <v>85000</v>
      </c>
      <c r="J734" s="449">
        <v>0.23132258064516129</v>
      </c>
      <c r="K734" s="444">
        <f t="shared" si="746"/>
        <v>104662.41935483871</v>
      </c>
      <c r="L734" s="444">
        <f t="shared" ref="L734:O734" si="765">IF($J734&lt;0,(K734*(1-$J734)),(K734*(1+$J734)))</f>
        <v>128873.20029656608</v>
      </c>
      <c r="M734" s="444">
        <f t="shared" si="765"/>
        <v>158684.48156516851</v>
      </c>
      <c r="N734" s="444">
        <f t="shared" si="765"/>
        <v>195391.78534916282</v>
      </c>
      <c r="O734" s="444">
        <f t="shared" si="765"/>
        <v>240590.31737299659</v>
      </c>
      <c r="P734" s="455"/>
      <c r="Q734" s="87">
        <f t="shared" si="748"/>
        <v>85000</v>
      </c>
      <c r="R734" s="550">
        <f t="shared" si="742"/>
        <v>0</v>
      </c>
      <c r="S734" s="550">
        <f t="shared" si="743"/>
        <v>0</v>
      </c>
      <c r="T734" s="550">
        <f>IF(R734=1,SUM($R$6:R734),0)</f>
        <v>0</v>
      </c>
      <c r="U734" s="550">
        <f>IF(S734=1,SUM($S$6:S734),0)</f>
        <v>0</v>
      </c>
      <c r="V734" s="550">
        <f t="shared" si="744"/>
        <v>0</v>
      </c>
      <c r="W734" s="550">
        <f t="shared" si="745"/>
        <v>0</v>
      </c>
      <c r="X734" s="550">
        <f>IF(W734=1,SUM($W$6:W734),0)</f>
        <v>0</v>
      </c>
      <c r="Y734" s="158"/>
      <c r="Z734" s="158"/>
      <c r="AA734" s="158"/>
      <c r="AB734" s="158"/>
      <c r="AE734" s="150"/>
      <c r="AF734" s="160"/>
      <c r="AG734" s="150"/>
      <c r="AH734" s="150"/>
    </row>
    <row r="735" spans="1:34" ht="15" customHeight="1">
      <c r="A735" s="15"/>
      <c r="B735" s="169">
        <v>6</v>
      </c>
      <c r="C735" s="105" t="s">
        <v>791</v>
      </c>
      <c r="D735" s="105"/>
      <c r="E735" s="212" t="s">
        <v>45</v>
      </c>
      <c r="F735" s="213" t="s">
        <v>8</v>
      </c>
      <c r="G735" s="214">
        <v>12000</v>
      </c>
      <c r="H735" s="214">
        <v>12000</v>
      </c>
      <c r="I735" s="444">
        <v>12000</v>
      </c>
      <c r="J735" s="449">
        <v>0.23132258064516129</v>
      </c>
      <c r="K735" s="444">
        <f t="shared" si="746"/>
        <v>14775.870967741936</v>
      </c>
      <c r="L735" s="444">
        <f t="shared" ref="L735:O735" si="766">IF($J735&lt;0,(K735*(1-$J735)),(K735*(1+$J735)))</f>
        <v>18193.863571279919</v>
      </c>
      <c r="M735" s="444">
        <f t="shared" si="766"/>
        <v>22402.515044494379</v>
      </c>
      <c r="N735" s="444">
        <f t="shared" si="766"/>
        <v>27584.72263752887</v>
      </c>
      <c r="O735" s="444">
        <f t="shared" si="766"/>
        <v>33965.691864423046</v>
      </c>
      <c r="P735" s="455"/>
      <c r="Q735" s="87">
        <f t="shared" si="748"/>
        <v>12000</v>
      </c>
      <c r="R735" s="550">
        <f t="shared" si="742"/>
        <v>0</v>
      </c>
      <c r="S735" s="550">
        <f t="shared" si="743"/>
        <v>1</v>
      </c>
      <c r="T735" s="550">
        <f>IF(R735=1,SUM($R$6:R735),0)</f>
        <v>0</v>
      </c>
      <c r="U735" s="550">
        <f>IF(S735=1,SUM($S$6:S735),0)</f>
        <v>666</v>
      </c>
      <c r="V735" s="550">
        <f t="shared" si="744"/>
        <v>666</v>
      </c>
      <c r="W735" s="550">
        <f t="shared" si="745"/>
        <v>0</v>
      </c>
      <c r="X735" s="550">
        <f>IF(W735=1,SUM($W$6:W735),0)</f>
        <v>0</v>
      </c>
      <c r="Y735" s="433"/>
      <c r="Z735" s="433"/>
      <c r="AA735" s="433"/>
      <c r="AB735" s="433"/>
      <c r="AC735" s="434"/>
      <c r="AD735" s="434"/>
      <c r="AE735" s="434"/>
      <c r="AF735" s="435"/>
      <c r="AG735" s="434"/>
      <c r="AH735" s="434"/>
    </row>
    <row r="736" spans="1:34" ht="15" customHeight="1">
      <c r="A736" s="15"/>
      <c r="B736" s="169"/>
      <c r="C736" s="105"/>
      <c r="D736" s="105"/>
      <c r="E736" s="212"/>
      <c r="F736" s="213"/>
      <c r="G736" s="214"/>
      <c r="H736" s="214"/>
      <c r="I736" s="167"/>
      <c r="J736" s="445"/>
      <c r="K736" s="167"/>
      <c r="L736" s="167"/>
      <c r="M736" s="167"/>
      <c r="N736" s="167"/>
      <c r="O736" s="167"/>
      <c r="P736" s="455"/>
      <c r="Q736" s="87">
        <f t="shared" si="748"/>
        <v>0</v>
      </c>
      <c r="R736" s="550">
        <f t="shared" si="742"/>
        <v>0</v>
      </c>
      <c r="S736" s="550">
        <f t="shared" si="743"/>
        <v>0</v>
      </c>
      <c r="T736" s="550">
        <f>IF(R736=1,SUM($R$6:R736),0)</f>
        <v>0</v>
      </c>
      <c r="U736" s="550">
        <f>IF(S736=1,SUM($S$6:S736),0)</f>
        <v>0</v>
      </c>
      <c r="V736" s="550">
        <f t="shared" si="744"/>
        <v>0</v>
      </c>
      <c r="W736" s="550">
        <f t="shared" si="745"/>
        <v>0</v>
      </c>
      <c r="X736" s="550">
        <f>IF(W736=1,SUM($W$6:W736),0)</f>
        <v>0</v>
      </c>
      <c r="Y736" s="158"/>
      <c r="Z736" s="158"/>
      <c r="AA736" s="158"/>
      <c r="AB736" s="158"/>
      <c r="AE736" s="150"/>
      <c r="AF736" s="160"/>
      <c r="AG736" s="150"/>
      <c r="AH736" s="150"/>
    </row>
    <row r="737" spans="1:34" ht="15" customHeight="1">
      <c r="A737" s="15"/>
      <c r="B737" s="425" t="s">
        <v>720</v>
      </c>
      <c r="C737" s="426" t="s">
        <v>563</v>
      </c>
      <c r="D737" s="426"/>
      <c r="E737" s="212" t="s">
        <v>48</v>
      </c>
      <c r="F737" s="213"/>
      <c r="G737" s="214"/>
      <c r="H737" s="214"/>
      <c r="I737" s="167">
        <v>0</v>
      </c>
      <c r="J737" s="445"/>
      <c r="K737" s="167"/>
      <c r="L737" s="167"/>
      <c r="M737" s="167"/>
      <c r="N737" s="167"/>
      <c r="O737" s="167"/>
      <c r="P737" s="455"/>
      <c r="Q737" s="87">
        <f t="shared" si="748"/>
        <v>0</v>
      </c>
      <c r="R737" s="550">
        <f t="shared" si="742"/>
        <v>0</v>
      </c>
      <c r="S737" s="550">
        <f t="shared" si="743"/>
        <v>0</v>
      </c>
      <c r="T737" s="550">
        <f>IF(R737=1,SUM($R$6:R737),0)</f>
        <v>0</v>
      </c>
      <c r="U737" s="550">
        <f>IF(S737=1,SUM($S$6:S737),0)</f>
        <v>0</v>
      </c>
      <c r="V737" s="550">
        <f t="shared" si="744"/>
        <v>0</v>
      </c>
      <c r="W737" s="550">
        <f t="shared" si="745"/>
        <v>0</v>
      </c>
      <c r="X737" s="550">
        <f>IF(W737=1,SUM($W$6:W737),0)</f>
        <v>0</v>
      </c>
      <c r="Y737" s="158"/>
      <c r="Z737" s="158"/>
      <c r="AA737" s="158"/>
      <c r="AB737" s="158"/>
      <c r="AE737" s="150"/>
      <c r="AF737" s="160"/>
      <c r="AG737" s="150"/>
      <c r="AH737" s="150"/>
    </row>
    <row r="738" spans="1:34" ht="15" customHeight="1">
      <c r="A738" s="15"/>
      <c r="B738" s="166">
        <v>1</v>
      </c>
      <c r="C738" s="105" t="s">
        <v>564</v>
      </c>
      <c r="D738" s="105"/>
      <c r="E738" s="212" t="s">
        <v>47</v>
      </c>
      <c r="F738" s="213" t="s">
        <v>14</v>
      </c>
      <c r="G738" s="214">
        <v>19800</v>
      </c>
      <c r="H738" s="214">
        <v>19800</v>
      </c>
      <c r="I738" s="444">
        <v>19800</v>
      </c>
      <c r="J738" s="449">
        <v>0.31328313253012047</v>
      </c>
      <c r="K738" s="444">
        <f t="shared" si="746"/>
        <v>26003.006024096383</v>
      </c>
      <c r="L738" s="444">
        <f t="shared" ref="L738:O738" si="767">IF($J738&lt;0,(K738*(1-$J738)),(K738*(1+$J738)))</f>
        <v>34149.309206524893</v>
      </c>
      <c r="M738" s="444">
        <f t="shared" si="767"/>
        <v>44847.711768484689</v>
      </c>
      <c r="N738" s="444">
        <f t="shared" si="767"/>
        <v>58897.743398123515</v>
      </c>
      <c r="O738" s="444">
        <f t="shared" si="767"/>
        <v>77349.412948842873</v>
      </c>
      <c r="P738" s="455"/>
      <c r="Q738" s="87">
        <f t="shared" si="748"/>
        <v>19800</v>
      </c>
      <c r="R738" s="550">
        <f t="shared" si="742"/>
        <v>0</v>
      </c>
      <c r="S738" s="550">
        <f t="shared" si="743"/>
        <v>0</v>
      </c>
      <c r="T738" s="550">
        <f>IF(R738=1,SUM($R$6:R738),0)</f>
        <v>0</v>
      </c>
      <c r="U738" s="550">
        <f>IF(S738=1,SUM($S$6:S738),0)</f>
        <v>0</v>
      </c>
      <c r="V738" s="550">
        <f t="shared" si="744"/>
        <v>0</v>
      </c>
      <c r="W738" s="550">
        <f t="shared" si="745"/>
        <v>0</v>
      </c>
      <c r="X738" s="550">
        <f>IF(W738=1,SUM($W$6:W738),0)</f>
        <v>0</v>
      </c>
      <c r="Y738" s="158"/>
      <c r="Z738" s="158"/>
      <c r="AA738" s="158"/>
      <c r="AB738" s="158"/>
      <c r="AE738" s="150"/>
      <c r="AF738" s="160"/>
      <c r="AG738" s="150"/>
      <c r="AH738" s="150"/>
    </row>
    <row r="739" spans="1:34" ht="15" customHeight="1">
      <c r="A739" s="15"/>
      <c r="B739" s="166">
        <v>2</v>
      </c>
      <c r="C739" s="105" t="s">
        <v>565</v>
      </c>
      <c r="D739" s="105"/>
      <c r="E739" s="212" t="s">
        <v>47</v>
      </c>
      <c r="F739" s="213" t="s">
        <v>14</v>
      </c>
      <c r="G739" s="214">
        <v>20500</v>
      </c>
      <c r="H739" s="214">
        <v>20500</v>
      </c>
      <c r="I739" s="444">
        <v>20500</v>
      </c>
      <c r="J739" s="449">
        <v>0.31328313253012047</v>
      </c>
      <c r="K739" s="444">
        <f t="shared" si="746"/>
        <v>26922.304216867469</v>
      </c>
      <c r="L739" s="444">
        <f t="shared" ref="L739:O739" si="768">IF($J739&lt;0,(K739*(1-$J739)),(K739*(1+$J739)))</f>
        <v>35356.608016856582</v>
      </c>
      <c r="M739" s="444">
        <f t="shared" si="768"/>
        <v>46433.236932016982</v>
      </c>
      <c r="N739" s="444">
        <f t="shared" si="768"/>
        <v>60979.986851592541</v>
      </c>
      <c r="O739" s="444">
        <f t="shared" si="768"/>
        <v>80083.988154105013</v>
      </c>
      <c r="P739" s="455"/>
      <c r="Q739" s="87">
        <f t="shared" si="748"/>
        <v>20500</v>
      </c>
      <c r="R739" s="550">
        <f t="shared" si="742"/>
        <v>0</v>
      </c>
      <c r="S739" s="550">
        <f t="shared" si="743"/>
        <v>0</v>
      </c>
      <c r="T739" s="550">
        <f>IF(R739=1,SUM($R$6:R739),0)</f>
        <v>0</v>
      </c>
      <c r="U739" s="550">
        <f>IF(S739=1,SUM($S$6:S739),0)</f>
        <v>0</v>
      </c>
      <c r="V739" s="550">
        <f t="shared" si="744"/>
        <v>0</v>
      </c>
      <c r="W739" s="550">
        <f t="shared" si="745"/>
        <v>0</v>
      </c>
      <c r="X739" s="550">
        <f>IF(W739=1,SUM($W$6:W739),0)</f>
        <v>0</v>
      </c>
      <c r="Y739" s="158"/>
      <c r="Z739" s="158"/>
      <c r="AA739" s="158"/>
      <c r="AB739" s="158"/>
      <c r="AE739" s="150"/>
      <c r="AF739" s="160"/>
      <c r="AG739" s="150"/>
      <c r="AH739" s="150"/>
    </row>
    <row r="740" spans="1:34" ht="15" customHeight="1">
      <c r="A740" s="15"/>
      <c r="B740" s="166">
        <v>3</v>
      </c>
      <c r="C740" s="105" t="s">
        <v>566</v>
      </c>
      <c r="D740" s="105"/>
      <c r="E740" s="212" t="s">
        <v>47</v>
      </c>
      <c r="F740" s="213" t="s">
        <v>14</v>
      </c>
      <c r="G740" s="214">
        <v>27500</v>
      </c>
      <c r="H740" s="214">
        <v>27500</v>
      </c>
      <c r="I740" s="444">
        <v>27500</v>
      </c>
      <c r="J740" s="449">
        <v>0.31328313253012047</v>
      </c>
      <c r="K740" s="444">
        <f t="shared" si="746"/>
        <v>36115.286144578313</v>
      </c>
      <c r="L740" s="444">
        <f t="shared" ref="L740:O740" si="769">IF($J740&lt;0,(K740*(1-$J740)),(K740*(1+$J740)))</f>
        <v>47429.596120173461</v>
      </c>
      <c r="M740" s="444">
        <f t="shared" si="769"/>
        <v>62288.488567339846</v>
      </c>
      <c r="N740" s="444">
        <f t="shared" si="769"/>
        <v>81802.421386282658</v>
      </c>
      <c r="O740" s="444">
        <f t="shared" si="769"/>
        <v>107429.7402067262</v>
      </c>
      <c r="P740" s="455"/>
      <c r="Q740" s="87">
        <f t="shared" si="748"/>
        <v>27500</v>
      </c>
      <c r="R740" s="550">
        <f t="shared" si="742"/>
        <v>0</v>
      </c>
      <c r="S740" s="550">
        <f t="shared" si="743"/>
        <v>0</v>
      </c>
      <c r="T740" s="550">
        <f>IF(R740=1,SUM($R$6:R740),0)</f>
        <v>0</v>
      </c>
      <c r="U740" s="550">
        <f>IF(S740=1,SUM($S$6:S740),0)</f>
        <v>0</v>
      </c>
      <c r="V740" s="550">
        <f t="shared" si="744"/>
        <v>0</v>
      </c>
      <c r="W740" s="550">
        <f t="shared" si="745"/>
        <v>0</v>
      </c>
      <c r="X740" s="550">
        <f>IF(W740=1,SUM($W$6:W740),0)</f>
        <v>0</v>
      </c>
      <c r="Y740" s="158"/>
      <c r="Z740" s="158"/>
      <c r="AA740" s="158"/>
      <c r="AB740" s="158"/>
      <c r="AE740" s="150"/>
      <c r="AF740" s="160"/>
      <c r="AG740" s="150"/>
      <c r="AH740" s="150"/>
    </row>
    <row r="741" spans="1:34" ht="15" customHeight="1">
      <c r="A741" s="15"/>
      <c r="B741" s="166">
        <v>4</v>
      </c>
      <c r="C741" s="105" t="s">
        <v>567</v>
      </c>
      <c r="D741" s="105"/>
      <c r="E741" s="212" t="s">
        <v>47</v>
      </c>
      <c r="F741" s="213" t="s">
        <v>14</v>
      </c>
      <c r="G741" s="214">
        <v>14900</v>
      </c>
      <c r="H741" s="214">
        <v>14900</v>
      </c>
      <c r="I741" s="444">
        <v>14900</v>
      </c>
      <c r="J741" s="449">
        <v>0.31328313253012047</v>
      </c>
      <c r="K741" s="444">
        <f t="shared" si="746"/>
        <v>19567.918674698794</v>
      </c>
      <c r="L741" s="444">
        <f t="shared" ref="L741:O741" si="770">IF($J741&lt;0,(K741*(1-$J741)),(K741*(1+$J741)))</f>
        <v>25698.217534203075</v>
      </c>
      <c r="M741" s="444">
        <f t="shared" si="770"/>
        <v>33749.035623758682</v>
      </c>
      <c r="N741" s="444">
        <f t="shared" si="770"/>
        <v>44322.039223840431</v>
      </c>
      <c r="O741" s="444">
        <f t="shared" si="770"/>
        <v>58207.38651200803</v>
      </c>
      <c r="P741" s="455"/>
      <c r="Q741" s="87">
        <f t="shared" si="748"/>
        <v>14900</v>
      </c>
      <c r="R741" s="550">
        <f t="shared" si="742"/>
        <v>0</v>
      </c>
      <c r="S741" s="550">
        <f t="shared" si="743"/>
        <v>0</v>
      </c>
      <c r="T741" s="550">
        <f>IF(R741=1,SUM($R$6:R741),0)</f>
        <v>0</v>
      </c>
      <c r="U741" s="550">
        <f>IF(S741=1,SUM($S$6:S741),0)</f>
        <v>0</v>
      </c>
      <c r="V741" s="550">
        <f t="shared" si="744"/>
        <v>0</v>
      </c>
      <c r="W741" s="550">
        <f t="shared" si="745"/>
        <v>0</v>
      </c>
      <c r="X741" s="550">
        <f>IF(W741=1,SUM($W$6:W741),0)</f>
        <v>0</v>
      </c>
      <c r="Y741" s="158"/>
      <c r="Z741" s="158"/>
      <c r="AA741" s="158"/>
      <c r="AB741" s="158"/>
      <c r="AE741" s="150"/>
      <c r="AF741" s="160"/>
      <c r="AG741" s="150"/>
      <c r="AH741" s="150"/>
    </row>
    <row r="742" spans="1:34" ht="15" customHeight="1">
      <c r="A742" s="15"/>
      <c r="B742" s="166">
        <v>5</v>
      </c>
      <c r="C742" s="105" t="s">
        <v>2225</v>
      </c>
      <c r="D742" s="105" t="s">
        <v>1316</v>
      </c>
      <c r="E742" s="212" t="s">
        <v>47</v>
      </c>
      <c r="F742" s="213" t="s">
        <v>14</v>
      </c>
      <c r="G742" s="214">
        <v>27900</v>
      </c>
      <c r="H742" s="214">
        <v>33200</v>
      </c>
      <c r="I742" s="167">
        <v>43601</v>
      </c>
      <c r="J742" s="445">
        <f t="shared" si="752"/>
        <v>0.31328313253012047</v>
      </c>
      <c r="K742" s="167">
        <f t="shared" si="746"/>
        <v>57260.457861445779</v>
      </c>
      <c r="L742" s="167">
        <f t="shared" ref="L742:O742" si="771">IF($J742&lt;0,(K742*(1-$J742)),(K742*(1+$J742)))</f>
        <v>75199.193470388476</v>
      </c>
      <c r="M742" s="167">
        <f t="shared" si="771"/>
        <v>98757.832364530361</v>
      </c>
      <c r="N742" s="167">
        <f t="shared" si="771"/>
        <v>129696.99544957494</v>
      </c>
      <c r="O742" s="167">
        <f t="shared" si="771"/>
        <v>170328.87646376254</v>
      </c>
      <c r="P742" s="455"/>
      <c r="Q742" s="87">
        <f t="shared" si="748"/>
        <v>43601</v>
      </c>
      <c r="R742" s="550">
        <f t="shared" si="742"/>
        <v>0</v>
      </c>
      <c r="S742" s="550">
        <f t="shared" si="743"/>
        <v>0</v>
      </c>
      <c r="T742" s="550">
        <f>IF(R742=1,SUM($R$6:R742),0)</f>
        <v>0</v>
      </c>
      <c r="U742" s="550">
        <f>IF(S742=1,SUM($S$6:S742),0)</f>
        <v>0</v>
      </c>
      <c r="V742" s="550">
        <f t="shared" si="744"/>
        <v>0</v>
      </c>
      <c r="W742" s="550">
        <f t="shared" si="745"/>
        <v>0</v>
      </c>
      <c r="X742" s="550">
        <f>IF(W742=1,SUM($W$6:W742),0)</f>
        <v>0</v>
      </c>
      <c r="Y742" s="158"/>
      <c r="Z742" s="158"/>
      <c r="AA742" s="158"/>
      <c r="AB742" s="158"/>
      <c r="AE742" s="150"/>
      <c r="AF742" s="160"/>
      <c r="AG742" s="150"/>
      <c r="AH742" s="150"/>
    </row>
    <row r="743" spans="1:34" ht="15" customHeight="1">
      <c r="A743" s="17"/>
      <c r="B743" s="166">
        <v>6</v>
      </c>
      <c r="C743" s="105" t="s">
        <v>2226</v>
      </c>
      <c r="D743" s="105" t="s">
        <v>1317</v>
      </c>
      <c r="E743" s="212" t="s">
        <v>47</v>
      </c>
      <c r="F743" s="213" t="s">
        <v>14</v>
      </c>
      <c r="G743" s="214">
        <v>33000</v>
      </c>
      <c r="H743" s="214">
        <v>35700</v>
      </c>
      <c r="I743" s="167">
        <v>59337</v>
      </c>
      <c r="J743" s="445">
        <f t="shared" si="752"/>
        <v>0.66210084033613448</v>
      </c>
      <c r="K743" s="167">
        <f t="shared" si="746"/>
        <v>98624.077563025217</v>
      </c>
      <c r="L743" s="167">
        <f t="shared" ref="L743:O743" si="772">IF($J743&lt;0,(K743*(1-$J743)),(K743*(1+$J743)))</f>
        <v>163923.16219488034</v>
      </c>
      <c r="M743" s="167">
        <f t="shared" si="772"/>
        <v>272456.82563466707</v>
      </c>
      <c r="N743" s="167">
        <f t="shared" si="772"/>
        <v>452850.71884269582</v>
      </c>
      <c r="O743" s="167">
        <f t="shared" si="772"/>
        <v>752683.56033526734</v>
      </c>
      <c r="P743" s="455"/>
      <c r="Q743" s="87">
        <f t="shared" si="748"/>
        <v>59337</v>
      </c>
      <c r="R743" s="550">
        <f t="shared" si="742"/>
        <v>0</v>
      </c>
      <c r="S743" s="550">
        <f t="shared" si="743"/>
        <v>0</v>
      </c>
      <c r="T743" s="550">
        <f>IF(R743=1,SUM($R$6:R743),0)</f>
        <v>0</v>
      </c>
      <c r="U743" s="550">
        <f>IF(S743=1,SUM($S$6:S743),0)</f>
        <v>0</v>
      </c>
      <c r="V743" s="550">
        <f t="shared" si="744"/>
        <v>0</v>
      </c>
      <c r="W743" s="550">
        <f t="shared" si="745"/>
        <v>0</v>
      </c>
      <c r="X743" s="550">
        <f>IF(W743=1,SUM($W$6:W743),0)</f>
        <v>0</v>
      </c>
      <c r="Y743" s="158"/>
      <c r="Z743" s="158"/>
      <c r="AA743" s="158"/>
      <c r="AB743" s="158"/>
      <c r="AE743" s="150"/>
      <c r="AF743" s="160"/>
      <c r="AG743" s="150"/>
      <c r="AH743" s="150"/>
    </row>
    <row r="744" spans="1:34" ht="15" customHeight="1">
      <c r="A744" s="15"/>
      <c r="B744" s="166">
        <v>7</v>
      </c>
      <c r="C744" s="105" t="s">
        <v>2227</v>
      </c>
      <c r="D744" s="105" t="s">
        <v>1318</v>
      </c>
      <c r="E744" s="212" t="s">
        <v>47</v>
      </c>
      <c r="F744" s="213" t="s">
        <v>14</v>
      </c>
      <c r="G744" s="214">
        <v>27900</v>
      </c>
      <c r="H744" s="214">
        <v>33200</v>
      </c>
      <c r="I744" s="167">
        <v>57042</v>
      </c>
      <c r="J744" s="445">
        <f t="shared" si="752"/>
        <v>0.71813253012048195</v>
      </c>
      <c r="K744" s="167">
        <f t="shared" si="746"/>
        <v>98005.715783132531</v>
      </c>
      <c r="L744" s="167">
        <f t="shared" ref="L744:O744" si="773">IF($J744&lt;0,(K744*(1-$J744)),(K744*(1+$J744)))</f>
        <v>168386.80842474234</v>
      </c>
      <c r="M744" s="167">
        <f t="shared" si="773"/>
        <v>289310.85319771542</v>
      </c>
      <c r="N744" s="167">
        <f t="shared" si="773"/>
        <v>497074.38819590613</v>
      </c>
      <c r="O744" s="167">
        <f t="shared" si="773"/>
        <v>854039.67624912283</v>
      </c>
      <c r="P744" s="455"/>
      <c r="Q744" s="87">
        <f t="shared" si="748"/>
        <v>57042</v>
      </c>
      <c r="R744" s="550">
        <f t="shared" si="742"/>
        <v>0</v>
      </c>
      <c r="S744" s="550">
        <f t="shared" si="743"/>
        <v>0</v>
      </c>
      <c r="T744" s="550">
        <f>IF(R744=1,SUM($R$6:R744),0)</f>
        <v>0</v>
      </c>
      <c r="U744" s="550">
        <f>IF(S744=1,SUM($S$6:S744),0)</f>
        <v>0</v>
      </c>
      <c r="V744" s="550">
        <f t="shared" si="744"/>
        <v>0</v>
      </c>
      <c r="W744" s="550">
        <f t="shared" si="745"/>
        <v>0</v>
      </c>
      <c r="X744" s="550">
        <f>IF(W744=1,SUM($W$6:W744),0)</f>
        <v>0</v>
      </c>
      <c r="Y744" s="158"/>
      <c r="Z744" s="158"/>
      <c r="AA744" s="158"/>
      <c r="AB744" s="158"/>
      <c r="AE744" s="150"/>
      <c r="AF744" s="160"/>
      <c r="AG744" s="150"/>
      <c r="AH744" s="150"/>
    </row>
    <row r="745" spans="1:34" ht="15" customHeight="1">
      <c r="A745" s="15"/>
      <c r="B745" s="166">
        <v>8</v>
      </c>
      <c r="C745" s="105" t="s">
        <v>2228</v>
      </c>
      <c r="D745" s="105" t="s">
        <v>1319</v>
      </c>
      <c r="E745" s="212" t="s">
        <v>47</v>
      </c>
      <c r="F745" s="213" t="s">
        <v>14</v>
      </c>
      <c r="G745" s="214">
        <v>37600</v>
      </c>
      <c r="H745" s="214">
        <v>37600</v>
      </c>
      <c r="I745" s="167">
        <v>55403</v>
      </c>
      <c r="J745" s="445">
        <f t="shared" si="752"/>
        <v>0.47348404255319149</v>
      </c>
      <c r="K745" s="167">
        <f t="shared" si="746"/>
        <v>81635.436409574468</v>
      </c>
      <c r="L745" s="167">
        <f t="shared" ref="L745:O745" si="774">IF($J745&lt;0,(K745*(1-$J745)),(K745*(1+$J745)))</f>
        <v>120288.51285637378</v>
      </c>
      <c r="M745" s="167">
        <f t="shared" si="774"/>
        <v>177243.20419632117</v>
      </c>
      <c r="N745" s="167">
        <f t="shared" si="774"/>
        <v>261165.0330342761</v>
      </c>
      <c r="O745" s="167">
        <f t="shared" si="774"/>
        <v>384822.50864888291</v>
      </c>
      <c r="P745" s="455"/>
      <c r="Q745" s="87">
        <f t="shared" si="748"/>
        <v>55403</v>
      </c>
      <c r="R745" s="550">
        <f t="shared" si="742"/>
        <v>0</v>
      </c>
      <c r="S745" s="550">
        <f t="shared" si="743"/>
        <v>0</v>
      </c>
      <c r="T745" s="550">
        <f>IF(R745=1,SUM($R$6:R745),0)</f>
        <v>0</v>
      </c>
      <c r="U745" s="550">
        <f>IF(S745=1,SUM($S$6:S745),0)</f>
        <v>0</v>
      </c>
      <c r="V745" s="550">
        <f t="shared" si="744"/>
        <v>0</v>
      </c>
      <c r="W745" s="550">
        <f t="shared" si="745"/>
        <v>0</v>
      </c>
      <c r="X745" s="550">
        <f>IF(W745=1,SUM($W$6:W745),0)</f>
        <v>0</v>
      </c>
      <c r="Y745" s="158"/>
      <c r="Z745" s="158"/>
      <c r="AA745" s="158"/>
      <c r="AB745" s="158"/>
      <c r="AE745" s="150"/>
      <c r="AF745" s="160"/>
      <c r="AG745" s="150"/>
      <c r="AH745" s="150"/>
    </row>
    <row r="746" spans="1:34" ht="15" customHeight="1">
      <c r="A746" s="15"/>
      <c r="B746" s="166">
        <v>9</v>
      </c>
      <c r="C746" s="105" t="s">
        <v>2229</v>
      </c>
      <c r="D746" s="105" t="s">
        <v>1320</v>
      </c>
      <c r="E746" s="212" t="s">
        <v>47</v>
      </c>
      <c r="F746" s="213" t="s">
        <v>14</v>
      </c>
      <c r="G746" s="214">
        <v>27900</v>
      </c>
      <c r="H746" s="214">
        <v>33200</v>
      </c>
      <c r="I746" s="167">
        <v>43601</v>
      </c>
      <c r="J746" s="445">
        <f t="shared" si="752"/>
        <v>0.31328313253012047</v>
      </c>
      <c r="K746" s="167">
        <f t="shared" si="746"/>
        <v>57260.457861445779</v>
      </c>
      <c r="L746" s="167">
        <f t="shared" ref="L746:O746" si="775">IF($J746&lt;0,(K746*(1-$J746)),(K746*(1+$J746)))</f>
        <v>75199.193470388476</v>
      </c>
      <c r="M746" s="167">
        <f t="shared" si="775"/>
        <v>98757.832364530361</v>
      </c>
      <c r="N746" s="167">
        <f t="shared" si="775"/>
        <v>129696.99544957494</v>
      </c>
      <c r="O746" s="167">
        <f t="shared" si="775"/>
        <v>170328.87646376254</v>
      </c>
      <c r="P746" s="455"/>
      <c r="Q746" s="87">
        <f t="shared" si="748"/>
        <v>43601</v>
      </c>
      <c r="R746" s="550">
        <f t="shared" si="742"/>
        <v>0</v>
      </c>
      <c r="S746" s="550">
        <f t="shared" si="743"/>
        <v>0</v>
      </c>
      <c r="T746" s="550">
        <f>IF(R746=1,SUM($R$6:R746),0)</f>
        <v>0</v>
      </c>
      <c r="U746" s="550">
        <f>IF(S746=1,SUM($S$6:S746),0)</f>
        <v>0</v>
      </c>
      <c r="V746" s="550">
        <f t="shared" si="744"/>
        <v>0</v>
      </c>
      <c r="W746" s="550">
        <f t="shared" si="745"/>
        <v>0</v>
      </c>
      <c r="X746" s="550">
        <f>IF(W746=1,SUM($W$6:W746),0)</f>
        <v>0</v>
      </c>
      <c r="Y746" s="158"/>
      <c r="Z746" s="158"/>
      <c r="AA746" s="158"/>
      <c r="AB746" s="158"/>
      <c r="AE746" s="150"/>
      <c r="AF746" s="160"/>
      <c r="AG746" s="150"/>
      <c r="AH746" s="150"/>
    </row>
    <row r="747" spans="1:34" ht="15" customHeight="1">
      <c r="A747" s="15"/>
      <c r="B747" s="166">
        <v>10</v>
      </c>
      <c r="C747" s="105" t="s">
        <v>2230</v>
      </c>
      <c r="D747" s="105" t="s">
        <v>1321</v>
      </c>
      <c r="E747" s="212" t="s">
        <v>47</v>
      </c>
      <c r="F747" s="213" t="s">
        <v>14</v>
      </c>
      <c r="G747" s="214">
        <v>39800</v>
      </c>
      <c r="H747" s="214">
        <v>39800</v>
      </c>
      <c r="I747" s="167">
        <v>50486</v>
      </c>
      <c r="J747" s="445">
        <f t="shared" si="752"/>
        <v>0.26849246231155777</v>
      </c>
      <c r="K747" s="167">
        <f t="shared" si="746"/>
        <v>64041.110452261302</v>
      </c>
      <c r="L747" s="167">
        <f t="shared" ref="L747:O747" si="776">IF($J747&lt;0,(K747*(1-$J747)),(K747*(1+$J747)))</f>
        <v>81235.665886755378</v>
      </c>
      <c r="M747" s="167">
        <f t="shared" si="776"/>
        <v>103046.82984820934</v>
      </c>
      <c r="N747" s="167">
        <f t="shared" si="776"/>
        <v>130714.12692755517</v>
      </c>
      <c r="O747" s="167">
        <f t="shared" si="776"/>
        <v>165809.88472523994</v>
      </c>
      <c r="P747" s="455"/>
      <c r="Q747" s="87">
        <f t="shared" si="748"/>
        <v>50486</v>
      </c>
      <c r="R747" s="550">
        <f t="shared" si="742"/>
        <v>0</v>
      </c>
      <c r="S747" s="550">
        <f t="shared" si="743"/>
        <v>0</v>
      </c>
      <c r="T747" s="550">
        <f>IF(R747=1,SUM($R$6:R747),0)</f>
        <v>0</v>
      </c>
      <c r="U747" s="550">
        <f>IF(S747=1,SUM($S$6:S747),0)</f>
        <v>0</v>
      </c>
      <c r="V747" s="550">
        <f t="shared" si="744"/>
        <v>0</v>
      </c>
      <c r="W747" s="550">
        <f t="shared" si="745"/>
        <v>0</v>
      </c>
      <c r="X747" s="550">
        <f>IF(W747=1,SUM($W$6:W747),0)</f>
        <v>0</v>
      </c>
      <c r="Y747" s="158"/>
      <c r="Z747" s="158"/>
      <c r="AA747" s="158"/>
      <c r="AB747" s="158"/>
      <c r="AE747" s="150"/>
      <c r="AF747" s="160"/>
      <c r="AG747" s="150"/>
      <c r="AH747" s="150"/>
    </row>
    <row r="748" spans="1:34" ht="15" customHeight="1">
      <c r="A748" s="15"/>
      <c r="B748" s="166">
        <v>11</v>
      </c>
      <c r="C748" s="105" t="s">
        <v>568</v>
      </c>
      <c r="D748" s="105" t="s">
        <v>1322</v>
      </c>
      <c r="E748" s="212" t="s">
        <v>47</v>
      </c>
      <c r="F748" s="213" t="s">
        <v>14</v>
      </c>
      <c r="G748" s="214">
        <v>24700</v>
      </c>
      <c r="H748" s="214">
        <v>29400</v>
      </c>
      <c r="I748" s="167">
        <v>58682</v>
      </c>
      <c r="J748" s="445">
        <f t="shared" si="752"/>
        <v>0.99598639455782312</v>
      </c>
      <c r="K748" s="167">
        <f t="shared" si="746"/>
        <v>117128.47360544218</v>
      </c>
      <c r="L748" s="167">
        <f t="shared" ref="L748:O748" si="777">IF($J748&lt;0,(K748*(1-$J748)),(K748*(1+$J748)))</f>
        <v>233786.83973178768</v>
      </c>
      <c r="M748" s="167">
        <f t="shared" si="777"/>
        <v>466635.3513313185</v>
      </c>
      <c r="N748" s="167">
        <f t="shared" si="777"/>
        <v>931397.81247702148</v>
      </c>
      <c r="O748" s="167">
        <f t="shared" si="777"/>
        <v>1859057.3616250535</v>
      </c>
      <c r="P748" s="455"/>
      <c r="Q748" s="87">
        <f t="shared" si="748"/>
        <v>58682</v>
      </c>
      <c r="R748" s="550">
        <f t="shared" si="742"/>
        <v>0</v>
      </c>
      <c r="S748" s="550">
        <f t="shared" si="743"/>
        <v>0</v>
      </c>
      <c r="T748" s="550">
        <f>IF(R748=1,SUM($R$6:R748),0)</f>
        <v>0</v>
      </c>
      <c r="U748" s="550">
        <f>IF(S748=1,SUM($S$6:S748),0)</f>
        <v>0</v>
      </c>
      <c r="V748" s="550">
        <f t="shared" si="744"/>
        <v>0</v>
      </c>
      <c r="W748" s="550">
        <f t="shared" si="745"/>
        <v>0</v>
      </c>
      <c r="X748" s="550">
        <f>IF(W748=1,SUM($W$6:W748),0)</f>
        <v>0</v>
      </c>
      <c r="Y748" s="158"/>
      <c r="Z748" s="158"/>
      <c r="AA748" s="158"/>
      <c r="AB748" s="158"/>
      <c r="AE748" s="150"/>
      <c r="AF748" s="160"/>
      <c r="AG748" s="150"/>
      <c r="AH748" s="150"/>
    </row>
    <row r="749" spans="1:34" ht="15" customHeight="1">
      <c r="A749" s="15"/>
      <c r="B749" s="166">
        <v>12</v>
      </c>
      <c r="C749" s="105" t="s">
        <v>569</v>
      </c>
      <c r="D749" s="105" t="s">
        <v>1323</v>
      </c>
      <c r="E749" s="212" t="s">
        <v>47</v>
      </c>
      <c r="F749" s="213" t="s">
        <v>14</v>
      </c>
      <c r="G749" s="214">
        <v>33700</v>
      </c>
      <c r="H749" s="214">
        <v>35700</v>
      </c>
      <c r="I749" s="167">
        <v>61960</v>
      </c>
      <c r="J749" s="445">
        <f t="shared" si="752"/>
        <v>0.7355742296918768</v>
      </c>
      <c r="K749" s="167">
        <f t="shared" si="746"/>
        <v>107536.17927170869</v>
      </c>
      <c r="L749" s="167">
        <f t="shared" ref="L749:O749" si="778">IF($J749&lt;0,(K749*(1-$J749)),(K749*(1+$J749)))</f>
        <v>186637.02150350338</v>
      </c>
      <c r="M749" s="167">
        <f t="shared" si="778"/>
        <v>323922.4048279291</v>
      </c>
      <c r="N749" s="167">
        <f t="shared" si="778"/>
        <v>562191.37823917333</v>
      </c>
      <c r="O749" s="167">
        <f t="shared" si="778"/>
        <v>975724.86822686775</v>
      </c>
      <c r="P749" s="455"/>
      <c r="Q749" s="87">
        <f t="shared" si="748"/>
        <v>61960</v>
      </c>
      <c r="R749" s="550">
        <f t="shared" si="742"/>
        <v>0</v>
      </c>
      <c r="S749" s="550">
        <f t="shared" si="743"/>
        <v>0</v>
      </c>
      <c r="T749" s="550">
        <f>IF(R749=1,SUM($R$6:R749),0)</f>
        <v>0</v>
      </c>
      <c r="U749" s="550">
        <f>IF(S749=1,SUM($S$6:S749),0)</f>
        <v>0</v>
      </c>
      <c r="V749" s="550">
        <f t="shared" si="744"/>
        <v>0</v>
      </c>
      <c r="W749" s="550">
        <f t="shared" si="745"/>
        <v>0</v>
      </c>
      <c r="X749" s="550">
        <f>IF(W749=1,SUM($W$6:W749),0)</f>
        <v>0</v>
      </c>
      <c r="Y749" s="158"/>
      <c r="Z749" s="158"/>
      <c r="AA749" s="158"/>
      <c r="AB749" s="158"/>
      <c r="AE749" s="150"/>
      <c r="AF749" s="160"/>
      <c r="AG749" s="150"/>
      <c r="AH749" s="150"/>
    </row>
    <row r="750" spans="1:34" ht="15" customHeight="1">
      <c r="A750" s="15"/>
      <c r="B750" s="166">
        <v>13</v>
      </c>
      <c r="C750" s="105" t="s">
        <v>2231</v>
      </c>
      <c r="D750" s="105" t="s">
        <v>1324</v>
      </c>
      <c r="E750" s="212" t="s">
        <v>47</v>
      </c>
      <c r="F750" s="213" t="s">
        <v>14</v>
      </c>
      <c r="G750" s="214">
        <v>25800</v>
      </c>
      <c r="H750" s="214">
        <v>30700</v>
      </c>
      <c r="I750" s="167">
        <v>65239</v>
      </c>
      <c r="J750" s="445">
        <f t="shared" si="752"/>
        <v>1.1250488599348534</v>
      </c>
      <c r="K750" s="167">
        <f t="shared" si="746"/>
        <v>138636.06257328991</v>
      </c>
      <c r="L750" s="167">
        <f t="shared" ref="L750:O750" si="779">IF($J750&lt;0,(K750*(1-$J750)),(K750*(1+$J750)))</f>
        <v>294608.40671722672</v>
      </c>
      <c r="M750" s="167">
        <f t="shared" si="779"/>
        <v>626057.25882166636</v>
      </c>
      <c r="N750" s="167">
        <f t="shared" si="779"/>
        <v>1330402.2641129217</v>
      </c>
      <c r="O750" s="167">
        <f t="shared" si="779"/>
        <v>2827169.8146079122</v>
      </c>
      <c r="P750" s="455"/>
      <c r="Q750" s="87">
        <f t="shared" si="748"/>
        <v>65239</v>
      </c>
      <c r="R750" s="550">
        <f t="shared" si="742"/>
        <v>0</v>
      </c>
      <c r="S750" s="550">
        <f t="shared" si="743"/>
        <v>0</v>
      </c>
      <c r="T750" s="550">
        <f>IF(R750=1,SUM($R$6:R750),0)</f>
        <v>0</v>
      </c>
      <c r="U750" s="550">
        <f>IF(S750=1,SUM($S$6:S750),0)</f>
        <v>0</v>
      </c>
      <c r="V750" s="550">
        <f t="shared" si="744"/>
        <v>0</v>
      </c>
      <c r="W750" s="550">
        <f t="shared" si="745"/>
        <v>0</v>
      </c>
      <c r="X750" s="550">
        <f>IF(W750=1,SUM($W$6:W750),0)</f>
        <v>0</v>
      </c>
      <c r="Y750" s="158"/>
      <c r="Z750" s="158"/>
      <c r="AA750" s="158"/>
      <c r="AB750" s="158"/>
      <c r="AE750" s="150"/>
      <c r="AF750" s="160"/>
      <c r="AG750" s="150"/>
      <c r="AH750" s="150"/>
    </row>
    <row r="751" spans="1:34" ht="15" customHeight="1">
      <c r="A751" s="17"/>
      <c r="B751" s="166">
        <v>14</v>
      </c>
      <c r="C751" s="105" t="s">
        <v>2232</v>
      </c>
      <c r="D751" s="105" t="s">
        <v>1325</v>
      </c>
      <c r="E751" s="212" t="s">
        <v>47</v>
      </c>
      <c r="F751" s="213" t="s">
        <v>14</v>
      </c>
      <c r="G751" s="214">
        <v>19100</v>
      </c>
      <c r="H751" s="214">
        <v>22700</v>
      </c>
      <c r="I751" s="167">
        <v>51305</v>
      </c>
      <c r="J751" s="445">
        <f t="shared" si="752"/>
        <v>1.2601321585903085</v>
      </c>
      <c r="K751" s="167">
        <f t="shared" si="746"/>
        <v>115956.08039647578</v>
      </c>
      <c r="L751" s="167">
        <f t="shared" ref="L751:O751" si="780">IF($J751&lt;0,(K751*(1-$J751)),(K751*(1+$J751)))</f>
        <v>262076.06628815815</v>
      </c>
      <c r="M751" s="167">
        <f t="shared" si="780"/>
        <v>592326.5454147117</v>
      </c>
      <c r="N751" s="167">
        <f t="shared" si="780"/>
        <v>1338736.2736784928</v>
      </c>
      <c r="O751" s="167">
        <f t="shared" si="780"/>
        <v>3025720.904012118</v>
      </c>
      <c r="P751" s="455"/>
      <c r="Q751" s="87">
        <f t="shared" si="748"/>
        <v>51305</v>
      </c>
      <c r="R751" s="550">
        <f t="shared" si="742"/>
        <v>0</v>
      </c>
      <c r="S751" s="550">
        <f t="shared" si="743"/>
        <v>0</v>
      </c>
      <c r="T751" s="550">
        <f>IF(R751=1,SUM($R$6:R751),0)</f>
        <v>0</v>
      </c>
      <c r="U751" s="550">
        <f>IF(S751=1,SUM($S$6:S751),0)</f>
        <v>0</v>
      </c>
      <c r="V751" s="550">
        <f t="shared" si="744"/>
        <v>0</v>
      </c>
      <c r="W751" s="550">
        <f t="shared" si="745"/>
        <v>0</v>
      </c>
      <c r="X751" s="550">
        <f>IF(W751=1,SUM($W$6:W751),0)</f>
        <v>0</v>
      </c>
      <c r="Y751" s="158"/>
      <c r="Z751" s="158"/>
      <c r="AA751" s="158"/>
      <c r="AB751" s="158"/>
      <c r="AE751" s="150"/>
      <c r="AF751" s="160"/>
      <c r="AG751" s="150"/>
      <c r="AH751" s="150"/>
    </row>
    <row r="752" spans="1:34" ht="15" customHeight="1">
      <c r="A752" s="17"/>
      <c r="B752" s="166">
        <v>15</v>
      </c>
      <c r="C752" s="105" t="s">
        <v>1326</v>
      </c>
      <c r="D752" s="105" t="s">
        <v>1326</v>
      </c>
      <c r="E752" s="212" t="s">
        <v>47</v>
      </c>
      <c r="F752" s="213" t="s">
        <v>14</v>
      </c>
      <c r="G752" s="405"/>
      <c r="H752" s="405"/>
      <c r="I752" s="409">
        <v>43273</v>
      </c>
      <c r="J752" s="447">
        <v>0.31328313253012047</v>
      </c>
      <c r="K752" s="409">
        <f t="shared" si="746"/>
        <v>56829.700993975901</v>
      </c>
      <c r="L752" s="409">
        <f t="shared" ref="L752:O752" si="781">IF($J752&lt;0,(K752*(1-$J752)),(K752*(1+$J752)))</f>
        <v>74633.48774211877</v>
      </c>
      <c r="M752" s="409">
        <f t="shared" si="781"/>
        <v>98014.900573618084</v>
      </c>
      <c r="N752" s="409">
        <f t="shared" si="781"/>
        <v>128721.31565994945</v>
      </c>
      <c r="O752" s="409">
        <f t="shared" si="781"/>
        <v>169047.53265329686</v>
      </c>
      <c r="P752" s="455"/>
      <c r="Q752" s="87">
        <f t="shared" si="748"/>
        <v>43273</v>
      </c>
      <c r="R752" s="550">
        <f t="shared" si="742"/>
        <v>0</v>
      </c>
      <c r="S752" s="550">
        <f t="shared" si="743"/>
        <v>0</v>
      </c>
      <c r="T752" s="550">
        <f>IF(R752=1,SUM($R$6:R752),0)</f>
        <v>0</v>
      </c>
      <c r="U752" s="550">
        <f>IF(S752=1,SUM($S$6:S752),0)</f>
        <v>0</v>
      </c>
      <c r="V752" s="550">
        <f t="shared" si="744"/>
        <v>0</v>
      </c>
      <c r="W752" s="550">
        <f t="shared" si="745"/>
        <v>0</v>
      </c>
      <c r="X752" s="550">
        <f>IF(W752=1,SUM($W$6:W752),0)</f>
        <v>0</v>
      </c>
      <c r="Y752" s="158"/>
      <c r="Z752" s="158"/>
      <c r="AA752" s="158"/>
      <c r="AB752" s="158"/>
      <c r="AE752" s="150"/>
      <c r="AF752" s="160"/>
      <c r="AG752" s="150"/>
      <c r="AH752" s="150"/>
    </row>
    <row r="753" spans="1:34" ht="15" customHeight="1">
      <c r="A753" s="17"/>
      <c r="B753" s="166">
        <v>16</v>
      </c>
      <c r="C753" s="105" t="s">
        <v>1327</v>
      </c>
      <c r="D753" s="105" t="s">
        <v>1327</v>
      </c>
      <c r="E753" s="212" t="s">
        <v>47</v>
      </c>
      <c r="F753" s="213" t="s">
        <v>14</v>
      </c>
      <c r="G753" s="405"/>
      <c r="H753" s="405"/>
      <c r="I753" s="409">
        <v>58682</v>
      </c>
      <c r="J753" s="447">
        <v>0.66210084033613448</v>
      </c>
      <c r="K753" s="409">
        <f t="shared" si="746"/>
        <v>97535.401512605051</v>
      </c>
      <c r="L753" s="409">
        <f t="shared" ref="L753:O753" si="782">IF($J753&lt;0,(K753*(1-$J753)),(K753*(1+$J753)))</f>
        <v>162113.67281662315</v>
      </c>
      <c r="M753" s="409">
        <f t="shared" si="782"/>
        <v>269449.27181848651</v>
      </c>
      <c r="N753" s="409">
        <f t="shared" si="782"/>
        <v>447851.86111746595</v>
      </c>
      <c r="O753" s="409">
        <f t="shared" si="782"/>
        <v>744374.95470944198</v>
      </c>
      <c r="P753" s="455"/>
      <c r="Q753" s="87">
        <f t="shared" si="748"/>
        <v>58682</v>
      </c>
      <c r="R753" s="550">
        <f t="shared" si="742"/>
        <v>0</v>
      </c>
      <c r="S753" s="550">
        <f t="shared" si="743"/>
        <v>0</v>
      </c>
      <c r="T753" s="550">
        <f>IF(R753=1,SUM($R$6:R753),0)</f>
        <v>0</v>
      </c>
      <c r="U753" s="550">
        <f>IF(S753=1,SUM($S$6:S753),0)</f>
        <v>0</v>
      </c>
      <c r="V753" s="550">
        <f t="shared" si="744"/>
        <v>0</v>
      </c>
      <c r="W753" s="550">
        <f t="shared" si="745"/>
        <v>0</v>
      </c>
      <c r="X753" s="550">
        <f>IF(W753=1,SUM($W$6:W753),0)</f>
        <v>0</v>
      </c>
      <c r="Y753" s="158"/>
      <c r="Z753" s="158"/>
      <c r="AA753" s="158"/>
      <c r="AB753" s="158"/>
      <c r="AE753" s="150"/>
      <c r="AF753" s="160"/>
      <c r="AG753" s="150"/>
      <c r="AH753" s="150"/>
    </row>
    <row r="754" spans="1:34" ht="15" customHeight="1">
      <c r="A754" s="17"/>
      <c r="B754" s="166">
        <v>17</v>
      </c>
      <c r="C754" s="105" t="s">
        <v>1328</v>
      </c>
      <c r="D754" s="105" t="s">
        <v>1328</v>
      </c>
      <c r="E754" s="212" t="s">
        <v>47</v>
      </c>
      <c r="F754" s="213" t="s">
        <v>14</v>
      </c>
      <c r="G754" s="405"/>
      <c r="H754" s="405"/>
      <c r="I754" s="409">
        <v>57042</v>
      </c>
      <c r="J754" s="447">
        <v>0.71813253012048195</v>
      </c>
      <c r="K754" s="409">
        <f t="shared" si="746"/>
        <v>98005.715783132531</v>
      </c>
      <c r="L754" s="409">
        <f t="shared" ref="L754:O754" si="783">IF($J754&lt;0,(K754*(1-$J754)),(K754*(1+$J754)))</f>
        <v>168386.80842474234</v>
      </c>
      <c r="M754" s="409">
        <f t="shared" si="783"/>
        <v>289310.85319771542</v>
      </c>
      <c r="N754" s="409">
        <f t="shared" si="783"/>
        <v>497074.38819590613</v>
      </c>
      <c r="O754" s="409">
        <f t="shared" si="783"/>
        <v>854039.67624912283</v>
      </c>
      <c r="P754" s="455"/>
      <c r="Q754" s="87">
        <f t="shared" si="748"/>
        <v>57042</v>
      </c>
      <c r="R754" s="550">
        <f t="shared" si="742"/>
        <v>0</v>
      </c>
      <c r="S754" s="550">
        <f t="shared" si="743"/>
        <v>0</v>
      </c>
      <c r="T754" s="550">
        <f>IF(R754=1,SUM($R$6:R754),0)</f>
        <v>0</v>
      </c>
      <c r="U754" s="550">
        <f>IF(S754=1,SUM($S$6:S754),0)</f>
        <v>0</v>
      </c>
      <c r="V754" s="550">
        <f t="shared" si="744"/>
        <v>0</v>
      </c>
      <c r="W754" s="550">
        <f t="shared" si="745"/>
        <v>0</v>
      </c>
      <c r="X754" s="550">
        <f>IF(W754=1,SUM($W$6:W754),0)</f>
        <v>0</v>
      </c>
      <c r="Y754" s="158"/>
      <c r="Z754" s="158"/>
      <c r="AA754" s="158"/>
      <c r="AB754" s="158"/>
      <c r="AE754" s="150"/>
      <c r="AF754" s="160"/>
      <c r="AG754" s="150"/>
      <c r="AH754" s="150"/>
    </row>
    <row r="755" spans="1:34" ht="15" customHeight="1">
      <c r="A755" s="17"/>
      <c r="B755" s="166">
        <v>18</v>
      </c>
      <c r="C755" s="105" t="s">
        <v>1329</v>
      </c>
      <c r="D755" s="105" t="s">
        <v>1329</v>
      </c>
      <c r="E755" s="212" t="s">
        <v>47</v>
      </c>
      <c r="F755" s="213" t="s">
        <v>14</v>
      </c>
      <c r="G755" s="405"/>
      <c r="H755" s="405"/>
      <c r="I755" s="409">
        <v>56387</v>
      </c>
      <c r="J755" s="447">
        <v>0.47348404255319149</v>
      </c>
      <c r="K755" s="409">
        <f t="shared" si="746"/>
        <v>83085.344707446799</v>
      </c>
      <c r="L755" s="409">
        <f t="shared" ref="L755:O755" si="784">IF($J755&lt;0,(K755*(1-$J755)),(K755*(1+$J755)))</f>
        <v>122424.92959645412</v>
      </c>
      <c r="M755" s="409">
        <f t="shared" si="784"/>
        <v>180391.18017107307</v>
      </c>
      <c r="N755" s="409">
        <f t="shared" si="784"/>
        <v>265803.52539941383</v>
      </c>
      <c r="O755" s="409">
        <f t="shared" si="784"/>
        <v>391657.25313041819</v>
      </c>
      <c r="P755" s="455"/>
      <c r="Q755" s="87">
        <f t="shared" si="748"/>
        <v>56387</v>
      </c>
      <c r="R755" s="550">
        <f t="shared" si="742"/>
        <v>0</v>
      </c>
      <c r="S755" s="550">
        <f t="shared" si="743"/>
        <v>0</v>
      </c>
      <c r="T755" s="550">
        <f>IF(R755=1,SUM($R$6:R755),0)</f>
        <v>0</v>
      </c>
      <c r="U755" s="550">
        <f>IF(S755=1,SUM($S$6:S755),0)</f>
        <v>0</v>
      </c>
      <c r="V755" s="550">
        <f t="shared" si="744"/>
        <v>0</v>
      </c>
      <c r="W755" s="550">
        <f t="shared" si="745"/>
        <v>0</v>
      </c>
      <c r="X755" s="550">
        <f>IF(W755=1,SUM($W$6:W755),0)</f>
        <v>0</v>
      </c>
      <c r="Y755" s="158"/>
      <c r="Z755" s="158"/>
      <c r="AA755" s="158"/>
      <c r="AB755" s="158"/>
      <c r="AE755" s="150"/>
      <c r="AF755" s="160"/>
      <c r="AG755" s="150"/>
      <c r="AH755" s="150"/>
    </row>
    <row r="756" spans="1:34" ht="15" customHeight="1">
      <c r="A756" s="17"/>
      <c r="B756" s="166">
        <v>19</v>
      </c>
      <c r="C756" s="105" t="s">
        <v>1330</v>
      </c>
      <c r="D756" s="105" t="s">
        <v>1330</v>
      </c>
      <c r="E756" s="212" t="s">
        <v>47</v>
      </c>
      <c r="F756" s="213" t="s">
        <v>14</v>
      </c>
      <c r="G756" s="405"/>
      <c r="H756" s="405"/>
      <c r="I756" s="409">
        <v>43273</v>
      </c>
      <c r="J756" s="447">
        <v>0.31328313253012047</v>
      </c>
      <c r="K756" s="409">
        <f t="shared" si="746"/>
        <v>56829.700993975901</v>
      </c>
      <c r="L756" s="409">
        <f t="shared" ref="L756:O756" si="785">IF($J756&lt;0,(K756*(1-$J756)),(K756*(1+$J756)))</f>
        <v>74633.48774211877</v>
      </c>
      <c r="M756" s="409">
        <f t="shared" si="785"/>
        <v>98014.900573618084</v>
      </c>
      <c r="N756" s="409">
        <f t="shared" si="785"/>
        <v>128721.31565994945</v>
      </c>
      <c r="O756" s="409">
        <f t="shared" si="785"/>
        <v>169047.53265329686</v>
      </c>
      <c r="P756" s="455"/>
      <c r="Q756" s="87">
        <f t="shared" si="748"/>
        <v>43273</v>
      </c>
      <c r="R756" s="550">
        <f t="shared" si="742"/>
        <v>0</v>
      </c>
      <c r="S756" s="550">
        <f t="shared" si="743"/>
        <v>0</v>
      </c>
      <c r="T756" s="550">
        <f>IF(R756=1,SUM($R$6:R756),0)</f>
        <v>0</v>
      </c>
      <c r="U756" s="550">
        <f>IF(S756=1,SUM($S$6:S756),0)</f>
        <v>0</v>
      </c>
      <c r="V756" s="550">
        <f t="shared" si="744"/>
        <v>0</v>
      </c>
      <c r="W756" s="550">
        <f t="shared" si="745"/>
        <v>0</v>
      </c>
      <c r="X756" s="550">
        <f>IF(W756=1,SUM($W$6:W756),0)</f>
        <v>0</v>
      </c>
      <c r="Y756" s="158"/>
      <c r="Z756" s="158"/>
      <c r="AA756" s="158"/>
      <c r="AB756" s="158"/>
      <c r="AE756" s="150"/>
      <c r="AF756" s="160"/>
      <c r="AG756" s="150"/>
      <c r="AH756" s="150"/>
    </row>
    <row r="757" spans="1:34" ht="15" customHeight="1">
      <c r="A757" s="17"/>
      <c r="B757" s="166">
        <v>20</v>
      </c>
      <c r="C757" s="105" t="s">
        <v>1331</v>
      </c>
      <c r="D757" s="105" t="s">
        <v>1331</v>
      </c>
      <c r="E757" s="212" t="s">
        <v>47</v>
      </c>
      <c r="F757" s="213" t="s">
        <v>14</v>
      </c>
      <c r="G757" s="405"/>
      <c r="H757" s="405"/>
      <c r="I757" s="409">
        <v>50486</v>
      </c>
      <c r="J757" s="447">
        <v>0.26849246231155777</v>
      </c>
      <c r="K757" s="409">
        <f t="shared" si="746"/>
        <v>64041.110452261302</v>
      </c>
      <c r="L757" s="409">
        <f t="shared" ref="L757:O757" si="786">IF($J757&lt;0,(K757*(1-$J757)),(K757*(1+$J757)))</f>
        <v>81235.665886755378</v>
      </c>
      <c r="M757" s="409">
        <f t="shared" si="786"/>
        <v>103046.82984820934</v>
      </c>
      <c r="N757" s="409">
        <f t="shared" si="786"/>
        <v>130714.12692755517</v>
      </c>
      <c r="O757" s="409">
        <f t="shared" si="786"/>
        <v>165809.88472523994</v>
      </c>
      <c r="P757" s="455"/>
      <c r="Q757" s="87">
        <f t="shared" si="748"/>
        <v>50486</v>
      </c>
      <c r="R757" s="550">
        <f t="shared" si="742"/>
        <v>0</v>
      </c>
      <c r="S757" s="550">
        <f t="shared" si="743"/>
        <v>0</v>
      </c>
      <c r="T757" s="550">
        <f>IF(R757=1,SUM($R$6:R757),0)</f>
        <v>0</v>
      </c>
      <c r="U757" s="550">
        <f>IF(S757=1,SUM($S$6:S757),0)</f>
        <v>0</v>
      </c>
      <c r="V757" s="550">
        <f t="shared" si="744"/>
        <v>0</v>
      </c>
      <c r="W757" s="550">
        <f t="shared" si="745"/>
        <v>0</v>
      </c>
      <c r="X757" s="550">
        <f>IF(W757=1,SUM($W$6:W757),0)</f>
        <v>0</v>
      </c>
      <c r="Y757" s="158"/>
      <c r="Z757" s="158"/>
      <c r="AA757" s="158"/>
      <c r="AB757" s="158"/>
      <c r="AE757" s="150"/>
      <c r="AF757" s="160"/>
      <c r="AG757" s="150"/>
      <c r="AH757" s="150"/>
    </row>
    <row r="758" spans="1:34" ht="15" customHeight="1">
      <c r="A758" s="17"/>
      <c r="B758" s="166">
        <v>21</v>
      </c>
      <c r="C758" s="105" t="s">
        <v>1332</v>
      </c>
      <c r="D758" s="105" t="s">
        <v>1332</v>
      </c>
      <c r="E758" s="212" t="s">
        <v>47</v>
      </c>
      <c r="F758" s="213" t="s">
        <v>14</v>
      </c>
      <c r="G758" s="405"/>
      <c r="H758" s="405"/>
      <c r="I758" s="409">
        <v>58682</v>
      </c>
      <c r="J758" s="447">
        <v>0.99598639455782312</v>
      </c>
      <c r="K758" s="409">
        <f t="shared" si="746"/>
        <v>117128.47360544218</v>
      </c>
      <c r="L758" s="409">
        <f t="shared" ref="L758:O758" si="787">IF($J758&lt;0,(K758*(1-$J758)),(K758*(1+$J758)))</f>
        <v>233786.83973178768</v>
      </c>
      <c r="M758" s="409">
        <f t="shared" si="787"/>
        <v>466635.3513313185</v>
      </c>
      <c r="N758" s="409">
        <f t="shared" si="787"/>
        <v>931397.81247702148</v>
      </c>
      <c r="O758" s="409">
        <f t="shared" si="787"/>
        <v>1859057.3616250535</v>
      </c>
      <c r="P758" s="455"/>
      <c r="Q758" s="87">
        <f t="shared" si="748"/>
        <v>58682</v>
      </c>
      <c r="R758" s="550">
        <f t="shared" si="742"/>
        <v>0</v>
      </c>
      <c r="S758" s="550">
        <f t="shared" si="743"/>
        <v>0</v>
      </c>
      <c r="T758" s="550">
        <f>IF(R758=1,SUM($R$6:R758),0)</f>
        <v>0</v>
      </c>
      <c r="U758" s="550">
        <f>IF(S758=1,SUM($S$6:S758),0)</f>
        <v>0</v>
      </c>
      <c r="V758" s="550">
        <f t="shared" si="744"/>
        <v>0</v>
      </c>
      <c r="W758" s="550">
        <f t="shared" si="745"/>
        <v>0</v>
      </c>
      <c r="X758" s="550">
        <f>IF(W758=1,SUM($W$6:W758),0)</f>
        <v>0</v>
      </c>
      <c r="Y758" s="158"/>
      <c r="Z758" s="158"/>
      <c r="AA758" s="158"/>
      <c r="AB758" s="158"/>
      <c r="AE758" s="150"/>
      <c r="AF758" s="160"/>
      <c r="AG758" s="150"/>
      <c r="AH758" s="150"/>
    </row>
    <row r="759" spans="1:34" ht="15" customHeight="1">
      <c r="A759" s="17"/>
      <c r="B759" s="166">
        <v>22</v>
      </c>
      <c r="C759" s="105" t="s">
        <v>1333</v>
      </c>
      <c r="D759" s="105" t="s">
        <v>1333</v>
      </c>
      <c r="E759" s="212" t="s">
        <v>47</v>
      </c>
      <c r="F759" s="213" t="s">
        <v>14</v>
      </c>
      <c r="G759" s="405"/>
      <c r="H759" s="405"/>
      <c r="I759" s="409">
        <v>61960</v>
      </c>
      <c r="J759" s="447">
        <v>0.7355742296918768</v>
      </c>
      <c r="K759" s="409">
        <f t="shared" si="746"/>
        <v>107536.17927170869</v>
      </c>
      <c r="L759" s="409">
        <f t="shared" ref="L759:O759" si="788">IF($J759&lt;0,(K759*(1-$J759)),(K759*(1+$J759)))</f>
        <v>186637.02150350338</v>
      </c>
      <c r="M759" s="409">
        <f t="shared" si="788"/>
        <v>323922.4048279291</v>
      </c>
      <c r="N759" s="409">
        <f t="shared" si="788"/>
        <v>562191.37823917333</v>
      </c>
      <c r="O759" s="409">
        <f t="shared" si="788"/>
        <v>975724.86822686775</v>
      </c>
      <c r="P759" s="455"/>
      <c r="Q759" s="87">
        <f t="shared" si="748"/>
        <v>61960</v>
      </c>
      <c r="R759" s="550">
        <f t="shared" si="742"/>
        <v>0</v>
      </c>
      <c r="S759" s="550">
        <f t="shared" si="743"/>
        <v>0</v>
      </c>
      <c r="T759" s="550">
        <f>IF(R759=1,SUM($R$6:R759),0)</f>
        <v>0</v>
      </c>
      <c r="U759" s="550">
        <f>IF(S759=1,SUM($S$6:S759),0)</f>
        <v>0</v>
      </c>
      <c r="V759" s="550">
        <f t="shared" si="744"/>
        <v>0</v>
      </c>
      <c r="W759" s="550">
        <f t="shared" si="745"/>
        <v>0</v>
      </c>
      <c r="X759" s="550">
        <f>IF(W759=1,SUM($W$6:W759),0)</f>
        <v>0</v>
      </c>
      <c r="Y759" s="158"/>
      <c r="Z759" s="158"/>
      <c r="AA759" s="158"/>
      <c r="AB759" s="158"/>
      <c r="AE759" s="150"/>
      <c r="AF759" s="160"/>
      <c r="AG759" s="150"/>
      <c r="AH759" s="150"/>
    </row>
    <row r="760" spans="1:34" ht="15" customHeight="1">
      <c r="A760" s="17"/>
      <c r="B760" s="166">
        <v>23</v>
      </c>
      <c r="C760" s="105" t="s">
        <v>1334</v>
      </c>
      <c r="D760" s="105" t="s">
        <v>1334</v>
      </c>
      <c r="E760" s="212" t="s">
        <v>47</v>
      </c>
      <c r="F760" s="213" t="s">
        <v>14</v>
      </c>
      <c r="G760" s="405"/>
      <c r="H760" s="405"/>
      <c r="I760" s="409">
        <v>61960</v>
      </c>
      <c r="J760" s="447">
        <v>1.1250488599348534</v>
      </c>
      <c r="K760" s="409">
        <f t="shared" si="746"/>
        <v>131668.02736156352</v>
      </c>
      <c r="L760" s="409">
        <f t="shared" ref="L760:O760" si="789">IF($J760&lt;0,(K760*(1-$J760)),(K760*(1+$J760)))</f>
        <v>279800.99143456167</v>
      </c>
      <c r="M760" s="409">
        <f t="shared" si="789"/>
        <v>594590.77785665705</v>
      </c>
      <c r="N760" s="409">
        <f t="shared" si="789"/>
        <v>1263534.454612067</v>
      </c>
      <c r="O760" s="409">
        <f t="shared" si="789"/>
        <v>2685072.4522617799</v>
      </c>
      <c r="P760" s="455"/>
      <c r="Q760" s="87">
        <f t="shared" si="748"/>
        <v>61960</v>
      </c>
      <c r="R760" s="550">
        <f t="shared" si="742"/>
        <v>0</v>
      </c>
      <c r="S760" s="550">
        <f t="shared" si="743"/>
        <v>0</v>
      </c>
      <c r="T760" s="550">
        <f>IF(R760=1,SUM($R$6:R760),0)</f>
        <v>0</v>
      </c>
      <c r="U760" s="550">
        <f>IF(S760=1,SUM($S$6:S760),0)</f>
        <v>0</v>
      </c>
      <c r="V760" s="550">
        <f t="shared" si="744"/>
        <v>0</v>
      </c>
      <c r="W760" s="550">
        <f t="shared" si="745"/>
        <v>0</v>
      </c>
      <c r="X760" s="550">
        <f>IF(W760=1,SUM($W$6:W760),0)</f>
        <v>0</v>
      </c>
      <c r="Y760" s="158"/>
      <c r="Z760" s="158"/>
      <c r="AA760" s="158"/>
      <c r="AB760" s="158"/>
      <c r="AE760" s="150"/>
      <c r="AF760" s="160"/>
      <c r="AG760" s="150"/>
      <c r="AH760" s="150"/>
    </row>
    <row r="761" spans="1:34" ht="15" customHeight="1">
      <c r="A761" s="15"/>
      <c r="B761" s="166">
        <v>24</v>
      </c>
      <c r="C761" s="105" t="s">
        <v>570</v>
      </c>
      <c r="D761" s="105"/>
      <c r="E761" s="212" t="s">
        <v>47</v>
      </c>
      <c r="F761" s="213" t="s">
        <v>14</v>
      </c>
      <c r="G761" s="214">
        <v>19800</v>
      </c>
      <c r="H761" s="214">
        <v>19800</v>
      </c>
      <c r="I761" s="444">
        <v>19800</v>
      </c>
      <c r="J761" s="449">
        <v>0.31328313253012047</v>
      </c>
      <c r="K761" s="444">
        <f t="shared" si="746"/>
        <v>26003.006024096383</v>
      </c>
      <c r="L761" s="444">
        <f t="shared" ref="L761:O761" si="790">IF($J761&lt;0,(K761*(1-$J761)),(K761*(1+$J761)))</f>
        <v>34149.309206524893</v>
      </c>
      <c r="M761" s="444">
        <f t="shared" si="790"/>
        <v>44847.711768484689</v>
      </c>
      <c r="N761" s="444">
        <f t="shared" si="790"/>
        <v>58897.743398123515</v>
      </c>
      <c r="O761" s="444">
        <f t="shared" si="790"/>
        <v>77349.412948842873</v>
      </c>
      <c r="P761" s="455"/>
      <c r="Q761" s="87">
        <f t="shared" si="748"/>
        <v>19800</v>
      </c>
      <c r="R761" s="550">
        <f t="shared" si="742"/>
        <v>0</v>
      </c>
      <c r="S761" s="550">
        <f t="shared" si="743"/>
        <v>0</v>
      </c>
      <c r="T761" s="550">
        <f>IF(R761=1,SUM($R$6:R761),0)</f>
        <v>0</v>
      </c>
      <c r="U761" s="550">
        <f>IF(S761=1,SUM($S$6:S761),0)</f>
        <v>0</v>
      </c>
      <c r="V761" s="550">
        <f t="shared" si="744"/>
        <v>0</v>
      </c>
      <c r="W761" s="550">
        <f t="shared" si="745"/>
        <v>0</v>
      </c>
      <c r="X761" s="550">
        <f>IF(W761=1,SUM($W$6:W761),0)</f>
        <v>0</v>
      </c>
      <c r="Y761" s="158"/>
      <c r="Z761" s="158"/>
      <c r="AA761" s="158"/>
      <c r="AB761" s="158"/>
      <c r="AE761" s="150"/>
      <c r="AF761" s="160"/>
      <c r="AG761" s="150"/>
      <c r="AH761" s="150"/>
    </row>
    <row r="762" spans="1:34" ht="15" customHeight="1">
      <c r="A762" s="15"/>
      <c r="B762" s="166">
        <v>25</v>
      </c>
      <c r="C762" s="105" t="s">
        <v>571</v>
      </c>
      <c r="D762" s="105"/>
      <c r="E762" s="212" t="s">
        <v>47</v>
      </c>
      <c r="F762" s="213" t="s">
        <v>14</v>
      </c>
      <c r="G762" s="214">
        <v>19800</v>
      </c>
      <c r="H762" s="214">
        <v>19800</v>
      </c>
      <c r="I762" s="444">
        <v>19800</v>
      </c>
      <c r="J762" s="449">
        <v>0.31328313253012047</v>
      </c>
      <c r="K762" s="444">
        <f t="shared" si="746"/>
        <v>26003.006024096383</v>
      </c>
      <c r="L762" s="444">
        <f t="shared" ref="L762:O762" si="791">IF($J762&lt;0,(K762*(1-$J762)),(K762*(1+$J762)))</f>
        <v>34149.309206524893</v>
      </c>
      <c r="M762" s="444">
        <f t="shared" si="791"/>
        <v>44847.711768484689</v>
      </c>
      <c r="N762" s="444">
        <f t="shared" si="791"/>
        <v>58897.743398123515</v>
      </c>
      <c r="O762" s="444">
        <f t="shared" si="791"/>
        <v>77349.412948842873</v>
      </c>
      <c r="P762" s="455"/>
      <c r="Q762" s="87">
        <f t="shared" si="748"/>
        <v>19800</v>
      </c>
      <c r="R762" s="550">
        <f t="shared" si="742"/>
        <v>0</v>
      </c>
      <c r="S762" s="550">
        <f t="shared" si="743"/>
        <v>0</v>
      </c>
      <c r="T762" s="550">
        <f>IF(R762=1,SUM($R$6:R762),0)</f>
        <v>0</v>
      </c>
      <c r="U762" s="550">
        <f>IF(S762=1,SUM($S$6:S762),0)</f>
        <v>0</v>
      </c>
      <c r="V762" s="550">
        <f t="shared" si="744"/>
        <v>0</v>
      </c>
      <c r="W762" s="550">
        <f t="shared" si="745"/>
        <v>0</v>
      </c>
      <c r="X762" s="550">
        <f>IF(W762=1,SUM($W$6:W762),0)</f>
        <v>0</v>
      </c>
      <c r="Y762" s="158"/>
      <c r="Z762" s="158"/>
      <c r="AA762" s="158"/>
      <c r="AB762" s="158"/>
      <c r="AE762" s="150"/>
      <c r="AF762" s="160"/>
      <c r="AG762" s="150"/>
      <c r="AH762" s="150"/>
    </row>
    <row r="763" spans="1:34" ht="15" customHeight="1">
      <c r="A763" s="15"/>
      <c r="B763" s="166">
        <v>26</v>
      </c>
      <c r="C763" s="105" t="s">
        <v>572</v>
      </c>
      <c r="D763" s="105"/>
      <c r="E763" s="212" t="s">
        <v>47</v>
      </c>
      <c r="F763" s="213" t="s">
        <v>14</v>
      </c>
      <c r="G763" s="214">
        <v>20500</v>
      </c>
      <c r="H763" s="214">
        <v>20500</v>
      </c>
      <c r="I763" s="444">
        <v>20500</v>
      </c>
      <c r="J763" s="449">
        <v>0.31328313253012047</v>
      </c>
      <c r="K763" s="444">
        <f t="shared" si="746"/>
        <v>26922.304216867469</v>
      </c>
      <c r="L763" s="444">
        <f t="shared" ref="L763:O763" si="792">IF($J763&lt;0,(K763*(1-$J763)),(K763*(1+$J763)))</f>
        <v>35356.608016856582</v>
      </c>
      <c r="M763" s="444">
        <f t="shared" si="792"/>
        <v>46433.236932016982</v>
      </c>
      <c r="N763" s="444">
        <f t="shared" si="792"/>
        <v>60979.986851592541</v>
      </c>
      <c r="O763" s="444">
        <f t="shared" si="792"/>
        <v>80083.988154105013</v>
      </c>
      <c r="P763" s="455"/>
      <c r="Q763" s="87">
        <f t="shared" si="748"/>
        <v>20500</v>
      </c>
      <c r="R763" s="550">
        <f t="shared" si="742"/>
        <v>0</v>
      </c>
      <c r="S763" s="550">
        <f t="shared" si="743"/>
        <v>0</v>
      </c>
      <c r="T763" s="550">
        <f>IF(R763=1,SUM($R$6:R763),0)</f>
        <v>0</v>
      </c>
      <c r="U763" s="550">
        <f>IF(S763=1,SUM($S$6:S763),0)</f>
        <v>0</v>
      </c>
      <c r="V763" s="550">
        <f t="shared" si="744"/>
        <v>0</v>
      </c>
      <c r="W763" s="550">
        <f t="shared" si="745"/>
        <v>0</v>
      </c>
      <c r="X763" s="550">
        <f>IF(W763=1,SUM($W$6:W763),0)</f>
        <v>0</v>
      </c>
      <c r="Y763" s="158"/>
      <c r="Z763" s="158"/>
      <c r="AA763" s="158"/>
      <c r="AB763" s="158"/>
      <c r="AE763" s="150"/>
      <c r="AF763" s="160"/>
      <c r="AG763" s="150"/>
      <c r="AH763" s="150"/>
    </row>
    <row r="764" spans="1:34" ht="15" customHeight="1">
      <c r="A764" s="15"/>
      <c r="B764" s="166">
        <v>27</v>
      </c>
      <c r="C764" s="105" t="s">
        <v>573</v>
      </c>
      <c r="D764" s="105"/>
      <c r="E764" s="212" t="s">
        <v>47</v>
      </c>
      <c r="F764" s="213" t="s">
        <v>14</v>
      </c>
      <c r="G764" s="214">
        <v>20500</v>
      </c>
      <c r="H764" s="214">
        <v>20500</v>
      </c>
      <c r="I764" s="444">
        <v>20500</v>
      </c>
      <c r="J764" s="449">
        <v>0.31328313253012047</v>
      </c>
      <c r="K764" s="444">
        <f t="shared" si="746"/>
        <v>26922.304216867469</v>
      </c>
      <c r="L764" s="444">
        <f t="shared" ref="L764:O764" si="793">IF($J764&lt;0,(K764*(1-$J764)),(K764*(1+$J764)))</f>
        <v>35356.608016856582</v>
      </c>
      <c r="M764" s="444">
        <f t="shared" si="793"/>
        <v>46433.236932016982</v>
      </c>
      <c r="N764" s="444">
        <f t="shared" si="793"/>
        <v>60979.986851592541</v>
      </c>
      <c r="O764" s="444">
        <f t="shared" si="793"/>
        <v>80083.988154105013</v>
      </c>
      <c r="P764" s="455"/>
      <c r="Q764" s="87">
        <f t="shared" si="748"/>
        <v>20500</v>
      </c>
      <c r="R764" s="550">
        <f t="shared" si="742"/>
        <v>0</v>
      </c>
      <c r="S764" s="550">
        <f t="shared" si="743"/>
        <v>0</v>
      </c>
      <c r="T764" s="550">
        <f>IF(R764=1,SUM($R$6:R764),0)</f>
        <v>0</v>
      </c>
      <c r="U764" s="550">
        <f>IF(S764=1,SUM($S$6:S764),0)</f>
        <v>0</v>
      </c>
      <c r="V764" s="550">
        <f t="shared" si="744"/>
        <v>0</v>
      </c>
      <c r="W764" s="550">
        <f t="shared" si="745"/>
        <v>0</v>
      </c>
      <c r="X764" s="550">
        <f>IF(W764=1,SUM($W$6:W764),0)</f>
        <v>0</v>
      </c>
      <c r="Y764" s="158"/>
      <c r="Z764" s="158"/>
      <c r="AA764" s="158"/>
      <c r="AB764" s="158"/>
      <c r="AE764" s="150"/>
      <c r="AF764" s="160"/>
      <c r="AG764" s="150"/>
      <c r="AH764" s="150"/>
    </row>
    <row r="765" spans="1:34" ht="15" customHeight="1">
      <c r="A765" s="15"/>
      <c r="B765" s="166">
        <v>28</v>
      </c>
      <c r="C765" s="105" t="s">
        <v>574</v>
      </c>
      <c r="D765" s="105"/>
      <c r="E765" s="212" t="s">
        <v>47</v>
      </c>
      <c r="F765" s="213" t="s">
        <v>14</v>
      </c>
      <c r="G765" s="214">
        <v>27500</v>
      </c>
      <c r="H765" s="214">
        <v>27500</v>
      </c>
      <c r="I765" s="444">
        <v>27500</v>
      </c>
      <c r="J765" s="449">
        <v>0.31328313253012047</v>
      </c>
      <c r="K765" s="444">
        <f t="shared" si="746"/>
        <v>36115.286144578313</v>
      </c>
      <c r="L765" s="444">
        <f t="shared" ref="L765:O765" si="794">IF($J765&lt;0,(K765*(1-$J765)),(K765*(1+$J765)))</f>
        <v>47429.596120173461</v>
      </c>
      <c r="M765" s="444">
        <f t="shared" si="794"/>
        <v>62288.488567339846</v>
      </c>
      <c r="N765" s="444">
        <f t="shared" si="794"/>
        <v>81802.421386282658</v>
      </c>
      <c r="O765" s="444">
        <f t="shared" si="794"/>
        <v>107429.7402067262</v>
      </c>
      <c r="P765" s="455"/>
      <c r="Q765" s="87">
        <f t="shared" si="748"/>
        <v>27500</v>
      </c>
      <c r="R765" s="550">
        <f t="shared" si="742"/>
        <v>0</v>
      </c>
      <c r="S765" s="550">
        <f t="shared" si="743"/>
        <v>0</v>
      </c>
      <c r="T765" s="550">
        <f>IF(R765=1,SUM($R$6:R765),0)</f>
        <v>0</v>
      </c>
      <c r="U765" s="550">
        <f>IF(S765=1,SUM($S$6:S765),0)</f>
        <v>0</v>
      </c>
      <c r="V765" s="550">
        <f t="shared" si="744"/>
        <v>0</v>
      </c>
      <c r="W765" s="550">
        <f t="shared" si="745"/>
        <v>0</v>
      </c>
      <c r="X765" s="550">
        <f>IF(W765=1,SUM($W$6:W765),0)</f>
        <v>0</v>
      </c>
      <c r="Y765" s="158"/>
      <c r="Z765" s="158"/>
      <c r="AA765" s="158"/>
      <c r="AB765" s="158"/>
      <c r="AE765" s="150"/>
      <c r="AF765" s="160"/>
      <c r="AG765" s="150"/>
      <c r="AH765" s="150"/>
    </row>
    <row r="766" spans="1:34" ht="15" customHeight="1">
      <c r="A766" s="15"/>
      <c r="B766" s="166">
        <v>29</v>
      </c>
      <c r="C766" s="105" t="s">
        <v>575</v>
      </c>
      <c r="D766" s="105"/>
      <c r="E766" s="212" t="s">
        <v>47</v>
      </c>
      <c r="F766" s="213" t="s">
        <v>14</v>
      </c>
      <c r="G766" s="214">
        <v>27500</v>
      </c>
      <c r="H766" s="214">
        <v>27500</v>
      </c>
      <c r="I766" s="444">
        <v>27500</v>
      </c>
      <c r="J766" s="449">
        <v>0.31328313253012047</v>
      </c>
      <c r="K766" s="444">
        <f t="shared" si="746"/>
        <v>36115.286144578313</v>
      </c>
      <c r="L766" s="444">
        <f t="shared" ref="L766:O766" si="795">IF($J766&lt;0,(K766*(1-$J766)),(K766*(1+$J766)))</f>
        <v>47429.596120173461</v>
      </c>
      <c r="M766" s="444">
        <f t="shared" si="795"/>
        <v>62288.488567339846</v>
      </c>
      <c r="N766" s="444">
        <f t="shared" si="795"/>
        <v>81802.421386282658</v>
      </c>
      <c r="O766" s="444">
        <f t="shared" si="795"/>
        <v>107429.7402067262</v>
      </c>
      <c r="P766" s="455"/>
      <c r="Q766" s="87">
        <f t="shared" si="748"/>
        <v>27500</v>
      </c>
      <c r="R766" s="550">
        <f t="shared" si="742"/>
        <v>0</v>
      </c>
      <c r="S766" s="550">
        <f t="shared" si="743"/>
        <v>0</v>
      </c>
      <c r="T766" s="550">
        <f>IF(R766=1,SUM($R$6:R766),0)</f>
        <v>0</v>
      </c>
      <c r="U766" s="550">
        <f>IF(S766=1,SUM($S$6:S766),0)</f>
        <v>0</v>
      </c>
      <c r="V766" s="550">
        <f t="shared" si="744"/>
        <v>0</v>
      </c>
      <c r="W766" s="550">
        <f t="shared" si="745"/>
        <v>0</v>
      </c>
      <c r="X766" s="550">
        <f>IF(W766=1,SUM($W$6:W766),0)</f>
        <v>0</v>
      </c>
      <c r="Y766" s="158"/>
      <c r="Z766" s="158"/>
      <c r="AA766" s="158"/>
      <c r="AB766" s="158"/>
      <c r="AE766" s="150"/>
      <c r="AF766" s="160"/>
      <c r="AG766" s="150"/>
      <c r="AH766" s="150"/>
    </row>
    <row r="767" spans="1:34" ht="15" customHeight="1">
      <c r="A767" s="15"/>
      <c r="B767" s="166">
        <v>30</v>
      </c>
      <c r="C767" s="105" t="s">
        <v>576</v>
      </c>
      <c r="D767" s="105"/>
      <c r="E767" s="212" t="s">
        <v>47</v>
      </c>
      <c r="F767" s="213" t="s">
        <v>14</v>
      </c>
      <c r="G767" s="214">
        <v>22100</v>
      </c>
      <c r="H767" s="214">
        <v>22100</v>
      </c>
      <c r="I767" s="444">
        <v>22100</v>
      </c>
      <c r="J767" s="449">
        <v>0.31328313253012047</v>
      </c>
      <c r="K767" s="444">
        <f t="shared" si="746"/>
        <v>29023.557228915663</v>
      </c>
      <c r="L767" s="444">
        <f t="shared" ref="L767:O767" si="796">IF($J767&lt;0,(K767*(1-$J767)),(K767*(1+$J767)))</f>
        <v>38116.148154757582</v>
      </c>
      <c r="M767" s="444">
        <f t="shared" si="796"/>
        <v>50057.294448662207</v>
      </c>
      <c r="N767" s="444">
        <f t="shared" si="796"/>
        <v>65739.400459521712</v>
      </c>
      <c r="O767" s="444">
        <f t="shared" si="796"/>
        <v>86334.445766132718</v>
      </c>
      <c r="P767" s="455"/>
      <c r="Q767" s="87">
        <f t="shared" si="748"/>
        <v>22100</v>
      </c>
      <c r="R767" s="550">
        <f t="shared" si="742"/>
        <v>0</v>
      </c>
      <c r="S767" s="550">
        <f t="shared" si="743"/>
        <v>0</v>
      </c>
      <c r="T767" s="550">
        <f>IF(R767=1,SUM($R$6:R767),0)</f>
        <v>0</v>
      </c>
      <c r="U767" s="550">
        <f>IF(S767=1,SUM($S$6:S767),0)</f>
        <v>0</v>
      </c>
      <c r="V767" s="550">
        <f t="shared" si="744"/>
        <v>0</v>
      </c>
      <c r="W767" s="550">
        <f t="shared" si="745"/>
        <v>0</v>
      </c>
      <c r="X767" s="550">
        <f>IF(W767=1,SUM($W$6:W767),0)</f>
        <v>0</v>
      </c>
      <c r="Y767" s="158"/>
      <c r="Z767" s="158"/>
      <c r="AA767" s="158"/>
      <c r="AB767" s="158"/>
      <c r="AE767" s="150"/>
      <c r="AF767" s="160"/>
      <c r="AG767" s="150"/>
      <c r="AH767" s="150"/>
    </row>
    <row r="768" spans="1:34" ht="15" customHeight="1">
      <c r="A768" s="15"/>
      <c r="B768" s="169"/>
      <c r="C768" s="105" t="s">
        <v>48</v>
      </c>
      <c r="D768" s="105"/>
      <c r="E768" s="212" t="s">
        <v>48</v>
      </c>
      <c r="F768" s="213"/>
      <c r="G768" s="214"/>
      <c r="H768" s="214"/>
      <c r="I768" s="167"/>
      <c r="J768" s="445"/>
      <c r="K768" s="167"/>
      <c r="L768" s="167"/>
      <c r="M768" s="167"/>
      <c r="N768" s="167"/>
      <c r="O768" s="167"/>
      <c r="P768" s="455"/>
      <c r="Q768" s="87">
        <f t="shared" si="748"/>
        <v>0</v>
      </c>
      <c r="R768" s="550">
        <f t="shared" si="742"/>
        <v>0</v>
      </c>
      <c r="S768" s="550">
        <f t="shared" si="743"/>
        <v>0</v>
      </c>
      <c r="T768" s="550">
        <f>IF(R768=1,SUM($R$6:R768),0)</f>
        <v>0</v>
      </c>
      <c r="U768" s="550">
        <f>IF(S768=1,SUM($S$6:S768),0)</f>
        <v>0</v>
      </c>
      <c r="V768" s="550">
        <f t="shared" si="744"/>
        <v>0</v>
      </c>
      <c r="W768" s="550">
        <f t="shared" si="745"/>
        <v>0</v>
      </c>
      <c r="X768" s="550">
        <f>IF(W768=1,SUM($W$6:W768),0)</f>
        <v>0</v>
      </c>
      <c r="Y768" s="158"/>
      <c r="Z768" s="158"/>
      <c r="AA768" s="158"/>
      <c r="AB768" s="158"/>
      <c r="AE768" s="150"/>
      <c r="AF768" s="160"/>
      <c r="AG768" s="150"/>
      <c r="AH768" s="150"/>
    </row>
    <row r="769" spans="1:34" ht="15" customHeight="1">
      <c r="A769" s="15"/>
      <c r="B769" s="425" t="s">
        <v>720</v>
      </c>
      <c r="C769" s="426" t="s">
        <v>577</v>
      </c>
      <c r="D769" s="426"/>
      <c r="E769" s="212" t="s">
        <v>48</v>
      </c>
      <c r="F769" s="213"/>
      <c r="G769" s="214"/>
      <c r="H769" s="214"/>
      <c r="I769" s="167">
        <v>0</v>
      </c>
      <c r="J769" s="445"/>
      <c r="K769" s="167"/>
      <c r="L769" s="167"/>
      <c r="M769" s="167"/>
      <c r="N769" s="167"/>
      <c r="O769" s="167"/>
      <c r="P769" s="455"/>
      <c r="Q769" s="87">
        <f t="shared" si="748"/>
        <v>0</v>
      </c>
      <c r="R769" s="550">
        <f t="shared" si="742"/>
        <v>0</v>
      </c>
      <c r="S769" s="550">
        <f t="shared" si="743"/>
        <v>0</v>
      </c>
      <c r="T769" s="550">
        <f>IF(R769=1,SUM($R$6:R769),0)</f>
        <v>0</v>
      </c>
      <c r="U769" s="550">
        <f>IF(S769=1,SUM($S$6:S769),0)</f>
        <v>0</v>
      </c>
      <c r="V769" s="550">
        <f t="shared" si="744"/>
        <v>0</v>
      </c>
      <c r="W769" s="550">
        <f t="shared" si="745"/>
        <v>0</v>
      </c>
      <c r="X769" s="550">
        <f>IF(W769=1,SUM($W$6:W769),0)</f>
        <v>0</v>
      </c>
      <c r="Y769" s="158"/>
      <c r="Z769" s="158"/>
      <c r="AA769" s="158"/>
      <c r="AB769" s="158"/>
      <c r="AE769" s="150"/>
      <c r="AF769" s="160"/>
      <c r="AG769" s="150"/>
      <c r="AH769" s="150"/>
    </row>
    <row r="770" spans="1:34" ht="15" customHeight="1">
      <c r="A770" s="15"/>
      <c r="B770" s="166">
        <v>1</v>
      </c>
      <c r="C770" s="105" t="s">
        <v>2424</v>
      </c>
      <c r="D770" s="105" t="s">
        <v>1433</v>
      </c>
      <c r="E770" s="212" t="s">
        <v>47</v>
      </c>
      <c r="F770" s="213" t="s">
        <v>14</v>
      </c>
      <c r="G770" s="214">
        <v>53200</v>
      </c>
      <c r="H770" s="214">
        <v>53200</v>
      </c>
      <c r="I770" s="167">
        <v>74113</v>
      </c>
      <c r="J770" s="445">
        <f t="shared" si="752"/>
        <v>0.39310150375939851</v>
      </c>
      <c r="K770" s="167">
        <f t="shared" si="746"/>
        <v>103246.9317481203</v>
      </c>
      <c r="L770" s="167">
        <f t="shared" ref="L770:O770" si="797">IF($J770&lt;0,(K770*(1-$J770)),(K770*(1+$J770)))</f>
        <v>143833.45587685038</v>
      </c>
      <c r="M770" s="167">
        <f t="shared" si="797"/>
        <v>200374.60367295137</v>
      </c>
      <c r="N770" s="167">
        <f t="shared" si="797"/>
        <v>279142.16169198207</v>
      </c>
      <c r="O770" s="167">
        <f t="shared" si="797"/>
        <v>388873.36521574942</v>
      </c>
      <c r="P770" s="455"/>
      <c r="Q770" s="87">
        <f t="shared" si="748"/>
        <v>74113</v>
      </c>
      <c r="R770" s="550">
        <f t="shared" si="742"/>
        <v>0</v>
      </c>
      <c r="S770" s="550">
        <f t="shared" si="743"/>
        <v>0</v>
      </c>
      <c r="T770" s="550">
        <f>IF(R770=1,SUM($R$6:R770),0)</f>
        <v>0</v>
      </c>
      <c r="U770" s="550">
        <f>IF(S770=1,SUM($S$6:S770),0)</f>
        <v>0</v>
      </c>
      <c r="V770" s="550">
        <f t="shared" si="744"/>
        <v>0</v>
      </c>
      <c r="W770" s="550">
        <f t="shared" si="745"/>
        <v>0</v>
      </c>
      <c r="X770" s="550">
        <f>IF(W770=1,SUM($W$6:W770),0)</f>
        <v>0</v>
      </c>
      <c r="Y770" s="158"/>
      <c r="Z770" s="158"/>
      <c r="AA770" s="158"/>
      <c r="AB770" s="158"/>
      <c r="AE770" s="150"/>
      <c r="AF770" s="160"/>
      <c r="AG770" s="150"/>
      <c r="AH770" s="150"/>
    </row>
    <row r="771" spans="1:34" ht="15" customHeight="1">
      <c r="A771" s="15"/>
      <c r="B771" s="166">
        <v>2</v>
      </c>
      <c r="C771" s="105" t="s">
        <v>2425</v>
      </c>
      <c r="D771" s="105" t="s">
        <v>1434</v>
      </c>
      <c r="E771" s="212" t="s">
        <v>47</v>
      </c>
      <c r="F771" s="213" t="s">
        <v>14</v>
      </c>
      <c r="G771" s="214">
        <v>30000</v>
      </c>
      <c r="H771" s="214">
        <v>35700</v>
      </c>
      <c r="I771" s="167">
        <v>64933</v>
      </c>
      <c r="J771" s="445">
        <f t="shared" si="752"/>
        <v>0.81885154061624654</v>
      </c>
      <c r="K771" s="167">
        <f t="shared" si="746"/>
        <v>118103.48708683474</v>
      </c>
      <c r="L771" s="167">
        <f t="shared" ref="L771:O771" si="798">IF($J771&lt;0,(K771*(1-$J771)),(K771*(1+$J771)))</f>
        <v>214812.70944004031</v>
      </c>
      <c r="M771" s="167">
        <f t="shared" si="798"/>
        <v>390712.4275089674</v>
      </c>
      <c r="N771" s="167">
        <f t="shared" si="798"/>
        <v>710647.90071259881</v>
      </c>
      <c r="O771" s="167">
        <f t="shared" si="798"/>
        <v>1292563.0290468116</v>
      </c>
      <c r="P771" s="455"/>
      <c r="Q771" s="87">
        <f t="shared" si="748"/>
        <v>64933</v>
      </c>
      <c r="R771" s="550">
        <f t="shared" si="742"/>
        <v>0</v>
      </c>
      <c r="S771" s="550">
        <f t="shared" si="743"/>
        <v>0</v>
      </c>
      <c r="T771" s="550">
        <f>IF(R771=1,SUM($R$6:R771),0)</f>
        <v>0</v>
      </c>
      <c r="U771" s="550">
        <f>IF(S771=1,SUM($S$6:S771),0)</f>
        <v>0</v>
      </c>
      <c r="V771" s="550">
        <f t="shared" si="744"/>
        <v>0</v>
      </c>
      <c r="W771" s="550">
        <f t="shared" si="745"/>
        <v>0</v>
      </c>
      <c r="X771" s="550">
        <f>IF(W771=1,SUM($W$6:W771),0)</f>
        <v>0</v>
      </c>
      <c r="Y771" s="158"/>
      <c r="Z771" s="158"/>
      <c r="AA771" s="158"/>
      <c r="AB771" s="158"/>
      <c r="AE771" s="150"/>
      <c r="AF771" s="160"/>
      <c r="AG771" s="150"/>
      <c r="AH771" s="150"/>
    </row>
    <row r="772" spans="1:34" ht="15" customHeight="1">
      <c r="A772" s="15"/>
      <c r="B772" s="166">
        <v>3</v>
      </c>
      <c r="C772" s="105" t="s">
        <v>2426</v>
      </c>
      <c r="D772" s="105" t="s">
        <v>1435</v>
      </c>
      <c r="E772" s="212" t="s">
        <v>47</v>
      </c>
      <c r="F772" s="213" t="s">
        <v>14</v>
      </c>
      <c r="G772" s="214">
        <v>57800</v>
      </c>
      <c r="H772" s="214">
        <v>61300</v>
      </c>
      <c r="I772" s="167">
        <v>74441</v>
      </c>
      <c r="J772" s="445">
        <f t="shared" si="752"/>
        <v>0.21437194127243067</v>
      </c>
      <c r="K772" s="167">
        <f t="shared" si="746"/>
        <v>90399.061680261017</v>
      </c>
      <c r="L772" s="167">
        <f t="shared" ref="L772:O772" si="799">IF($J772&lt;0,(K772*(1-$J772)),(K772*(1+$J772)))</f>
        <v>109778.08402186478</v>
      </c>
      <c r="M772" s="167">
        <f t="shared" si="799"/>
        <v>133311.42500279995</v>
      </c>
      <c r="N772" s="167">
        <f t="shared" si="799"/>
        <v>161889.65397444423</v>
      </c>
      <c r="O772" s="167">
        <f t="shared" si="799"/>
        <v>196594.25336886791</v>
      </c>
      <c r="P772" s="455"/>
      <c r="Q772" s="87">
        <f t="shared" si="748"/>
        <v>74441</v>
      </c>
      <c r="R772" s="550">
        <f t="shared" si="742"/>
        <v>0</v>
      </c>
      <c r="S772" s="550">
        <f t="shared" si="743"/>
        <v>0</v>
      </c>
      <c r="T772" s="550">
        <f>IF(R772=1,SUM($R$6:R772),0)</f>
        <v>0</v>
      </c>
      <c r="U772" s="550">
        <f>IF(S772=1,SUM($S$6:S772),0)</f>
        <v>0</v>
      </c>
      <c r="V772" s="550">
        <f t="shared" si="744"/>
        <v>0</v>
      </c>
      <c r="W772" s="550">
        <f t="shared" si="745"/>
        <v>0</v>
      </c>
      <c r="X772" s="550">
        <f>IF(W772=1,SUM($W$6:W772),0)</f>
        <v>0</v>
      </c>
      <c r="Y772" s="158"/>
      <c r="Z772" s="158"/>
      <c r="AA772" s="158"/>
      <c r="AB772" s="158"/>
      <c r="AE772" s="150"/>
      <c r="AF772" s="160"/>
      <c r="AG772" s="150"/>
      <c r="AH772" s="150"/>
    </row>
    <row r="773" spans="1:34" ht="15" customHeight="1">
      <c r="A773" s="15"/>
      <c r="B773" s="166">
        <v>4</v>
      </c>
      <c r="C773" s="105" t="s">
        <v>2427</v>
      </c>
      <c r="D773" s="105" t="s">
        <v>1436</v>
      </c>
      <c r="E773" s="212" t="s">
        <v>47</v>
      </c>
      <c r="F773" s="213" t="s">
        <v>14</v>
      </c>
      <c r="G773" s="214">
        <v>57800</v>
      </c>
      <c r="H773" s="214">
        <v>61300</v>
      </c>
      <c r="I773" s="167">
        <v>80998</v>
      </c>
      <c r="J773" s="445">
        <f t="shared" si="752"/>
        <v>0.32133768352365416</v>
      </c>
      <c r="K773" s="167">
        <f t="shared" si="746"/>
        <v>107025.70969004894</v>
      </c>
      <c r="L773" s="167">
        <f t="shared" ref="L773:O773" si="800">IF($J773&lt;0,(K773*(1-$J773)),(K773*(1+$J773)))</f>
        <v>141417.10331932438</v>
      </c>
      <c r="M773" s="167">
        <f t="shared" si="800"/>
        <v>186859.74771058132</v>
      </c>
      <c r="N773" s="167">
        <f t="shared" si="800"/>
        <v>246904.82618371394</v>
      </c>
      <c r="O773" s="167">
        <f t="shared" si="800"/>
        <v>326244.65108039905</v>
      </c>
      <c r="P773" s="455"/>
      <c r="Q773" s="87">
        <f t="shared" si="748"/>
        <v>80998</v>
      </c>
      <c r="R773" s="550">
        <f t="shared" si="742"/>
        <v>0</v>
      </c>
      <c r="S773" s="550">
        <f t="shared" si="743"/>
        <v>0</v>
      </c>
      <c r="T773" s="550">
        <f>IF(R773=1,SUM($R$6:R773),0)</f>
        <v>0</v>
      </c>
      <c r="U773" s="550">
        <f>IF(S773=1,SUM($S$6:S773),0)</f>
        <v>0</v>
      </c>
      <c r="V773" s="550">
        <f t="shared" si="744"/>
        <v>0</v>
      </c>
      <c r="W773" s="550">
        <f t="shared" si="745"/>
        <v>0</v>
      </c>
      <c r="X773" s="550">
        <f>IF(W773=1,SUM($W$6:W773),0)</f>
        <v>0</v>
      </c>
      <c r="Y773" s="158"/>
      <c r="Z773" s="158"/>
      <c r="AA773" s="158"/>
      <c r="AB773" s="158"/>
      <c r="AE773" s="150"/>
      <c r="AF773" s="160"/>
      <c r="AG773" s="150"/>
      <c r="AH773" s="150"/>
    </row>
    <row r="774" spans="1:34" ht="15" customHeight="1">
      <c r="A774" s="15"/>
      <c r="B774" s="166">
        <v>5</v>
      </c>
      <c r="C774" s="105" t="s">
        <v>2428</v>
      </c>
      <c r="D774" s="105" t="s">
        <v>1437</v>
      </c>
      <c r="E774" s="212" t="s">
        <v>47</v>
      </c>
      <c r="F774" s="213" t="s">
        <v>14</v>
      </c>
      <c r="G774" s="214">
        <v>80100</v>
      </c>
      <c r="H774" s="214">
        <v>80100</v>
      </c>
      <c r="I774" s="167">
        <v>80670</v>
      </c>
      <c r="J774" s="445">
        <f t="shared" si="752"/>
        <v>7.1161048689138574E-3</v>
      </c>
      <c r="K774" s="167">
        <f t="shared" si="746"/>
        <v>81244.056179775289</v>
      </c>
      <c r="L774" s="167">
        <f t="shared" ref="L774:O774" si="801">IF($J774&lt;0,(K774*(1-$J774)),(K774*(1+$J774)))</f>
        <v>81822.197403526501</v>
      </c>
      <c r="M774" s="167">
        <f t="shared" si="801"/>
        <v>82404.452740854977</v>
      </c>
      <c r="N774" s="167">
        <f t="shared" si="801"/>
        <v>82990.851468224355</v>
      </c>
      <c r="O774" s="167">
        <f t="shared" si="801"/>
        <v>83581.423070432691</v>
      </c>
      <c r="P774" s="455"/>
      <c r="Q774" s="87">
        <f t="shared" si="748"/>
        <v>80670</v>
      </c>
      <c r="R774" s="550">
        <f t="shared" si="742"/>
        <v>0</v>
      </c>
      <c r="S774" s="550">
        <f t="shared" si="743"/>
        <v>0</v>
      </c>
      <c r="T774" s="550">
        <f>IF(R774=1,SUM($R$6:R774),0)</f>
        <v>0</v>
      </c>
      <c r="U774" s="550">
        <f>IF(S774=1,SUM($S$6:S774),0)</f>
        <v>0</v>
      </c>
      <c r="V774" s="550">
        <f t="shared" si="744"/>
        <v>0</v>
      </c>
      <c r="W774" s="550">
        <f t="shared" si="745"/>
        <v>0</v>
      </c>
      <c r="X774" s="550">
        <f>IF(W774=1,SUM($W$6:W774),0)</f>
        <v>0</v>
      </c>
      <c r="Y774" s="158"/>
      <c r="Z774" s="158"/>
      <c r="AA774" s="158"/>
      <c r="AB774" s="158"/>
      <c r="AE774" s="150"/>
      <c r="AF774" s="160"/>
      <c r="AG774" s="150"/>
      <c r="AH774" s="150"/>
    </row>
    <row r="775" spans="1:34" ht="15" customHeight="1">
      <c r="A775" s="15"/>
      <c r="B775" s="166">
        <v>6</v>
      </c>
      <c r="C775" s="105" t="s">
        <v>2429</v>
      </c>
      <c r="D775" s="105" t="s">
        <v>1438</v>
      </c>
      <c r="E775" s="212" t="s">
        <v>47</v>
      </c>
      <c r="F775" s="213" t="s">
        <v>14</v>
      </c>
      <c r="G775" s="214">
        <v>80100</v>
      </c>
      <c r="H775" s="214">
        <v>80100</v>
      </c>
      <c r="I775" s="167">
        <v>103642</v>
      </c>
      <c r="J775" s="445">
        <f t="shared" si="752"/>
        <v>0.2939076154806492</v>
      </c>
      <c r="K775" s="167">
        <f t="shared" si="746"/>
        <v>134103.17308364544</v>
      </c>
      <c r="L775" s="167">
        <f t="shared" ref="L775:O775" si="802">IF($J775&lt;0,(K775*(1-$J775)),(K775*(1+$J775)))</f>
        <v>173517.11691304846</v>
      </c>
      <c r="M775" s="167">
        <f t="shared" si="802"/>
        <v>224515.11899003957</v>
      </c>
      <c r="N775" s="167">
        <f t="shared" si="802"/>
        <v>290501.82225175633</v>
      </c>
      <c r="O775" s="167">
        <f t="shared" si="802"/>
        <v>375882.52012255345</v>
      </c>
      <c r="P775" s="455"/>
      <c r="Q775" s="87">
        <f t="shared" si="748"/>
        <v>103642</v>
      </c>
      <c r="R775" s="550">
        <f t="shared" ref="R775:R838" si="803">IF(E775="MDU-KD",1,0)</f>
        <v>0</v>
      </c>
      <c r="S775" s="550">
        <f t="shared" ref="S775:S838" si="804">IF(E775="HDW",1,0)</f>
        <v>0</v>
      </c>
      <c r="T775" s="550">
        <f>IF(R775=1,SUM($R$6:R775),0)</f>
        <v>0</v>
      </c>
      <c r="U775" s="550">
        <f>IF(S775=1,SUM($S$6:S775),0)</f>
        <v>0</v>
      </c>
      <c r="V775" s="550">
        <f t="shared" ref="V775:V838" si="805">IF(T775=0,U775,T775)</f>
        <v>0</v>
      </c>
      <c r="W775" s="550">
        <f t="shared" ref="W775:W838" si="806">IF(F775=0,0,IF(LEFT(C775,11)="Tiang Beton",1,0))</f>
        <v>0</v>
      </c>
      <c r="X775" s="550">
        <f>IF(W775=1,SUM($W$6:W775),0)</f>
        <v>0</v>
      </c>
      <c r="Y775" s="158"/>
      <c r="Z775" s="158"/>
      <c r="AA775" s="158"/>
      <c r="AB775" s="158"/>
      <c r="AE775" s="150"/>
      <c r="AF775" s="160"/>
      <c r="AG775" s="150"/>
      <c r="AH775" s="150"/>
    </row>
    <row r="776" spans="1:34" ht="15" customHeight="1">
      <c r="A776" s="15"/>
      <c r="B776" s="166">
        <v>7</v>
      </c>
      <c r="C776" s="105" t="s">
        <v>2430</v>
      </c>
      <c r="D776" s="105" t="s">
        <v>1439</v>
      </c>
      <c r="E776" s="212" t="s">
        <v>47</v>
      </c>
      <c r="F776" s="213" t="s">
        <v>14</v>
      </c>
      <c r="G776" s="214">
        <v>44000</v>
      </c>
      <c r="H776" s="214">
        <v>44000</v>
      </c>
      <c r="I776" s="167">
        <v>87905</v>
      </c>
      <c r="J776" s="445">
        <f t="shared" si="752"/>
        <v>0.99784090909090906</v>
      </c>
      <c r="K776" s="167">
        <f t="shared" si="746"/>
        <v>175620.20511363636</v>
      </c>
      <c r="L776" s="167">
        <f t="shared" ref="L776:O776" si="807">IF($J776&lt;0,(K776*(1-$J776)),(K776*(1+$J776)))</f>
        <v>350861.23023895919</v>
      </c>
      <c r="M776" s="167">
        <f t="shared" si="807"/>
        <v>700964.91918535694</v>
      </c>
      <c r="N776" s="167">
        <f t="shared" si="807"/>
        <v>1400416.3913861092</v>
      </c>
      <c r="O776" s="167">
        <f t="shared" si="807"/>
        <v>2797809.1564726345</v>
      </c>
      <c r="P776" s="455"/>
      <c r="Q776" s="87">
        <f t="shared" si="748"/>
        <v>87905</v>
      </c>
      <c r="R776" s="550">
        <f t="shared" si="803"/>
        <v>0</v>
      </c>
      <c r="S776" s="550">
        <f t="shared" si="804"/>
        <v>0</v>
      </c>
      <c r="T776" s="550">
        <f>IF(R776=1,SUM($R$6:R776),0)</f>
        <v>0</v>
      </c>
      <c r="U776" s="550">
        <f>IF(S776=1,SUM($S$6:S776),0)</f>
        <v>0</v>
      </c>
      <c r="V776" s="550">
        <f t="shared" si="805"/>
        <v>0</v>
      </c>
      <c r="W776" s="550">
        <f t="shared" si="806"/>
        <v>0</v>
      </c>
      <c r="X776" s="550">
        <f>IF(W776=1,SUM($W$6:W776),0)</f>
        <v>0</v>
      </c>
      <c r="Y776" s="158"/>
      <c r="Z776" s="158"/>
      <c r="AA776" s="158"/>
      <c r="AB776" s="158"/>
      <c r="AE776" s="150"/>
      <c r="AF776" s="160"/>
      <c r="AG776" s="150"/>
      <c r="AH776" s="150"/>
    </row>
    <row r="777" spans="1:34" ht="15" customHeight="1">
      <c r="A777" s="15"/>
      <c r="B777" s="166">
        <v>8</v>
      </c>
      <c r="C777" s="105" t="s">
        <v>2431</v>
      </c>
      <c r="D777" s="105" t="s">
        <v>1440</v>
      </c>
      <c r="E777" s="212" t="s">
        <v>47</v>
      </c>
      <c r="F777" s="213" t="s">
        <v>14</v>
      </c>
      <c r="G777" s="214">
        <v>84000</v>
      </c>
      <c r="H777" s="214">
        <v>84000</v>
      </c>
      <c r="I777" s="167">
        <v>133463</v>
      </c>
      <c r="J777" s="445">
        <f t="shared" si="752"/>
        <v>0.58884523809523814</v>
      </c>
      <c r="K777" s="167">
        <f t="shared" si="746"/>
        <v>212052.05201190477</v>
      </c>
      <c r="L777" s="167">
        <f t="shared" ref="L777:O777" si="808">IF($J777&lt;0,(K777*(1-$J777)),(K777*(1+$J777)))</f>
        <v>336917.89306743868</v>
      </c>
      <c r="M777" s="167">
        <f t="shared" si="808"/>
        <v>535310.39002928068</v>
      </c>
      <c r="N777" s="167">
        <f t="shared" si="808"/>
        <v>850525.36410092737</v>
      </c>
      <c r="O777" s="167">
        <f t="shared" si="808"/>
        <v>1351353.1746309772</v>
      </c>
      <c r="P777" s="455"/>
      <c r="Q777" s="87">
        <f t="shared" si="748"/>
        <v>133463</v>
      </c>
      <c r="R777" s="550">
        <f t="shared" si="803"/>
        <v>0</v>
      </c>
      <c r="S777" s="550">
        <f t="shared" si="804"/>
        <v>0</v>
      </c>
      <c r="T777" s="550">
        <f>IF(R777=1,SUM($R$6:R777),0)</f>
        <v>0</v>
      </c>
      <c r="U777" s="550">
        <f>IF(S777=1,SUM($S$6:S777),0)</f>
        <v>0</v>
      </c>
      <c r="V777" s="550">
        <f t="shared" si="805"/>
        <v>0</v>
      </c>
      <c r="W777" s="550">
        <f t="shared" si="806"/>
        <v>0</v>
      </c>
      <c r="X777" s="550">
        <f>IF(W777=1,SUM($W$6:W777),0)</f>
        <v>0</v>
      </c>
      <c r="Y777" s="158"/>
      <c r="Z777" s="158"/>
      <c r="AA777" s="158"/>
      <c r="AB777" s="158"/>
      <c r="AE777" s="150"/>
      <c r="AF777" s="160"/>
      <c r="AG777" s="150"/>
      <c r="AH777" s="150"/>
    </row>
    <row r="778" spans="1:34" ht="15" customHeight="1">
      <c r="A778" s="15"/>
      <c r="B778" s="166">
        <v>9</v>
      </c>
      <c r="C778" s="105" t="s">
        <v>2432</v>
      </c>
      <c r="D778" s="105" t="s">
        <v>1441</v>
      </c>
      <c r="E778" s="212" t="s">
        <v>47</v>
      </c>
      <c r="F778" s="213" t="s">
        <v>14</v>
      </c>
      <c r="G778" s="214">
        <v>70300</v>
      </c>
      <c r="H778" s="214">
        <v>70300</v>
      </c>
      <c r="I778" s="167">
        <v>103314</v>
      </c>
      <c r="J778" s="445">
        <f t="shared" si="752"/>
        <v>0.46961593172119487</v>
      </c>
      <c r="K778" s="167">
        <f t="shared" si="746"/>
        <v>151831.90036984353</v>
      </c>
      <c r="L778" s="167">
        <f t="shared" ref="L778:O778" si="809">IF($J778&lt;0,(K778*(1-$J778)),(K778*(1+$J778)))</f>
        <v>223134.57972702725</v>
      </c>
      <c r="M778" s="167">
        <f t="shared" si="809"/>
        <v>327922.13328475243</v>
      </c>
      <c r="N778" s="167">
        <f t="shared" si="809"/>
        <v>481919.59143927332</v>
      </c>
      <c r="O778" s="167">
        <f t="shared" si="809"/>
        <v>708236.70938772534</v>
      </c>
      <c r="P778" s="455"/>
      <c r="Q778" s="87">
        <f t="shared" si="748"/>
        <v>103314</v>
      </c>
      <c r="R778" s="550">
        <f t="shared" si="803"/>
        <v>0</v>
      </c>
      <c r="S778" s="550">
        <f t="shared" si="804"/>
        <v>0</v>
      </c>
      <c r="T778" s="550">
        <f>IF(R778=1,SUM($R$6:R778),0)</f>
        <v>0</v>
      </c>
      <c r="U778" s="550">
        <f>IF(S778=1,SUM($S$6:S778),0)</f>
        <v>0</v>
      </c>
      <c r="V778" s="550">
        <f t="shared" si="805"/>
        <v>0</v>
      </c>
      <c r="W778" s="550">
        <f t="shared" si="806"/>
        <v>0</v>
      </c>
      <c r="X778" s="550">
        <f>IF(W778=1,SUM($W$6:W778),0)</f>
        <v>0</v>
      </c>
      <c r="Y778" s="158"/>
      <c r="Z778" s="158"/>
      <c r="AA778" s="158"/>
      <c r="AB778" s="158"/>
      <c r="AE778" s="150"/>
      <c r="AF778" s="160"/>
      <c r="AG778" s="150"/>
      <c r="AH778" s="150"/>
    </row>
    <row r="779" spans="1:34" ht="15" customHeight="1">
      <c r="A779" s="15"/>
      <c r="B779" s="166">
        <v>10</v>
      </c>
      <c r="C779" s="105" t="s">
        <v>2433</v>
      </c>
      <c r="D779" s="105" t="s">
        <v>1442</v>
      </c>
      <c r="E779" s="212" t="s">
        <v>47</v>
      </c>
      <c r="F779" s="213" t="s">
        <v>14</v>
      </c>
      <c r="G779" s="214">
        <v>45200</v>
      </c>
      <c r="H779" s="214">
        <v>45200</v>
      </c>
      <c r="I779" s="167">
        <v>82004</v>
      </c>
      <c r="J779" s="445">
        <f t="shared" ref="J779:J842" si="810">((I779-H779)/H779)*100%</f>
        <v>0.81424778761061944</v>
      </c>
      <c r="K779" s="167">
        <f t="shared" ref="K779:K842" si="811">IF($J779&lt;0,(I779*(1-$J779)),(I779*(1+$J779)))</f>
        <v>148775.57557522121</v>
      </c>
      <c r="L779" s="167">
        <f t="shared" ref="L779:O779" si="812">IF($J779&lt;0,(K779*(1-$J779)),(K779*(1+$J779)))</f>
        <v>269915.75883784157</v>
      </c>
      <c r="M779" s="167">
        <f t="shared" si="812"/>
        <v>489694.06831279554</v>
      </c>
      <c r="N779" s="167">
        <f t="shared" si="812"/>
        <v>888426.38004253281</v>
      </c>
      <c r="O779" s="167">
        <f t="shared" si="812"/>
        <v>1611825.5944470763</v>
      </c>
      <c r="P779" s="455"/>
      <c r="Q779" s="87">
        <f t="shared" ref="Q779:Q842" si="813">IF($Q$5=$H$4,H779,(IF($Q$5=$G$4,G779,(IF($Q$5=$I$4,I779,(IF($Q$5=$K$4,K779,(IF($Q$5=$L$4,L779,(IF($Q$5=$M$4,M779,(IF($Q$5=$N$4,N779,(IF($Q$5=$O$4,O779,0)))))))))))))))</f>
        <v>82004</v>
      </c>
      <c r="R779" s="550">
        <f t="shared" si="803"/>
        <v>0</v>
      </c>
      <c r="S779" s="550">
        <f t="shared" si="804"/>
        <v>0</v>
      </c>
      <c r="T779" s="550">
        <f>IF(R779=1,SUM($R$6:R779),0)</f>
        <v>0</v>
      </c>
      <c r="U779" s="550">
        <f>IF(S779=1,SUM($S$6:S779),0)</f>
        <v>0</v>
      </c>
      <c r="V779" s="550">
        <f t="shared" si="805"/>
        <v>0</v>
      </c>
      <c r="W779" s="550">
        <f t="shared" si="806"/>
        <v>0</v>
      </c>
      <c r="X779" s="550">
        <f>IF(W779=1,SUM($W$6:W779),0)</f>
        <v>0</v>
      </c>
      <c r="Y779" s="158"/>
      <c r="Z779" s="158"/>
      <c r="AA779" s="158"/>
      <c r="AB779" s="158"/>
      <c r="AE779" s="150"/>
      <c r="AF779" s="160"/>
      <c r="AG779" s="150"/>
      <c r="AH779" s="150"/>
    </row>
    <row r="780" spans="1:34" ht="15" customHeight="1">
      <c r="A780" s="15"/>
      <c r="B780" s="166">
        <v>11</v>
      </c>
      <c r="C780" s="105" t="s">
        <v>2434</v>
      </c>
      <c r="D780" s="105" t="s">
        <v>1443</v>
      </c>
      <c r="E780" s="212" t="s">
        <v>47</v>
      </c>
      <c r="F780" s="213" t="s">
        <v>14</v>
      </c>
      <c r="G780" s="214">
        <v>70300</v>
      </c>
      <c r="H780" s="214">
        <v>70300</v>
      </c>
      <c r="I780" s="167">
        <v>104297</v>
      </c>
      <c r="J780" s="445">
        <f t="shared" si="810"/>
        <v>0.48359886201991464</v>
      </c>
      <c r="K780" s="167">
        <f t="shared" si="811"/>
        <v>154734.91051209104</v>
      </c>
      <c r="L780" s="167">
        <f t="shared" ref="L780:O780" si="814">IF($J780&lt;0,(K780*(1-$J780)),(K780*(1+$J780)))</f>
        <v>229564.53715049161</v>
      </c>
      <c r="M780" s="167">
        <f t="shared" si="814"/>
        <v>340581.68607659778</v>
      </c>
      <c r="N780" s="167">
        <f t="shared" si="814"/>
        <v>505286.6018880643</v>
      </c>
      <c r="O780" s="167">
        <f t="shared" si="814"/>
        <v>749642.62755504192</v>
      </c>
      <c r="P780" s="455"/>
      <c r="Q780" s="87">
        <f t="shared" si="813"/>
        <v>104297</v>
      </c>
      <c r="R780" s="550">
        <f t="shared" si="803"/>
        <v>0</v>
      </c>
      <c r="S780" s="550">
        <f t="shared" si="804"/>
        <v>0</v>
      </c>
      <c r="T780" s="550">
        <f>IF(R780=1,SUM($R$6:R780),0)</f>
        <v>0</v>
      </c>
      <c r="U780" s="550">
        <f>IF(S780=1,SUM($S$6:S780),0)</f>
        <v>0</v>
      </c>
      <c r="V780" s="550">
        <f t="shared" si="805"/>
        <v>0</v>
      </c>
      <c r="W780" s="550">
        <f t="shared" si="806"/>
        <v>0</v>
      </c>
      <c r="X780" s="550">
        <f>IF(W780=1,SUM($W$6:W780),0)</f>
        <v>0</v>
      </c>
      <c r="Y780" s="158"/>
      <c r="Z780" s="158"/>
      <c r="AA780" s="158"/>
      <c r="AB780" s="158"/>
      <c r="AE780" s="150"/>
      <c r="AF780" s="160"/>
      <c r="AG780" s="150"/>
      <c r="AH780" s="150"/>
    </row>
    <row r="781" spans="1:34" ht="15" customHeight="1">
      <c r="A781" s="15"/>
      <c r="B781" s="166">
        <v>12</v>
      </c>
      <c r="C781" s="105" t="s">
        <v>2435</v>
      </c>
      <c r="D781" s="105" t="s">
        <v>1444</v>
      </c>
      <c r="E781" s="212" t="s">
        <v>47</v>
      </c>
      <c r="F781" s="213" t="s">
        <v>14</v>
      </c>
      <c r="G781" s="214">
        <v>80900</v>
      </c>
      <c r="H781" s="214">
        <v>85800</v>
      </c>
      <c r="I781" s="167">
        <v>165977</v>
      </c>
      <c r="J781" s="445">
        <f t="shared" si="810"/>
        <v>0.9344638694638695</v>
      </c>
      <c r="K781" s="167">
        <f t="shared" si="811"/>
        <v>321076.50966200465</v>
      </c>
      <c r="L781" s="167">
        <f t="shared" ref="L781:O781" si="815">IF($J781&lt;0,(K781*(1-$J781)),(K781*(1+$J781)))</f>
        <v>621110.90727471502</v>
      </c>
      <c r="M781" s="167">
        <f t="shared" si="815"/>
        <v>1201516.6090528597</v>
      </c>
      <c r="N781" s="167">
        <f t="shared" si="815"/>
        <v>2324290.4687735024</v>
      </c>
      <c r="O781" s="167">
        <f t="shared" si="815"/>
        <v>4496255.9339815807</v>
      </c>
      <c r="P781" s="455"/>
      <c r="Q781" s="87">
        <f t="shared" si="813"/>
        <v>165977</v>
      </c>
      <c r="R781" s="550">
        <f t="shared" si="803"/>
        <v>0</v>
      </c>
      <c r="S781" s="550">
        <f t="shared" si="804"/>
        <v>0</v>
      </c>
      <c r="T781" s="550">
        <f>IF(R781=1,SUM($R$6:R781),0)</f>
        <v>0</v>
      </c>
      <c r="U781" s="550">
        <f>IF(S781=1,SUM($S$6:S781),0)</f>
        <v>0</v>
      </c>
      <c r="V781" s="550">
        <f t="shared" si="805"/>
        <v>0</v>
      </c>
      <c r="W781" s="550">
        <f t="shared" si="806"/>
        <v>0</v>
      </c>
      <c r="X781" s="550">
        <f>IF(W781=1,SUM($W$6:W781),0)</f>
        <v>0</v>
      </c>
      <c r="Y781" s="158"/>
      <c r="Z781" s="158"/>
      <c r="AA781" s="158"/>
      <c r="AB781" s="158"/>
      <c r="AE781" s="150"/>
      <c r="AF781" s="160"/>
      <c r="AG781" s="150"/>
      <c r="AH781" s="150"/>
    </row>
    <row r="782" spans="1:34" ht="15" customHeight="1">
      <c r="A782" s="15"/>
      <c r="B782" s="166">
        <v>13</v>
      </c>
      <c r="C782" s="105" t="s">
        <v>2436</v>
      </c>
      <c r="D782" s="105" t="s">
        <v>1445</v>
      </c>
      <c r="E782" s="212" t="s">
        <v>47</v>
      </c>
      <c r="F782" s="213" t="s">
        <v>14</v>
      </c>
      <c r="G782" s="214">
        <v>82500</v>
      </c>
      <c r="H782" s="214">
        <v>87700</v>
      </c>
      <c r="I782" s="167">
        <v>107949</v>
      </c>
      <c r="J782" s="445">
        <f t="shared" si="810"/>
        <v>0.23088939566704675</v>
      </c>
      <c r="K782" s="167">
        <f t="shared" si="811"/>
        <v>132873.27937286205</v>
      </c>
      <c r="L782" s="167">
        <f t="shared" ref="L782:O782" si="816">IF($J782&lt;0,(K782*(1-$J782)),(K782*(1+$J782)))</f>
        <v>163552.31054756083</v>
      </c>
      <c r="M782" s="167">
        <f t="shared" si="816"/>
        <v>201314.80468983631</v>
      </c>
      <c r="N782" s="167">
        <f t="shared" si="816"/>
        <v>247796.25828350219</v>
      </c>
      <c r="O782" s="167">
        <f t="shared" si="816"/>
        <v>305009.78660713544</v>
      </c>
      <c r="P782" s="455"/>
      <c r="Q782" s="87">
        <f t="shared" si="813"/>
        <v>107949</v>
      </c>
      <c r="R782" s="550">
        <f t="shared" si="803"/>
        <v>0</v>
      </c>
      <c r="S782" s="550">
        <f t="shared" si="804"/>
        <v>0</v>
      </c>
      <c r="T782" s="550">
        <f>IF(R782=1,SUM($R$6:R782),0)</f>
        <v>0</v>
      </c>
      <c r="U782" s="550">
        <f>IF(S782=1,SUM($S$6:S782),0)</f>
        <v>0</v>
      </c>
      <c r="V782" s="550">
        <f t="shared" si="805"/>
        <v>0</v>
      </c>
      <c r="W782" s="550">
        <f t="shared" si="806"/>
        <v>0</v>
      </c>
      <c r="X782" s="550">
        <f>IF(W782=1,SUM($W$6:W782),0)</f>
        <v>0</v>
      </c>
      <c r="Y782" s="158"/>
      <c r="Z782" s="158"/>
      <c r="AA782" s="158"/>
      <c r="AB782" s="158"/>
      <c r="AE782" s="150"/>
      <c r="AF782" s="160"/>
      <c r="AG782" s="150"/>
      <c r="AH782" s="150"/>
    </row>
    <row r="783" spans="1:34" ht="15" customHeight="1">
      <c r="A783" s="15"/>
      <c r="B783" s="166">
        <v>14</v>
      </c>
      <c r="C783" s="105" t="s">
        <v>2437</v>
      </c>
      <c r="D783" s="105" t="s">
        <v>1446</v>
      </c>
      <c r="E783" s="212" t="s">
        <v>47</v>
      </c>
      <c r="F783" s="213" t="s">
        <v>14</v>
      </c>
      <c r="G783" s="214">
        <v>80900</v>
      </c>
      <c r="H783" s="214">
        <v>85800</v>
      </c>
      <c r="I783" s="167">
        <v>165977</v>
      </c>
      <c r="J783" s="445">
        <f t="shared" si="810"/>
        <v>0.9344638694638695</v>
      </c>
      <c r="K783" s="167">
        <f t="shared" si="811"/>
        <v>321076.50966200465</v>
      </c>
      <c r="L783" s="167">
        <f t="shared" ref="L783:O783" si="817">IF($J783&lt;0,(K783*(1-$J783)),(K783*(1+$J783)))</f>
        <v>621110.90727471502</v>
      </c>
      <c r="M783" s="167">
        <f t="shared" si="817"/>
        <v>1201516.6090528597</v>
      </c>
      <c r="N783" s="167">
        <f t="shared" si="817"/>
        <v>2324290.4687735024</v>
      </c>
      <c r="O783" s="167">
        <f t="shared" si="817"/>
        <v>4496255.9339815807</v>
      </c>
      <c r="P783" s="455"/>
      <c r="Q783" s="87">
        <f t="shared" si="813"/>
        <v>165977</v>
      </c>
      <c r="R783" s="550">
        <f t="shared" si="803"/>
        <v>0</v>
      </c>
      <c r="S783" s="550">
        <f t="shared" si="804"/>
        <v>0</v>
      </c>
      <c r="T783" s="550">
        <f>IF(R783=1,SUM($R$6:R783),0)</f>
        <v>0</v>
      </c>
      <c r="U783" s="550">
        <f>IF(S783=1,SUM($S$6:S783),0)</f>
        <v>0</v>
      </c>
      <c r="V783" s="550">
        <f t="shared" si="805"/>
        <v>0</v>
      </c>
      <c r="W783" s="550">
        <f t="shared" si="806"/>
        <v>0</v>
      </c>
      <c r="X783" s="550">
        <f>IF(W783=1,SUM($W$6:W783),0)</f>
        <v>0</v>
      </c>
      <c r="Y783" s="158"/>
      <c r="Z783" s="158"/>
      <c r="AA783" s="158"/>
      <c r="AB783" s="158"/>
      <c r="AE783" s="150"/>
      <c r="AF783" s="160"/>
      <c r="AG783" s="150"/>
      <c r="AH783" s="150"/>
    </row>
    <row r="784" spans="1:34" ht="15" customHeight="1">
      <c r="A784" s="15"/>
      <c r="B784" s="166">
        <v>15</v>
      </c>
      <c r="C784" s="105" t="s">
        <v>2438</v>
      </c>
      <c r="D784" s="105" t="s">
        <v>1447</v>
      </c>
      <c r="E784" s="212" t="s">
        <v>47</v>
      </c>
      <c r="F784" s="213" t="s">
        <v>14</v>
      </c>
      <c r="G784" s="214">
        <v>42100</v>
      </c>
      <c r="H784" s="214">
        <v>50100</v>
      </c>
      <c r="I784" s="167">
        <v>92495</v>
      </c>
      <c r="J784" s="445">
        <f t="shared" si="810"/>
        <v>0.84620758483033931</v>
      </c>
      <c r="K784" s="167">
        <f t="shared" si="811"/>
        <v>170764.97055888225</v>
      </c>
      <c r="L784" s="167">
        <f t="shared" ref="L784:O784" si="818">IF($J784&lt;0,(K784*(1-$J784)),(K784*(1+$J784)))</f>
        <v>315267.58386913803</v>
      </c>
      <c r="M784" s="167">
        <f t="shared" si="818"/>
        <v>582049.40459033777</v>
      </c>
      <c r="N784" s="167">
        <f t="shared" si="818"/>
        <v>1074584.0255006645</v>
      </c>
      <c r="O784" s="167">
        <f t="shared" si="818"/>
        <v>1983905.1784168456</v>
      </c>
      <c r="P784" s="455"/>
      <c r="Q784" s="87">
        <f t="shared" si="813"/>
        <v>92495</v>
      </c>
      <c r="R784" s="550">
        <f t="shared" si="803"/>
        <v>0</v>
      </c>
      <c r="S784" s="550">
        <f t="shared" si="804"/>
        <v>0</v>
      </c>
      <c r="T784" s="550">
        <f>IF(R784=1,SUM($R$6:R784),0)</f>
        <v>0</v>
      </c>
      <c r="U784" s="550">
        <f>IF(S784=1,SUM($S$6:S784),0)</f>
        <v>0</v>
      </c>
      <c r="V784" s="550">
        <f t="shared" si="805"/>
        <v>0</v>
      </c>
      <c r="W784" s="550">
        <f t="shared" si="806"/>
        <v>0</v>
      </c>
      <c r="X784" s="550">
        <f>IF(W784=1,SUM($W$6:W784),0)</f>
        <v>0</v>
      </c>
      <c r="Y784" s="158"/>
      <c r="Z784" s="158"/>
      <c r="AA784" s="158"/>
      <c r="AB784" s="158"/>
      <c r="AE784" s="150"/>
      <c r="AF784" s="160"/>
      <c r="AG784" s="150"/>
      <c r="AH784" s="150"/>
    </row>
    <row r="785" spans="1:34" ht="15" customHeight="1">
      <c r="A785" s="15"/>
      <c r="B785" s="166">
        <v>16</v>
      </c>
      <c r="C785" s="105" t="s">
        <v>2439</v>
      </c>
      <c r="D785" s="105" t="s">
        <v>1448</v>
      </c>
      <c r="E785" s="212" t="s">
        <v>47</v>
      </c>
      <c r="F785" s="213" t="s">
        <v>14</v>
      </c>
      <c r="G785" s="214">
        <v>40200</v>
      </c>
      <c r="H785" s="214">
        <v>45100</v>
      </c>
      <c r="I785" s="167">
        <v>67251</v>
      </c>
      <c r="J785" s="445">
        <f t="shared" si="810"/>
        <v>0.4911529933481153</v>
      </c>
      <c r="K785" s="167">
        <f t="shared" si="811"/>
        <v>100281.5299556541</v>
      </c>
      <c r="L785" s="167">
        <f t="shared" ref="L785:O785" si="819">IF($J785&lt;0,(K785*(1-$J785)),(K785*(1+$J785)))</f>
        <v>149535.10357090231</v>
      </c>
      <c r="M785" s="167">
        <f t="shared" si="819"/>
        <v>222979.71730037144</v>
      </c>
      <c r="N785" s="167">
        <f t="shared" si="819"/>
        <v>332496.87290836539</v>
      </c>
      <c r="O785" s="167">
        <f t="shared" si="819"/>
        <v>495803.70731619693</v>
      </c>
      <c r="P785" s="455"/>
      <c r="Q785" s="87">
        <f t="shared" si="813"/>
        <v>67251</v>
      </c>
      <c r="R785" s="550">
        <f t="shared" si="803"/>
        <v>0</v>
      </c>
      <c r="S785" s="550">
        <f t="shared" si="804"/>
        <v>0</v>
      </c>
      <c r="T785" s="550">
        <f>IF(R785=1,SUM($R$6:R785),0)</f>
        <v>0</v>
      </c>
      <c r="U785" s="550">
        <f>IF(S785=1,SUM($S$6:S785),0)</f>
        <v>0</v>
      </c>
      <c r="V785" s="550">
        <f t="shared" si="805"/>
        <v>0</v>
      </c>
      <c r="W785" s="550">
        <f t="shared" si="806"/>
        <v>0</v>
      </c>
      <c r="X785" s="550">
        <f>IF(W785=1,SUM($W$6:W785),0)</f>
        <v>0</v>
      </c>
      <c r="Y785" s="158"/>
      <c r="Z785" s="158"/>
      <c r="AA785" s="158"/>
      <c r="AB785" s="158"/>
      <c r="AE785" s="150"/>
      <c r="AF785" s="160"/>
      <c r="AG785" s="150"/>
      <c r="AH785" s="150"/>
    </row>
    <row r="786" spans="1:34" ht="15" customHeight="1">
      <c r="A786" s="15"/>
      <c r="B786" s="166">
        <v>17</v>
      </c>
      <c r="C786" s="105" t="s">
        <v>2440</v>
      </c>
      <c r="D786" s="105" t="s">
        <v>1449</v>
      </c>
      <c r="E786" s="212" t="s">
        <v>47</v>
      </c>
      <c r="F786" s="213" t="s">
        <v>14</v>
      </c>
      <c r="G786" s="214">
        <v>42100</v>
      </c>
      <c r="H786" s="214">
        <v>50100</v>
      </c>
      <c r="I786" s="167">
        <v>92495</v>
      </c>
      <c r="J786" s="445">
        <f t="shared" si="810"/>
        <v>0.84620758483033931</v>
      </c>
      <c r="K786" s="167">
        <f t="shared" si="811"/>
        <v>170764.97055888225</v>
      </c>
      <c r="L786" s="167">
        <f t="shared" ref="L786:O786" si="820">IF($J786&lt;0,(K786*(1-$J786)),(K786*(1+$J786)))</f>
        <v>315267.58386913803</v>
      </c>
      <c r="M786" s="167">
        <f t="shared" si="820"/>
        <v>582049.40459033777</v>
      </c>
      <c r="N786" s="167">
        <f t="shared" si="820"/>
        <v>1074584.0255006645</v>
      </c>
      <c r="O786" s="167">
        <f t="shared" si="820"/>
        <v>1983905.1784168456</v>
      </c>
      <c r="P786" s="455"/>
      <c r="Q786" s="87">
        <f t="shared" si="813"/>
        <v>92495</v>
      </c>
      <c r="R786" s="550">
        <f t="shared" si="803"/>
        <v>0</v>
      </c>
      <c r="S786" s="550">
        <f t="shared" si="804"/>
        <v>0</v>
      </c>
      <c r="T786" s="550">
        <f>IF(R786=1,SUM($R$6:R786),0)</f>
        <v>0</v>
      </c>
      <c r="U786" s="550">
        <f>IF(S786=1,SUM($S$6:S786),0)</f>
        <v>0</v>
      </c>
      <c r="V786" s="550">
        <f t="shared" si="805"/>
        <v>0</v>
      </c>
      <c r="W786" s="550">
        <f t="shared" si="806"/>
        <v>0</v>
      </c>
      <c r="X786" s="550">
        <f>IF(W786=1,SUM($W$6:W786),0)</f>
        <v>0</v>
      </c>
      <c r="Y786" s="158"/>
      <c r="Z786" s="158"/>
      <c r="AA786" s="158"/>
      <c r="AB786" s="158"/>
      <c r="AE786" s="150"/>
      <c r="AF786" s="160"/>
      <c r="AG786" s="150"/>
      <c r="AH786" s="150"/>
    </row>
    <row r="787" spans="1:34" ht="15" customHeight="1">
      <c r="A787" s="15"/>
      <c r="B787" s="166">
        <v>18</v>
      </c>
      <c r="C787" s="105" t="s">
        <v>2441</v>
      </c>
      <c r="D787" s="105" t="s">
        <v>1450</v>
      </c>
      <c r="E787" s="212" t="s">
        <v>47</v>
      </c>
      <c r="F787" s="213" t="s">
        <v>14</v>
      </c>
      <c r="G787" s="214">
        <v>45200</v>
      </c>
      <c r="H787" s="214">
        <v>53800</v>
      </c>
      <c r="I787" s="167">
        <v>104953</v>
      </c>
      <c r="J787" s="445">
        <f t="shared" si="810"/>
        <v>0.95079925650557617</v>
      </c>
      <c r="K787" s="167">
        <f t="shared" si="811"/>
        <v>204742.23436802975</v>
      </c>
      <c r="L787" s="167">
        <f t="shared" ref="L787:O787" si="821">IF($J787&lt;0,(K787*(1-$J787)),(K787*(1+$J787)))</f>
        <v>399410.99858044286</v>
      </c>
      <c r="M787" s="167">
        <f t="shared" si="821"/>
        <v>779170.67907087773</v>
      </c>
      <c r="N787" s="167">
        <f t="shared" si="821"/>
        <v>1520005.5814224132</v>
      </c>
      <c r="O787" s="167">
        <f t="shared" si="821"/>
        <v>2965225.7581231701</v>
      </c>
      <c r="P787" s="455"/>
      <c r="Q787" s="87">
        <f t="shared" si="813"/>
        <v>104953</v>
      </c>
      <c r="R787" s="550">
        <f t="shared" si="803"/>
        <v>0</v>
      </c>
      <c r="S787" s="550">
        <f t="shared" si="804"/>
        <v>0</v>
      </c>
      <c r="T787" s="550">
        <f>IF(R787=1,SUM($R$6:R787),0)</f>
        <v>0</v>
      </c>
      <c r="U787" s="550">
        <f>IF(S787=1,SUM($S$6:S787),0)</f>
        <v>0</v>
      </c>
      <c r="V787" s="550">
        <f t="shared" si="805"/>
        <v>0</v>
      </c>
      <c r="W787" s="550">
        <f t="shared" si="806"/>
        <v>0</v>
      </c>
      <c r="X787" s="550">
        <f>IF(W787=1,SUM($W$6:W787),0)</f>
        <v>0</v>
      </c>
      <c r="Y787" s="158"/>
      <c r="Z787" s="158"/>
      <c r="AA787" s="158"/>
      <c r="AB787" s="158"/>
      <c r="AE787" s="150"/>
      <c r="AF787" s="160"/>
      <c r="AG787" s="150"/>
      <c r="AH787" s="150"/>
    </row>
    <row r="788" spans="1:34" ht="15" customHeight="1">
      <c r="A788" s="15"/>
      <c r="B788" s="166">
        <v>19</v>
      </c>
      <c r="C788" s="105" t="s">
        <v>2442</v>
      </c>
      <c r="D788" s="105" t="s">
        <v>1451</v>
      </c>
      <c r="E788" s="212" t="s">
        <v>47</v>
      </c>
      <c r="F788" s="213" t="s">
        <v>14</v>
      </c>
      <c r="G788" s="214">
        <v>37200</v>
      </c>
      <c r="H788" s="214">
        <v>44300</v>
      </c>
      <c r="I788" s="167">
        <v>72168</v>
      </c>
      <c r="J788" s="445">
        <f t="shared" si="810"/>
        <v>0.62907449209932276</v>
      </c>
      <c r="K788" s="167">
        <f t="shared" si="811"/>
        <v>117567.04794582393</v>
      </c>
      <c r="L788" s="167">
        <f t="shared" ref="L788:O788" si="822">IF($J788&lt;0,(K788*(1-$J788)),(K788*(1+$J788)))</f>
        <v>191525.47891995983</v>
      </c>
      <c r="M788" s="167">
        <f t="shared" si="822"/>
        <v>312009.27229561313</v>
      </c>
      <c r="N788" s="167">
        <f t="shared" si="822"/>
        <v>508286.34679525526</v>
      </c>
      <c r="O788" s="167">
        <f t="shared" si="822"/>
        <v>828036.32224650064</v>
      </c>
      <c r="P788" s="455"/>
      <c r="Q788" s="87">
        <f t="shared" si="813"/>
        <v>72168</v>
      </c>
      <c r="R788" s="550">
        <f t="shared" si="803"/>
        <v>0</v>
      </c>
      <c r="S788" s="550">
        <f t="shared" si="804"/>
        <v>0</v>
      </c>
      <c r="T788" s="550">
        <f>IF(R788=1,SUM($R$6:R788),0)</f>
        <v>0</v>
      </c>
      <c r="U788" s="550">
        <f>IF(S788=1,SUM($S$6:S788),0)</f>
        <v>0</v>
      </c>
      <c r="V788" s="550">
        <f t="shared" si="805"/>
        <v>0</v>
      </c>
      <c r="W788" s="550">
        <f t="shared" si="806"/>
        <v>0</v>
      </c>
      <c r="X788" s="550">
        <f>IF(W788=1,SUM($W$6:W788),0)</f>
        <v>0</v>
      </c>
      <c r="Y788" s="158"/>
      <c r="Z788" s="158"/>
      <c r="AA788" s="158"/>
      <c r="AB788" s="158"/>
      <c r="AE788" s="150"/>
      <c r="AF788" s="160"/>
      <c r="AG788" s="150"/>
      <c r="AH788" s="150"/>
    </row>
    <row r="789" spans="1:34" ht="15" customHeight="1">
      <c r="A789" s="15"/>
      <c r="B789" s="166">
        <v>20</v>
      </c>
      <c r="C789" s="105" t="s">
        <v>2443</v>
      </c>
      <c r="D789" s="105" t="s">
        <v>1452</v>
      </c>
      <c r="E789" s="212" t="s">
        <v>47</v>
      </c>
      <c r="F789" s="213" t="s">
        <v>14</v>
      </c>
      <c r="G789" s="214">
        <v>45200</v>
      </c>
      <c r="H789" s="214">
        <v>53800</v>
      </c>
      <c r="I789" s="167">
        <v>113149</v>
      </c>
      <c r="J789" s="445">
        <f t="shared" si="810"/>
        <v>1.1031412639405205</v>
      </c>
      <c r="K789" s="167">
        <f t="shared" si="811"/>
        <v>237968.33087360594</v>
      </c>
      <c r="L789" s="167">
        <f t="shared" ref="L789:O789" si="823">IF($J789&lt;0,(K789*(1-$J789)),(K789*(1+$J789)))</f>
        <v>500481.01617133158</v>
      </c>
      <c r="M789" s="167">
        <f t="shared" si="823"/>
        <v>1052582.2769288104</v>
      </c>
      <c r="N789" s="167">
        <f t="shared" si="823"/>
        <v>2213729.2203014493</v>
      </c>
      <c r="O789" s="167">
        <f t="shared" si="823"/>
        <v>4655785.2704068534</v>
      </c>
      <c r="P789" s="455"/>
      <c r="Q789" s="87">
        <f t="shared" si="813"/>
        <v>113149</v>
      </c>
      <c r="R789" s="550">
        <f t="shared" si="803"/>
        <v>0</v>
      </c>
      <c r="S789" s="550">
        <f t="shared" si="804"/>
        <v>0</v>
      </c>
      <c r="T789" s="550">
        <f>IF(R789=1,SUM($R$6:R789),0)</f>
        <v>0</v>
      </c>
      <c r="U789" s="550">
        <f>IF(S789=1,SUM($S$6:S789),0)</f>
        <v>0</v>
      </c>
      <c r="V789" s="550">
        <f t="shared" si="805"/>
        <v>0</v>
      </c>
      <c r="W789" s="550">
        <f t="shared" si="806"/>
        <v>0</v>
      </c>
      <c r="X789" s="550">
        <f>IF(W789=1,SUM($W$6:W789),0)</f>
        <v>0</v>
      </c>
      <c r="Y789" s="158"/>
      <c r="Z789" s="158"/>
      <c r="AA789" s="158"/>
      <c r="AB789" s="158"/>
      <c r="AE789" s="150"/>
      <c r="AF789" s="160"/>
      <c r="AG789" s="150"/>
      <c r="AH789" s="150"/>
    </row>
    <row r="790" spans="1:34" ht="15" customHeight="1">
      <c r="A790" s="15"/>
      <c r="B790" s="166">
        <v>21</v>
      </c>
      <c r="C790" s="105" t="s">
        <v>2444</v>
      </c>
      <c r="D790" s="105" t="s">
        <v>1453</v>
      </c>
      <c r="E790" s="212" t="s">
        <v>47</v>
      </c>
      <c r="F790" s="213" t="s">
        <v>14</v>
      </c>
      <c r="G790" s="214">
        <v>37200</v>
      </c>
      <c r="H790" s="214">
        <v>44300</v>
      </c>
      <c r="I790" s="167">
        <v>46271</v>
      </c>
      <c r="J790" s="445">
        <f t="shared" si="810"/>
        <v>4.44920993227991E-2</v>
      </c>
      <c r="K790" s="167">
        <f t="shared" si="811"/>
        <v>48329.693927765235</v>
      </c>
      <c r="L790" s="167">
        <f t="shared" ref="L790:O790" si="824">IF($J790&lt;0,(K790*(1-$J790)),(K790*(1+$J790)))</f>
        <v>50479.983470239844</v>
      </c>
      <c r="M790" s="167">
        <f t="shared" si="824"/>
        <v>52725.943908611007</v>
      </c>
      <c r="N790" s="167">
        <f t="shared" si="824"/>
        <v>55071.831841881263</v>
      </c>
      <c r="O790" s="167">
        <f t="shared" si="824"/>
        <v>57522.093254078733</v>
      </c>
      <c r="P790" s="455"/>
      <c r="Q790" s="87">
        <f t="shared" si="813"/>
        <v>46271</v>
      </c>
      <c r="R790" s="550">
        <f t="shared" si="803"/>
        <v>0</v>
      </c>
      <c r="S790" s="550">
        <f t="shared" si="804"/>
        <v>0</v>
      </c>
      <c r="T790" s="550">
        <f>IF(R790=1,SUM($R$6:R790),0)</f>
        <v>0</v>
      </c>
      <c r="U790" s="550">
        <f>IF(S790=1,SUM($S$6:S790),0)</f>
        <v>0</v>
      </c>
      <c r="V790" s="550">
        <f t="shared" si="805"/>
        <v>0</v>
      </c>
      <c r="W790" s="550">
        <f t="shared" si="806"/>
        <v>0</v>
      </c>
      <c r="X790" s="550">
        <f>IF(W790=1,SUM($W$6:W790),0)</f>
        <v>0</v>
      </c>
      <c r="Y790" s="158"/>
      <c r="Z790" s="158"/>
      <c r="AA790" s="158"/>
      <c r="AB790" s="158"/>
      <c r="AE790" s="150"/>
      <c r="AF790" s="160"/>
      <c r="AG790" s="150"/>
      <c r="AH790" s="150"/>
    </row>
    <row r="791" spans="1:34" ht="15" customHeight="1">
      <c r="A791" s="15"/>
      <c r="B791" s="166">
        <v>22</v>
      </c>
      <c r="C791" s="105" t="s">
        <v>2445</v>
      </c>
      <c r="D791" s="105" t="s">
        <v>1454</v>
      </c>
      <c r="E791" s="212" t="s">
        <v>47</v>
      </c>
      <c r="F791" s="213" t="s">
        <v>14</v>
      </c>
      <c r="G791" s="214">
        <v>45200</v>
      </c>
      <c r="H791" s="214">
        <v>53800</v>
      </c>
      <c r="I791" s="167">
        <v>107576</v>
      </c>
      <c r="J791" s="445">
        <f t="shared" si="810"/>
        <v>0.99955390334572491</v>
      </c>
      <c r="K791" s="167">
        <f t="shared" si="811"/>
        <v>215104.01070631971</v>
      </c>
      <c r="L791" s="167">
        <f t="shared" ref="L791:O791" si="825">IF($J791&lt;0,(K791*(1-$J791)),(K791*(1+$J791)))</f>
        <v>430112.06423314218</v>
      </c>
      <c r="M791" s="167">
        <f t="shared" si="825"/>
        <v>860032.25691346661</v>
      </c>
      <c r="N791" s="167">
        <f t="shared" si="825"/>
        <v>1719680.8563145555</v>
      </c>
      <c r="O791" s="167">
        <f t="shared" si="825"/>
        <v>3438594.5687526884</v>
      </c>
      <c r="P791" s="455"/>
      <c r="Q791" s="87">
        <f t="shared" si="813"/>
        <v>107576</v>
      </c>
      <c r="R791" s="550">
        <f t="shared" si="803"/>
        <v>0</v>
      </c>
      <c r="S791" s="550">
        <f t="shared" si="804"/>
        <v>0</v>
      </c>
      <c r="T791" s="550">
        <f>IF(R791=1,SUM($R$6:R791),0)</f>
        <v>0</v>
      </c>
      <c r="U791" s="550">
        <f>IF(S791=1,SUM($S$6:S791),0)</f>
        <v>0</v>
      </c>
      <c r="V791" s="550">
        <f t="shared" si="805"/>
        <v>0</v>
      </c>
      <c r="W791" s="550">
        <f t="shared" si="806"/>
        <v>0</v>
      </c>
      <c r="X791" s="550">
        <f>IF(W791=1,SUM($W$6:W791),0)</f>
        <v>0</v>
      </c>
      <c r="Y791" s="158"/>
      <c r="Z791" s="158"/>
      <c r="AA791" s="158"/>
      <c r="AB791" s="158"/>
      <c r="AE791" s="150"/>
      <c r="AF791" s="160"/>
      <c r="AG791" s="150"/>
      <c r="AH791" s="150"/>
    </row>
    <row r="792" spans="1:34" ht="15" customHeight="1">
      <c r="A792" s="15"/>
      <c r="B792" s="166">
        <v>23</v>
      </c>
      <c r="C792" s="105" t="s">
        <v>2446</v>
      </c>
      <c r="D792" s="105" t="s">
        <v>1455</v>
      </c>
      <c r="E792" s="212" t="s">
        <v>47</v>
      </c>
      <c r="F792" s="213" t="s">
        <v>14</v>
      </c>
      <c r="G792" s="214">
        <v>37200</v>
      </c>
      <c r="H792" s="214">
        <v>44300</v>
      </c>
      <c r="I792" s="167">
        <v>74791</v>
      </c>
      <c r="J792" s="445">
        <f t="shared" si="810"/>
        <v>0.68828442437923254</v>
      </c>
      <c r="K792" s="167">
        <f t="shared" si="811"/>
        <v>126268.48038374718</v>
      </c>
      <c r="L792" s="167">
        <f t="shared" ref="L792:O792" si="826">IF($J792&lt;0,(K792*(1-$J792)),(K792*(1+$J792)))</f>
        <v>213177.10872191502</v>
      </c>
      <c r="M792" s="167">
        <f t="shared" si="826"/>
        <v>359903.59228940739</v>
      </c>
      <c r="N792" s="167">
        <f t="shared" si="826"/>
        <v>607619.62914034014</v>
      </c>
      <c r="O792" s="167">
        <f t="shared" si="826"/>
        <v>1025834.7558247219</v>
      </c>
      <c r="P792" s="455"/>
      <c r="Q792" s="87">
        <f t="shared" si="813"/>
        <v>74791</v>
      </c>
      <c r="R792" s="550">
        <f t="shared" si="803"/>
        <v>0</v>
      </c>
      <c r="S792" s="550">
        <f t="shared" si="804"/>
        <v>0</v>
      </c>
      <c r="T792" s="550">
        <f>IF(R792=1,SUM($R$6:R792),0)</f>
        <v>0</v>
      </c>
      <c r="U792" s="550">
        <f>IF(S792=1,SUM($S$6:S792),0)</f>
        <v>0</v>
      </c>
      <c r="V792" s="550">
        <f t="shared" si="805"/>
        <v>0</v>
      </c>
      <c r="W792" s="550">
        <f t="shared" si="806"/>
        <v>0</v>
      </c>
      <c r="X792" s="550">
        <f>IF(W792=1,SUM($W$6:W792),0)</f>
        <v>0</v>
      </c>
      <c r="Y792" s="158"/>
      <c r="Z792" s="158"/>
      <c r="AA792" s="158"/>
      <c r="AB792" s="158"/>
      <c r="AE792" s="150"/>
      <c r="AF792" s="160"/>
      <c r="AG792" s="150"/>
      <c r="AH792" s="150"/>
    </row>
    <row r="793" spans="1:34" ht="15" customHeight="1">
      <c r="A793" s="15"/>
      <c r="B793" s="166">
        <v>24</v>
      </c>
      <c r="C793" s="105" t="s">
        <v>2447</v>
      </c>
      <c r="D793" s="105" t="s">
        <v>1456</v>
      </c>
      <c r="E793" s="212" t="s">
        <v>47</v>
      </c>
      <c r="F793" s="213" t="s">
        <v>14</v>
      </c>
      <c r="G793" s="214">
        <v>45200</v>
      </c>
      <c r="H793" s="214">
        <v>53800</v>
      </c>
      <c r="I793" s="167">
        <v>141038</v>
      </c>
      <c r="J793" s="445">
        <f t="shared" si="810"/>
        <v>1.6215241635687732</v>
      </c>
      <c r="K793" s="167">
        <f t="shared" si="811"/>
        <v>369734.52498141263</v>
      </c>
      <c r="L793" s="167">
        <f t="shared" ref="L793:O793" si="827">IF($J793&lt;0,(K793*(1-$J793)),(K793*(1+$J793)))</f>
        <v>969267.99134439544</v>
      </c>
      <c r="M793" s="167">
        <f t="shared" si="827"/>
        <v>2540959.4602831011</v>
      </c>
      <c r="N793" s="167">
        <f t="shared" si="827"/>
        <v>6661186.6237808177</v>
      </c>
      <c r="O793" s="167">
        <f t="shared" si="827"/>
        <v>17462461.692282509</v>
      </c>
      <c r="P793" s="455"/>
      <c r="Q793" s="87">
        <f t="shared" si="813"/>
        <v>141038</v>
      </c>
      <c r="R793" s="550">
        <f t="shared" si="803"/>
        <v>0</v>
      </c>
      <c r="S793" s="550">
        <f t="shared" si="804"/>
        <v>0</v>
      </c>
      <c r="T793" s="550">
        <f>IF(R793=1,SUM($R$6:R793),0)</f>
        <v>0</v>
      </c>
      <c r="U793" s="550">
        <f>IF(S793=1,SUM($S$6:S793),0)</f>
        <v>0</v>
      </c>
      <c r="V793" s="550">
        <f t="shared" si="805"/>
        <v>0</v>
      </c>
      <c r="W793" s="550">
        <f t="shared" si="806"/>
        <v>0</v>
      </c>
      <c r="X793" s="550">
        <f>IF(W793=1,SUM($W$6:W793),0)</f>
        <v>0</v>
      </c>
      <c r="Y793" s="158"/>
      <c r="Z793" s="158"/>
      <c r="AA793" s="158"/>
      <c r="AB793" s="158"/>
      <c r="AE793" s="150"/>
      <c r="AF793" s="160"/>
      <c r="AG793" s="150"/>
      <c r="AH793" s="150"/>
    </row>
    <row r="794" spans="1:34" ht="15" customHeight="1">
      <c r="A794" s="15"/>
      <c r="B794" s="166">
        <v>25</v>
      </c>
      <c r="C794" s="105" t="s">
        <v>2448</v>
      </c>
      <c r="D794" s="105" t="s">
        <v>1457</v>
      </c>
      <c r="E794" s="212" t="s">
        <v>47</v>
      </c>
      <c r="F794" s="213" t="s">
        <v>14</v>
      </c>
      <c r="G794" s="214">
        <v>326300</v>
      </c>
      <c r="H794" s="214">
        <v>44300</v>
      </c>
      <c r="I794" s="167">
        <v>105631</v>
      </c>
      <c r="J794" s="445">
        <f t="shared" si="810"/>
        <v>1.3844469525959369</v>
      </c>
      <c r="K794" s="167">
        <f t="shared" si="811"/>
        <v>251871.51604966141</v>
      </c>
      <c r="L794" s="167">
        <f t="shared" ref="L794:O794" si="828">IF($J794&lt;0,(K794*(1-$J794)),(K794*(1+$J794)))</f>
        <v>600574.26889033371</v>
      </c>
      <c r="M794" s="167">
        <f t="shared" si="828"/>
        <v>1432037.485263089</v>
      </c>
      <c r="N794" s="167">
        <f t="shared" si="828"/>
        <v>3414617.4177387212</v>
      </c>
      <c r="O794" s="167">
        <f t="shared" si="828"/>
        <v>8141974.0960081005</v>
      </c>
      <c r="P794" s="455"/>
      <c r="Q794" s="87">
        <f t="shared" si="813"/>
        <v>105631</v>
      </c>
      <c r="R794" s="550">
        <f t="shared" si="803"/>
        <v>0</v>
      </c>
      <c r="S794" s="550">
        <f t="shared" si="804"/>
        <v>0</v>
      </c>
      <c r="T794" s="550">
        <f>IF(R794=1,SUM($R$6:R794),0)</f>
        <v>0</v>
      </c>
      <c r="U794" s="550">
        <f>IF(S794=1,SUM($S$6:S794),0)</f>
        <v>0</v>
      </c>
      <c r="V794" s="550">
        <f t="shared" si="805"/>
        <v>0</v>
      </c>
      <c r="W794" s="550">
        <f t="shared" si="806"/>
        <v>0</v>
      </c>
      <c r="X794" s="550">
        <f>IF(W794=1,SUM($W$6:W794),0)</f>
        <v>0</v>
      </c>
      <c r="Y794" s="158"/>
      <c r="Z794" s="158"/>
      <c r="AA794" s="158"/>
      <c r="AB794" s="158"/>
      <c r="AE794" s="150"/>
      <c r="AF794" s="160"/>
      <c r="AG794" s="150"/>
      <c r="AH794" s="150"/>
    </row>
    <row r="795" spans="1:34" ht="15" customHeight="1">
      <c r="A795" s="15"/>
      <c r="B795" s="166">
        <v>26</v>
      </c>
      <c r="C795" s="105" t="s">
        <v>2449</v>
      </c>
      <c r="D795" s="105" t="s">
        <v>1458</v>
      </c>
      <c r="E795" s="212" t="s">
        <v>47</v>
      </c>
      <c r="F795" s="213" t="s">
        <v>14</v>
      </c>
      <c r="G795" s="214">
        <v>78300</v>
      </c>
      <c r="H795" s="214">
        <v>93100</v>
      </c>
      <c r="I795" s="167">
        <v>146962</v>
      </c>
      <c r="J795" s="445">
        <f t="shared" si="810"/>
        <v>0.57853920515574653</v>
      </c>
      <c r="K795" s="167">
        <f t="shared" si="811"/>
        <v>231985.27866809882</v>
      </c>
      <c r="L795" s="167">
        <f t="shared" ref="L795:O795" si="829">IF($J795&lt;0,(K795*(1-$J795)),(K795*(1+$J795)))</f>
        <v>366197.8573965751</v>
      </c>
      <c r="M795" s="167">
        <f t="shared" si="829"/>
        <v>578057.67474452709</v>
      </c>
      <c r="N795" s="167">
        <f t="shared" si="829"/>
        <v>912486.7024254048</v>
      </c>
      <c r="O795" s="167">
        <f t="shared" si="829"/>
        <v>1440396.0339617867</v>
      </c>
      <c r="P795" s="455"/>
      <c r="Q795" s="87">
        <f t="shared" si="813"/>
        <v>146962</v>
      </c>
      <c r="R795" s="550">
        <f t="shared" si="803"/>
        <v>0</v>
      </c>
      <c r="S795" s="550">
        <f t="shared" si="804"/>
        <v>0</v>
      </c>
      <c r="T795" s="550">
        <f>IF(R795=1,SUM($R$6:R795),0)</f>
        <v>0</v>
      </c>
      <c r="U795" s="550">
        <f>IF(S795=1,SUM($S$6:S795),0)</f>
        <v>0</v>
      </c>
      <c r="V795" s="550">
        <f t="shared" si="805"/>
        <v>0</v>
      </c>
      <c r="W795" s="550">
        <f t="shared" si="806"/>
        <v>0</v>
      </c>
      <c r="X795" s="550">
        <f>IF(W795=1,SUM($W$6:W795),0)</f>
        <v>0</v>
      </c>
      <c r="Y795" s="158"/>
      <c r="Z795" s="158"/>
      <c r="AA795" s="158"/>
      <c r="AB795" s="158"/>
      <c r="AE795" s="150"/>
      <c r="AF795" s="160"/>
      <c r="AG795" s="150"/>
      <c r="AH795" s="150"/>
    </row>
    <row r="796" spans="1:34" ht="15" customHeight="1">
      <c r="A796" s="15"/>
      <c r="B796" s="166">
        <v>27</v>
      </c>
      <c r="C796" s="105" t="s">
        <v>2450</v>
      </c>
      <c r="D796" s="105" t="s">
        <v>1459</v>
      </c>
      <c r="E796" s="212" t="s">
        <v>47</v>
      </c>
      <c r="F796" s="213" t="s">
        <v>14</v>
      </c>
      <c r="G796" s="214">
        <v>74600</v>
      </c>
      <c r="H796" s="214">
        <v>88700</v>
      </c>
      <c r="I796" s="167">
        <v>97785</v>
      </c>
      <c r="J796" s="445">
        <f t="shared" si="810"/>
        <v>0.102423900789177</v>
      </c>
      <c r="K796" s="167">
        <f t="shared" si="811"/>
        <v>107800.52113866968</v>
      </c>
      <c r="L796" s="167">
        <f t="shared" ref="L796:O796" si="830">IF($J796&lt;0,(K796*(1-$J796)),(K796*(1+$J796)))</f>
        <v>118841.87102079835</v>
      </c>
      <c r="M796" s="167">
        <f t="shared" si="830"/>
        <v>131014.11902783277</v>
      </c>
      <c r="N796" s="167">
        <f t="shared" si="830"/>
        <v>144433.09615712095</v>
      </c>
      <c r="O796" s="167">
        <f t="shared" si="830"/>
        <v>159226.49726859157</v>
      </c>
      <c r="P796" s="455"/>
      <c r="Q796" s="87">
        <f t="shared" si="813"/>
        <v>97785</v>
      </c>
      <c r="R796" s="550">
        <f t="shared" si="803"/>
        <v>0</v>
      </c>
      <c r="S796" s="550">
        <f t="shared" si="804"/>
        <v>0</v>
      </c>
      <c r="T796" s="550">
        <f>IF(R796=1,SUM($R$6:R796),0)</f>
        <v>0</v>
      </c>
      <c r="U796" s="550">
        <f>IF(S796=1,SUM($S$6:S796),0)</f>
        <v>0</v>
      </c>
      <c r="V796" s="550">
        <f t="shared" si="805"/>
        <v>0</v>
      </c>
      <c r="W796" s="550">
        <f t="shared" si="806"/>
        <v>0</v>
      </c>
      <c r="X796" s="550">
        <f>IF(W796=1,SUM($W$6:W796),0)</f>
        <v>0</v>
      </c>
      <c r="Y796" s="158"/>
      <c r="Z796" s="158"/>
      <c r="AA796" s="158"/>
      <c r="AB796" s="158"/>
      <c r="AE796" s="150"/>
      <c r="AF796" s="160"/>
      <c r="AG796" s="150"/>
      <c r="AH796" s="150"/>
    </row>
    <row r="797" spans="1:34" ht="15" customHeight="1">
      <c r="A797" s="15"/>
      <c r="B797" s="166">
        <v>28</v>
      </c>
      <c r="C797" s="105" t="s">
        <v>2451</v>
      </c>
      <c r="D797" s="105" t="s">
        <v>1460</v>
      </c>
      <c r="E797" s="212" t="s">
        <v>47</v>
      </c>
      <c r="F797" s="213" t="s">
        <v>14</v>
      </c>
      <c r="G797" s="214">
        <v>78300</v>
      </c>
      <c r="H797" s="214">
        <v>93100</v>
      </c>
      <c r="I797" s="167">
        <v>146962</v>
      </c>
      <c r="J797" s="445">
        <f t="shared" si="810"/>
        <v>0.57853920515574653</v>
      </c>
      <c r="K797" s="167">
        <f t="shared" si="811"/>
        <v>231985.27866809882</v>
      </c>
      <c r="L797" s="167">
        <f t="shared" ref="L797:O797" si="831">IF($J797&lt;0,(K797*(1-$J797)),(K797*(1+$J797)))</f>
        <v>366197.8573965751</v>
      </c>
      <c r="M797" s="167">
        <f t="shared" si="831"/>
        <v>578057.67474452709</v>
      </c>
      <c r="N797" s="167">
        <f t="shared" si="831"/>
        <v>912486.7024254048</v>
      </c>
      <c r="O797" s="167">
        <f t="shared" si="831"/>
        <v>1440396.0339617867</v>
      </c>
      <c r="P797" s="455"/>
      <c r="Q797" s="87">
        <f t="shared" si="813"/>
        <v>146962</v>
      </c>
      <c r="R797" s="550">
        <f t="shared" si="803"/>
        <v>0</v>
      </c>
      <c r="S797" s="550">
        <f t="shared" si="804"/>
        <v>0</v>
      </c>
      <c r="T797" s="550">
        <f>IF(R797=1,SUM($R$6:R797),0)</f>
        <v>0</v>
      </c>
      <c r="U797" s="550">
        <f>IF(S797=1,SUM($S$6:S797),0)</f>
        <v>0</v>
      </c>
      <c r="V797" s="550">
        <f t="shared" si="805"/>
        <v>0</v>
      </c>
      <c r="W797" s="550">
        <f t="shared" si="806"/>
        <v>0</v>
      </c>
      <c r="X797" s="550">
        <f>IF(W797=1,SUM($W$6:W797),0)</f>
        <v>0</v>
      </c>
      <c r="Y797" s="158"/>
      <c r="Z797" s="158"/>
      <c r="AA797" s="158"/>
      <c r="AB797" s="158"/>
      <c r="AE797" s="150"/>
      <c r="AF797" s="160"/>
      <c r="AG797" s="150"/>
      <c r="AH797" s="150"/>
    </row>
    <row r="798" spans="1:34" ht="15" customHeight="1">
      <c r="A798" s="15"/>
      <c r="B798" s="166">
        <v>29</v>
      </c>
      <c r="C798" s="105" t="s">
        <v>2452</v>
      </c>
      <c r="D798" s="105" t="s">
        <v>1461</v>
      </c>
      <c r="E798" s="212" t="s">
        <v>47</v>
      </c>
      <c r="F798" s="213" t="s">
        <v>14</v>
      </c>
      <c r="G798" s="214">
        <v>51900</v>
      </c>
      <c r="H798" s="214">
        <v>61700</v>
      </c>
      <c r="I798" s="167">
        <v>151835</v>
      </c>
      <c r="J798" s="445">
        <f t="shared" si="810"/>
        <v>1.4608589951377633</v>
      </c>
      <c r="K798" s="167">
        <f t="shared" si="811"/>
        <v>373644.52552674228</v>
      </c>
      <c r="L798" s="167">
        <f t="shared" ref="L798:O798" si="832">IF($J798&lt;0,(K798*(1-$J798)),(K798*(1+$J798)))</f>
        <v>919486.49162646534</v>
      </c>
      <c r="M798" s="167">
        <f t="shared" si="832"/>
        <v>2262726.6038266509</v>
      </c>
      <c r="N798" s="167">
        <f t="shared" si="832"/>
        <v>5568251.1165643362</v>
      </c>
      <c r="O798" s="167">
        <f t="shared" si="832"/>
        <v>13702680.84738324</v>
      </c>
      <c r="P798" s="455"/>
      <c r="Q798" s="87">
        <f t="shared" si="813"/>
        <v>151835</v>
      </c>
      <c r="R798" s="550">
        <f t="shared" si="803"/>
        <v>0</v>
      </c>
      <c r="S798" s="550">
        <f t="shared" si="804"/>
        <v>0</v>
      </c>
      <c r="T798" s="550">
        <f>IF(R798=1,SUM($R$6:R798),0)</f>
        <v>0</v>
      </c>
      <c r="U798" s="550">
        <f>IF(S798=1,SUM($S$6:S798),0)</f>
        <v>0</v>
      </c>
      <c r="V798" s="550">
        <f t="shared" si="805"/>
        <v>0</v>
      </c>
      <c r="W798" s="550">
        <f t="shared" si="806"/>
        <v>0</v>
      </c>
      <c r="X798" s="550">
        <f>IF(W798=1,SUM($W$6:W798),0)</f>
        <v>0</v>
      </c>
      <c r="Y798" s="158"/>
      <c r="Z798" s="158"/>
      <c r="AA798" s="158"/>
      <c r="AB798" s="158"/>
      <c r="AE798" s="150"/>
      <c r="AF798" s="160"/>
      <c r="AG798" s="150"/>
      <c r="AH798" s="150"/>
    </row>
    <row r="799" spans="1:34" ht="15" customHeight="1">
      <c r="A799" s="15"/>
      <c r="B799" s="166">
        <v>30</v>
      </c>
      <c r="C799" s="105" t="s">
        <v>2453</v>
      </c>
      <c r="D799" s="105" t="s">
        <v>1462</v>
      </c>
      <c r="E799" s="212" t="s">
        <v>47</v>
      </c>
      <c r="F799" s="213" t="s">
        <v>14</v>
      </c>
      <c r="G799" s="214">
        <v>51900</v>
      </c>
      <c r="H799" s="214">
        <v>61700</v>
      </c>
      <c r="I799" s="167">
        <v>151835</v>
      </c>
      <c r="J799" s="445">
        <f t="shared" si="810"/>
        <v>1.4608589951377633</v>
      </c>
      <c r="K799" s="167">
        <f t="shared" si="811"/>
        <v>373644.52552674228</v>
      </c>
      <c r="L799" s="167">
        <f t="shared" ref="L799:O799" si="833">IF($J799&lt;0,(K799*(1-$J799)),(K799*(1+$J799)))</f>
        <v>919486.49162646534</v>
      </c>
      <c r="M799" s="167">
        <f t="shared" si="833"/>
        <v>2262726.6038266509</v>
      </c>
      <c r="N799" s="167">
        <f t="shared" si="833"/>
        <v>5568251.1165643362</v>
      </c>
      <c r="O799" s="167">
        <f t="shared" si="833"/>
        <v>13702680.84738324</v>
      </c>
      <c r="P799" s="455"/>
      <c r="Q799" s="87">
        <f t="shared" si="813"/>
        <v>151835</v>
      </c>
      <c r="R799" s="550">
        <f t="shared" si="803"/>
        <v>0</v>
      </c>
      <c r="S799" s="550">
        <f t="shared" si="804"/>
        <v>0</v>
      </c>
      <c r="T799" s="550">
        <f>IF(R799=1,SUM($R$6:R799),0)</f>
        <v>0</v>
      </c>
      <c r="U799" s="550">
        <f>IF(S799=1,SUM($S$6:S799),0)</f>
        <v>0</v>
      </c>
      <c r="V799" s="550">
        <f t="shared" si="805"/>
        <v>0</v>
      </c>
      <c r="W799" s="550">
        <f t="shared" si="806"/>
        <v>0</v>
      </c>
      <c r="X799" s="550">
        <f>IF(W799=1,SUM($W$6:W799),0)</f>
        <v>0</v>
      </c>
      <c r="Y799" s="158"/>
      <c r="Z799" s="158"/>
      <c r="AA799" s="158"/>
      <c r="AB799" s="158"/>
      <c r="AE799" s="150"/>
      <c r="AF799" s="160"/>
      <c r="AG799" s="150"/>
      <c r="AH799" s="150"/>
    </row>
    <row r="800" spans="1:34" ht="15" customHeight="1">
      <c r="A800" s="15"/>
      <c r="B800" s="166">
        <v>31</v>
      </c>
      <c r="C800" s="105" t="s">
        <v>2454</v>
      </c>
      <c r="D800" s="105" t="s">
        <v>1463</v>
      </c>
      <c r="E800" s="212" t="s">
        <v>47</v>
      </c>
      <c r="F800" s="213" t="s">
        <v>14</v>
      </c>
      <c r="G800" s="214">
        <v>75600</v>
      </c>
      <c r="H800" s="214">
        <v>99900</v>
      </c>
      <c r="I800" s="167">
        <v>205647</v>
      </c>
      <c r="J800" s="445">
        <f t="shared" si="810"/>
        <v>1.0585285285285286</v>
      </c>
      <c r="K800" s="167">
        <f t="shared" si="811"/>
        <v>423330.21630630631</v>
      </c>
      <c r="L800" s="167">
        <f t="shared" ref="L800:O800" si="834">IF($J800&lt;0,(K800*(1-$J800)),(K800*(1+$J800)))</f>
        <v>871437.32725468441</v>
      </c>
      <c r="M800" s="167">
        <f t="shared" si="834"/>
        <v>1793878.5989784191</v>
      </c>
      <c r="N800" s="167">
        <f t="shared" si="834"/>
        <v>3692750.2727138633</v>
      </c>
      <c r="O800" s="167">
        <f t="shared" si="834"/>
        <v>7601631.785112991</v>
      </c>
      <c r="P800" s="455"/>
      <c r="Q800" s="87">
        <f t="shared" si="813"/>
        <v>205647</v>
      </c>
      <c r="R800" s="550">
        <f t="shared" si="803"/>
        <v>0</v>
      </c>
      <c r="S800" s="550">
        <f t="shared" si="804"/>
        <v>0</v>
      </c>
      <c r="T800" s="550">
        <f>IF(R800=1,SUM($R$6:R800),0)</f>
        <v>0</v>
      </c>
      <c r="U800" s="550">
        <f>IF(S800=1,SUM($S$6:S800),0)</f>
        <v>0</v>
      </c>
      <c r="V800" s="550">
        <f t="shared" si="805"/>
        <v>0</v>
      </c>
      <c r="W800" s="550">
        <f t="shared" si="806"/>
        <v>0</v>
      </c>
      <c r="X800" s="550">
        <f>IF(W800=1,SUM($W$6:W800),0)</f>
        <v>0</v>
      </c>
      <c r="Y800" s="158"/>
      <c r="Z800" s="158"/>
      <c r="AA800" s="158"/>
      <c r="AB800" s="158"/>
      <c r="AE800" s="150"/>
      <c r="AF800" s="160"/>
      <c r="AG800" s="150"/>
      <c r="AH800" s="150"/>
    </row>
    <row r="801" spans="1:34" ht="15" customHeight="1">
      <c r="A801" s="17"/>
      <c r="B801" s="166">
        <v>32</v>
      </c>
      <c r="C801" s="105" t="s">
        <v>2455</v>
      </c>
      <c r="D801" s="105" t="s">
        <v>1464</v>
      </c>
      <c r="E801" s="212" t="s">
        <v>47</v>
      </c>
      <c r="F801" s="213" t="s">
        <v>14</v>
      </c>
      <c r="G801" s="214">
        <v>75600</v>
      </c>
      <c r="H801" s="214">
        <v>99900</v>
      </c>
      <c r="I801" s="167">
        <v>205647</v>
      </c>
      <c r="J801" s="445">
        <f t="shared" si="810"/>
        <v>1.0585285285285286</v>
      </c>
      <c r="K801" s="167">
        <f t="shared" si="811"/>
        <v>423330.21630630631</v>
      </c>
      <c r="L801" s="167">
        <f t="shared" ref="L801:O801" si="835">IF($J801&lt;0,(K801*(1-$J801)),(K801*(1+$J801)))</f>
        <v>871437.32725468441</v>
      </c>
      <c r="M801" s="167">
        <f t="shared" si="835"/>
        <v>1793878.5989784191</v>
      </c>
      <c r="N801" s="167">
        <f t="shared" si="835"/>
        <v>3692750.2727138633</v>
      </c>
      <c r="O801" s="167">
        <f t="shared" si="835"/>
        <v>7601631.785112991</v>
      </c>
      <c r="P801" s="455"/>
      <c r="Q801" s="87">
        <f t="shared" si="813"/>
        <v>205647</v>
      </c>
      <c r="R801" s="550">
        <f t="shared" si="803"/>
        <v>0</v>
      </c>
      <c r="S801" s="550">
        <f t="shared" si="804"/>
        <v>0</v>
      </c>
      <c r="T801" s="550">
        <f>IF(R801=1,SUM($R$6:R801),0)</f>
        <v>0</v>
      </c>
      <c r="U801" s="550">
        <f>IF(S801=1,SUM($S$6:S801),0)</f>
        <v>0</v>
      </c>
      <c r="V801" s="550">
        <f t="shared" si="805"/>
        <v>0</v>
      </c>
      <c r="W801" s="550">
        <f t="shared" si="806"/>
        <v>0</v>
      </c>
      <c r="X801" s="550">
        <f>IF(W801=1,SUM($W$6:W801),0)</f>
        <v>0</v>
      </c>
      <c r="Y801" s="158"/>
      <c r="Z801" s="158"/>
      <c r="AA801" s="158"/>
      <c r="AB801" s="158"/>
      <c r="AE801" s="150"/>
      <c r="AF801" s="160"/>
      <c r="AG801" s="150"/>
      <c r="AH801" s="150"/>
    </row>
    <row r="802" spans="1:34" ht="15" customHeight="1">
      <c r="A802" s="15"/>
      <c r="B802" s="166">
        <v>33</v>
      </c>
      <c r="C802" s="105" t="s">
        <v>2456</v>
      </c>
      <c r="D802" s="105" t="s">
        <v>1465</v>
      </c>
      <c r="E802" s="212" t="s">
        <v>47</v>
      </c>
      <c r="F802" s="213" t="s">
        <v>14</v>
      </c>
      <c r="G802" s="214">
        <v>66800</v>
      </c>
      <c r="H802" s="214">
        <v>79500</v>
      </c>
      <c r="I802" s="167">
        <v>138708</v>
      </c>
      <c r="J802" s="445">
        <f t="shared" si="810"/>
        <v>0.74475471698113205</v>
      </c>
      <c r="K802" s="167">
        <f t="shared" si="811"/>
        <v>242011.43728301887</v>
      </c>
      <c r="L802" s="167">
        <f t="shared" ref="L802:O802" si="836">IF($J802&lt;0,(K802*(1-$J802)),(K802*(1+$J802)))</f>
        <v>422250.59676293063</v>
      </c>
      <c r="M802" s="167">
        <f t="shared" si="836"/>
        <v>736723.72045022121</v>
      </c>
      <c r="N802" s="167">
        <f t="shared" si="836"/>
        <v>1285402.1863674123</v>
      </c>
      <c r="O802" s="167">
        <f t="shared" si="836"/>
        <v>2242711.5278824028</v>
      </c>
      <c r="P802" s="455"/>
      <c r="Q802" s="87">
        <f t="shared" si="813"/>
        <v>138708</v>
      </c>
      <c r="R802" s="550">
        <f t="shared" si="803"/>
        <v>0</v>
      </c>
      <c r="S802" s="550">
        <f t="shared" si="804"/>
        <v>0</v>
      </c>
      <c r="T802" s="550">
        <f>IF(R802=1,SUM($R$6:R802),0)</f>
        <v>0</v>
      </c>
      <c r="U802" s="550">
        <f>IF(S802=1,SUM($S$6:S802),0)</f>
        <v>0</v>
      </c>
      <c r="V802" s="550">
        <f t="shared" si="805"/>
        <v>0</v>
      </c>
      <c r="W802" s="550">
        <f t="shared" si="806"/>
        <v>0</v>
      </c>
      <c r="X802" s="550">
        <f>IF(W802=1,SUM($W$6:W802),0)</f>
        <v>0</v>
      </c>
      <c r="Y802" s="158"/>
      <c r="Z802" s="158"/>
      <c r="AA802" s="158"/>
      <c r="AB802" s="158"/>
      <c r="AE802" s="150"/>
      <c r="AF802" s="160"/>
      <c r="AG802" s="150"/>
      <c r="AH802" s="150"/>
    </row>
    <row r="803" spans="1:34" ht="15" customHeight="1">
      <c r="A803" s="15"/>
      <c r="B803" s="166">
        <v>34</v>
      </c>
      <c r="C803" s="105" t="s">
        <v>2457</v>
      </c>
      <c r="D803" s="105" t="s">
        <v>1466</v>
      </c>
      <c r="E803" s="212" t="s">
        <v>47</v>
      </c>
      <c r="F803" s="213" t="s">
        <v>14</v>
      </c>
      <c r="G803" s="214">
        <v>62400</v>
      </c>
      <c r="H803" s="214">
        <v>74200</v>
      </c>
      <c r="I803" s="167">
        <v>86237</v>
      </c>
      <c r="J803" s="445">
        <f t="shared" si="810"/>
        <v>0.16222371967654986</v>
      </c>
      <c r="K803" s="167">
        <f t="shared" si="811"/>
        <v>100226.68691374664</v>
      </c>
      <c r="L803" s="167">
        <f t="shared" ref="L803:O803" si="837">IF($J803&lt;0,(K803*(1-$J803)),(K803*(1+$J803)))</f>
        <v>116485.83287575161</v>
      </c>
      <c r="M803" s="167">
        <f t="shared" si="837"/>
        <v>135382.59797447699</v>
      </c>
      <c r="N803" s="167">
        <f t="shared" si="837"/>
        <v>157344.86659737158</v>
      </c>
      <c r="O803" s="167">
        <f t="shared" si="837"/>
        <v>182869.93612880772</v>
      </c>
      <c r="P803" s="455"/>
      <c r="Q803" s="87">
        <f t="shared" si="813"/>
        <v>86237</v>
      </c>
      <c r="R803" s="550">
        <f t="shared" si="803"/>
        <v>0</v>
      </c>
      <c r="S803" s="550">
        <f t="shared" si="804"/>
        <v>0</v>
      </c>
      <c r="T803" s="550">
        <f>IF(R803=1,SUM($R$6:R803),0)</f>
        <v>0</v>
      </c>
      <c r="U803" s="550">
        <f>IF(S803=1,SUM($S$6:S803),0)</f>
        <v>0</v>
      </c>
      <c r="V803" s="550">
        <f t="shared" si="805"/>
        <v>0</v>
      </c>
      <c r="W803" s="550">
        <f t="shared" si="806"/>
        <v>0</v>
      </c>
      <c r="X803" s="550">
        <f>IF(W803=1,SUM($W$6:W803),0)</f>
        <v>0</v>
      </c>
      <c r="Y803" s="158"/>
      <c r="Z803" s="158"/>
      <c r="AA803" s="158"/>
      <c r="AB803" s="158"/>
      <c r="AE803" s="150"/>
      <c r="AF803" s="160"/>
      <c r="AG803" s="150"/>
      <c r="AH803" s="150"/>
    </row>
    <row r="804" spans="1:34" ht="15" customHeight="1">
      <c r="A804" s="15"/>
      <c r="B804" s="166">
        <v>35</v>
      </c>
      <c r="C804" s="105" t="s">
        <v>1467</v>
      </c>
      <c r="D804" s="105" t="s">
        <v>1467</v>
      </c>
      <c r="E804" s="212" t="s">
        <v>47</v>
      </c>
      <c r="F804" s="213" t="s">
        <v>14</v>
      </c>
      <c r="G804" s="405"/>
      <c r="H804" s="405"/>
      <c r="I804" s="409">
        <v>72802</v>
      </c>
      <c r="J804" s="447">
        <v>0.39310150375939851</v>
      </c>
      <c r="K804" s="409">
        <f t="shared" si="811"/>
        <v>101420.57567669173</v>
      </c>
      <c r="L804" s="409">
        <f t="shared" ref="L804:O804" si="838">IF($J804&lt;0,(K804*(1-$J804)),(K804*(1+$J804)))</f>
        <v>141289.15648734313</v>
      </c>
      <c r="M804" s="409">
        <f t="shared" si="838"/>
        <v>196830.1363674147</v>
      </c>
      <c r="N804" s="409">
        <f t="shared" si="838"/>
        <v>274204.35895861289</v>
      </c>
      <c r="O804" s="409">
        <f t="shared" si="838"/>
        <v>381994.50480262551</v>
      </c>
      <c r="P804" s="455"/>
      <c r="Q804" s="87">
        <f t="shared" si="813"/>
        <v>72802</v>
      </c>
      <c r="R804" s="550">
        <f t="shared" si="803"/>
        <v>0</v>
      </c>
      <c r="S804" s="550">
        <f t="shared" si="804"/>
        <v>0</v>
      </c>
      <c r="T804" s="550">
        <f>IF(R804=1,SUM($R$6:R804),0)</f>
        <v>0</v>
      </c>
      <c r="U804" s="550">
        <f>IF(S804=1,SUM($S$6:S804),0)</f>
        <v>0</v>
      </c>
      <c r="V804" s="550">
        <f t="shared" si="805"/>
        <v>0</v>
      </c>
      <c r="W804" s="550">
        <f t="shared" si="806"/>
        <v>0</v>
      </c>
      <c r="X804" s="550">
        <f>IF(W804=1,SUM($W$6:W804),0)</f>
        <v>0</v>
      </c>
      <c r="Y804" s="158"/>
      <c r="Z804" s="158"/>
      <c r="AA804" s="158"/>
      <c r="AB804" s="158"/>
      <c r="AE804" s="150"/>
      <c r="AF804" s="160"/>
      <c r="AG804" s="150"/>
      <c r="AH804" s="150"/>
    </row>
    <row r="805" spans="1:34" ht="15" customHeight="1">
      <c r="A805" s="15"/>
      <c r="B805" s="166">
        <v>36</v>
      </c>
      <c r="C805" s="105" t="s">
        <v>1468</v>
      </c>
      <c r="D805" s="105" t="s">
        <v>1468</v>
      </c>
      <c r="E805" s="212" t="s">
        <v>47</v>
      </c>
      <c r="F805" s="213" t="s">
        <v>14</v>
      </c>
      <c r="G805" s="405"/>
      <c r="H805" s="405"/>
      <c r="I805" s="409">
        <v>63622</v>
      </c>
      <c r="J805" s="447">
        <v>0.81885154061624654</v>
      </c>
      <c r="K805" s="409">
        <f t="shared" si="811"/>
        <v>115718.97271708683</v>
      </c>
      <c r="L805" s="409">
        <f t="shared" ref="L805:O805" si="839">IF($J805&lt;0,(K805*(1-$J805)),(K805*(1+$J805)))</f>
        <v>210475.63180500278</v>
      </c>
      <c r="M805" s="409">
        <f t="shared" si="839"/>
        <v>382823.92717070715</v>
      </c>
      <c r="N805" s="409">
        <f t="shared" si="839"/>
        <v>696299.88971920242</v>
      </c>
      <c r="O805" s="409">
        <f t="shared" si="839"/>
        <v>1266466.1271466939</v>
      </c>
      <c r="P805" s="455"/>
      <c r="Q805" s="87">
        <f t="shared" si="813"/>
        <v>63622</v>
      </c>
      <c r="R805" s="550">
        <f t="shared" si="803"/>
        <v>0</v>
      </c>
      <c r="S805" s="550">
        <f t="shared" si="804"/>
        <v>0</v>
      </c>
      <c r="T805" s="550">
        <f>IF(R805=1,SUM($R$6:R805),0)</f>
        <v>0</v>
      </c>
      <c r="U805" s="550">
        <f>IF(S805=1,SUM($S$6:S805),0)</f>
        <v>0</v>
      </c>
      <c r="V805" s="550">
        <f t="shared" si="805"/>
        <v>0</v>
      </c>
      <c r="W805" s="550">
        <f t="shared" si="806"/>
        <v>0</v>
      </c>
      <c r="X805" s="550">
        <f>IF(W805=1,SUM($W$6:W805),0)</f>
        <v>0</v>
      </c>
      <c r="Y805" s="158"/>
      <c r="Z805" s="158"/>
      <c r="AA805" s="158"/>
      <c r="AB805" s="158"/>
      <c r="AE805" s="150"/>
      <c r="AF805" s="160"/>
      <c r="AG805" s="150"/>
      <c r="AH805" s="150"/>
    </row>
    <row r="806" spans="1:34" ht="15" customHeight="1">
      <c r="A806" s="15"/>
      <c r="B806" s="166">
        <v>37</v>
      </c>
      <c r="C806" s="105" t="s">
        <v>1469</v>
      </c>
      <c r="D806" s="105" t="s">
        <v>1469</v>
      </c>
      <c r="E806" s="212" t="s">
        <v>47</v>
      </c>
      <c r="F806" s="213" t="s">
        <v>14</v>
      </c>
      <c r="G806" s="405"/>
      <c r="H806" s="405"/>
      <c r="I806" s="409">
        <v>72802</v>
      </c>
      <c r="J806" s="447">
        <v>0.21437194127243067</v>
      </c>
      <c r="K806" s="409">
        <f t="shared" si="811"/>
        <v>88408.706068515501</v>
      </c>
      <c r="L806" s="409">
        <f t="shared" ref="L806:O806" si="840">IF($J806&lt;0,(K806*(1-$J806)),(K806*(1+$J806)))</f>
        <v>107361.0520138069</v>
      </c>
      <c r="M806" s="409">
        <f t="shared" si="840"/>
        <v>130376.2491510571</v>
      </c>
      <c r="N806" s="409">
        <f t="shared" si="840"/>
        <v>158325.25877738732</v>
      </c>
      <c r="O806" s="409">
        <f t="shared" si="840"/>
        <v>192265.75185395579</v>
      </c>
      <c r="P806" s="455"/>
      <c r="Q806" s="87">
        <f t="shared" si="813"/>
        <v>72802</v>
      </c>
      <c r="R806" s="550">
        <f t="shared" si="803"/>
        <v>0</v>
      </c>
      <c r="S806" s="550">
        <f t="shared" si="804"/>
        <v>0</v>
      </c>
      <c r="T806" s="550">
        <f>IF(R806=1,SUM($R$6:R806),0)</f>
        <v>0</v>
      </c>
      <c r="U806" s="550">
        <f>IF(S806=1,SUM($S$6:S806),0)</f>
        <v>0</v>
      </c>
      <c r="V806" s="550">
        <f t="shared" si="805"/>
        <v>0</v>
      </c>
      <c r="W806" s="550">
        <f t="shared" si="806"/>
        <v>0</v>
      </c>
      <c r="X806" s="550">
        <f>IF(W806=1,SUM($W$6:W806),0)</f>
        <v>0</v>
      </c>
      <c r="Y806" s="158"/>
      <c r="Z806" s="158"/>
      <c r="AA806" s="158"/>
      <c r="AB806" s="158"/>
      <c r="AE806" s="150"/>
      <c r="AF806" s="160"/>
      <c r="AG806" s="150"/>
      <c r="AH806" s="150"/>
    </row>
    <row r="807" spans="1:34" ht="15" customHeight="1">
      <c r="A807" s="15"/>
      <c r="B807" s="166">
        <v>38</v>
      </c>
      <c r="C807" s="105" t="s">
        <v>1470</v>
      </c>
      <c r="D807" s="105" t="s">
        <v>1470</v>
      </c>
      <c r="E807" s="212" t="s">
        <v>47</v>
      </c>
      <c r="F807" s="213" t="s">
        <v>14</v>
      </c>
      <c r="G807" s="405"/>
      <c r="H807" s="405"/>
      <c r="I807" s="409">
        <v>79358</v>
      </c>
      <c r="J807" s="447">
        <v>0.32133768352365416</v>
      </c>
      <c r="K807" s="409">
        <f t="shared" si="811"/>
        <v>104858.71588907014</v>
      </c>
      <c r="L807" s="409">
        <f t="shared" ref="L807:O807" si="841">IF($J807&lt;0,(K807*(1-$J807)),(K807*(1+$J807)))</f>
        <v>138553.77275012893</v>
      </c>
      <c r="M807" s="409">
        <f t="shared" si="841"/>
        <v>183076.32112911815</v>
      </c>
      <c r="N807" s="409">
        <f t="shared" si="841"/>
        <v>241905.6420687816</v>
      </c>
      <c r="O807" s="409">
        <f t="shared" si="841"/>
        <v>319639.04072246607</v>
      </c>
      <c r="P807" s="455"/>
      <c r="Q807" s="87">
        <f t="shared" si="813"/>
        <v>79358</v>
      </c>
      <c r="R807" s="550">
        <f t="shared" si="803"/>
        <v>0</v>
      </c>
      <c r="S807" s="550">
        <f t="shared" si="804"/>
        <v>0</v>
      </c>
      <c r="T807" s="550">
        <f>IF(R807=1,SUM($R$6:R807),0)</f>
        <v>0</v>
      </c>
      <c r="U807" s="550">
        <f>IF(S807=1,SUM($S$6:S807),0)</f>
        <v>0</v>
      </c>
      <c r="V807" s="550">
        <f t="shared" si="805"/>
        <v>0</v>
      </c>
      <c r="W807" s="550">
        <f t="shared" si="806"/>
        <v>0</v>
      </c>
      <c r="X807" s="550">
        <f>IF(W807=1,SUM($W$6:W807),0)</f>
        <v>0</v>
      </c>
      <c r="Y807" s="158"/>
      <c r="Z807" s="158"/>
      <c r="AA807" s="158"/>
      <c r="AB807" s="158"/>
      <c r="AE807" s="150"/>
      <c r="AF807" s="160"/>
      <c r="AG807" s="150"/>
      <c r="AH807" s="150"/>
    </row>
    <row r="808" spans="1:34" ht="15" customHeight="1">
      <c r="A808" s="15"/>
      <c r="B808" s="166">
        <v>39</v>
      </c>
      <c r="C808" s="105" t="s">
        <v>1471</v>
      </c>
      <c r="D808" s="105" t="s">
        <v>1471</v>
      </c>
      <c r="E808" s="212" t="s">
        <v>47</v>
      </c>
      <c r="F808" s="213" t="s">
        <v>14</v>
      </c>
      <c r="G808" s="405"/>
      <c r="H808" s="405"/>
      <c r="I808" s="409">
        <v>79358</v>
      </c>
      <c r="J808" s="447">
        <v>7.1161048689138574E-3</v>
      </c>
      <c r="K808" s="409">
        <f t="shared" si="811"/>
        <v>79922.719850187263</v>
      </c>
      <c r="L808" s="409">
        <f t="shared" ref="L808:O808" si="842">IF($J808&lt;0,(K808*(1-$J808)),(K808*(1+$J808)))</f>
        <v>80491.458306050015</v>
      </c>
      <c r="M808" s="409">
        <f t="shared" si="842"/>
        <v>81064.24396440768</v>
      </c>
      <c r="N808" s="409">
        <f t="shared" si="842"/>
        <v>81641.10562557762</v>
      </c>
      <c r="O808" s="409">
        <f t="shared" si="842"/>
        <v>82222.072294823301</v>
      </c>
      <c r="P808" s="455"/>
      <c r="Q808" s="87">
        <f t="shared" si="813"/>
        <v>79358</v>
      </c>
      <c r="R808" s="550">
        <f t="shared" si="803"/>
        <v>0</v>
      </c>
      <c r="S808" s="550">
        <f t="shared" si="804"/>
        <v>0</v>
      </c>
      <c r="T808" s="550">
        <f>IF(R808=1,SUM($R$6:R808),0)</f>
        <v>0</v>
      </c>
      <c r="U808" s="550">
        <f>IF(S808=1,SUM($S$6:S808),0)</f>
        <v>0</v>
      </c>
      <c r="V808" s="550">
        <f t="shared" si="805"/>
        <v>0</v>
      </c>
      <c r="W808" s="550">
        <f t="shared" si="806"/>
        <v>0</v>
      </c>
      <c r="X808" s="550">
        <f>IF(W808=1,SUM($W$6:W808),0)</f>
        <v>0</v>
      </c>
      <c r="Y808" s="158"/>
      <c r="Z808" s="158"/>
      <c r="AA808" s="158"/>
      <c r="AB808" s="158"/>
      <c r="AE808" s="150"/>
      <c r="AF808" s="160"/>
      <c r="AG808" s="150"/>
      <c r="AH808" s="150"/>
    </row>
    <row r="809" spans="1:34" ht="15" customHeight="1">
      <c r="A809" s="15"/>
      <c r="B809" s="166">
        <v>40</v>
      </c>
      <c r="C809" s="105" t="s">
        <v>1472</v>
      </c>
      <c r="D809" s="105" t="s">
        <v>1472</v>
      </c>
      <c r="E809" s="212" t="s">
        <v>47</v>
      </c>
      <c r="F809" s="213" t="s">
        <v>14</v>
      </c>
      <c r="G809" s="405"/>
      <c r="H809" s="405"/>
      <c r="I809" s="409">
        <v>102330</v>
      </c>
      <c r="J809" s="447">
        <v>0.2939076154806492</v>
      </c>
      <c r="K809" s="409">
        <f t="shared" si="811"/>
        <v>132405.56629213484</v>
      </c>
      <c r="L809" s="409">
        <f t="shared" ref="L809:O809" si="843">IF($J809&lt;0,(K809*(1-$J809)),(K809*(1+$J809)))</f>
        <v>171320.57055742122</v>
      </c>
      <c r="M809" s="409">
        <f t="shared" si="843"/>
        <v>221672.99093273722</v>
      </c>
      <c r="N809" s="409">
        <f t="shared" si="843"/>
        <v>286824.3711142416</v>
      </c>
      <c r="O809" s="409">
        <f t="shared" si="843"/>
        <v>371124.23809016513</v>
      </c>
      <c r="P809" s="455"/>
      <c r="Q809" s="87">
        <f t="shared" si="813"/>
        <v>102330</v>
      </c>
      <c r="R809" s="550">
        <f t="shared" si="803"/>
        <v>0</v>
      </c>
      <c r="S809" s="550">
        <f t="shared" si="804"/>
        <v>0</v>
      </c>
      <c r="T809" s="550">
        <f>IF(R809=1,SUM($R$6:R809),0)</f>
        <v>0</v>
      </c>
      <c r="U809" s="550">
        <f>IF(S809=1,SUM($S$6:S809),0)</f>
        <v>0</v>
      </c>
      <c r="V809" s="550">
        <f t="shared" si="805"/>
        <v>0</v>
      </c>
      <c r="W809" s="550">
        <f t="shared" si="806"/>
        <v>0</v>
      </c>
      <c r="X809" s="550">
        <f>IF(W809=1,SUM($W$6:W809),0)</f>
        <v>0</v>
      </c>
      <c r="Y809" s="158"/>
      <c r="Z809" s="158"/>
      <c r="AA809" s="158"/>
      <c r="AB809" s="158"/>
      <c r="AE809" s="150"/>
      <c r="AF809" s="160"/>
      <c r="AG809" s="150"/>
      <c r="AH809" s="150"/>
    </row>
    <row r="810" spans="1:34" ht="15" customHeight="1">
      <c r="A810" s="15"/>
      <c r="B810" s="166">
        <v>41</v>
      </c>
      <c r="C810" s="105" t="s">
        <v>1473</v>
      </c>
      <c r="D810" s="105" t="s">
        <v>1473</v>
      </c>
      <c r="E810" s="212" t="s">
        <v>47</v>
      </c>
      <c r="F810" s="213" t="s">
        <v>14</v>
      </c>
      <c r="G810" s="405"/>
      <c r="H810" s="405"/>
      <c r="I810" s="409">
        <v>86594</v>
      </c>
      <c r="J810" s="447">
        <v>0.99784090909090906</v>
      </c>
      <c r="K810" s="409">
        <f t="shared" si="811"/>
        <v>173001.03568181818</v>
      </c>
      <c r="L810" s="409">
        <f t="shared" ref="L810:O810" si="844">IF($J810&lt;0,(K810*(1-$J810)),(K810*(1+$J810)))</f>
        <v>345628.54640023242</v>
      </c>
      <c r="M810" s="409">
        <f t="shared" si="844"/>
        <v>690510.8493480098</v>
      </c>
      <c r="N810" s="409">
        <f t="shared" si="844"/>
        <v>1379530.8229985635</v>
      </c>
      <c r="O810" s="409">
        <f t="shared" si="844"/>
        <v>2756083.1135383802</v>
      </c>
      <c r="P810" s="455"/>
      <c r="Q810" s="87">
        <f t="shared" si="813"/>
        <v>86594</v>
      </c>
      <c r="R810" s="550">
        <f t="shared" si="803"/>
        <v>0</v>
      </c>
      <c r="S810" s="550">
        <f t="shared" si="804"/>
        <v>0</v>
      </c>
      <c r="T810" s="550">
        <f>IF(R810=1,SUM($R$6:R810),0)</f>
        <v>0</v>
      </c>
      <c r="U810" s="550">
        <f>IF(S810=1,SUM($S$6:S810),0)</f>
        <v>0</v>
      </c>
      <c r="V810" s="550">
        <f t="shared" si="805"/>
        <v>0</v>
      </c>
      <c r="W810" s="550">
        <f t="shared" si="806"/>
        <v>0</v>
      </c>
      <c r="X810" s="550">
        <f>IF(W810=1,SUM($W$6:W810),0)</f>
        <v>0</v>
      </c>
      <c r="Y810" s="158"/>
      <c r="Z810" s="158"/>
      <c r="AA810" s="158"/>
      <c r="AB810" s="158"/>
      <c r="AE810" s="150"/>
      <c r="AF810" s="160"/>
      <c r="AG810" s="150"/>
      <c r="AH810" s="150"/>
    </row>
    <row r="811" spans="1:34" ht="15" customHeight="1">
      <c r="A811" s="15"/>
      <c r="B811" s="166">
        <v>42</v>
      </c>
      <c r="C811" s="105" t="s">
        <v>1474</v>
      </c>
      <c r="D811" s="105" t="s">
        <v>1474</v>
      </c>
      <c r="E811" s="212" t="s">
        <v>47</v>
      </c>
      <c r="F811" s="213" t="s">
        <v>14</v>
      </c>
      <c r="G811" s="405"/>
      <c r="H811" s="405"/>
      <c r="I811" s="409">
        <v>132479</v>
      </c>
      <c r="J811" s="447">
        <v>0.58884523809523814</v>
      </c>
      <c r="K811" s="409">
        <f t="shared" si="811"/>
        <v>210488.62829761906</v>
      </c>
      <c r="L811" s="409">
        <f t="shared" ref="L811:O811" si="845">IF($J811&lt;0,(K811*(1-$J811)),(K811*(1+$J811)))</f>
        <v>334433.85474387067</v>
      </c>
      <c r="M811" s="409">
        <f t="shared" si="845"/>
        <v>531363.63756763353</v>
      </c>
      <c r="N811" s="409">
        <f t="shared" si="845"/>
        <v>844254.58524629858</v>
      </c>
      <c r="O811" s="409">
        <f t="shared" si="845"/>
        <v>1341389.8775086519</v>
      </c>
      <c r="P811" s="455"/>
      <c r="Q811" s="87">
        <f t="shared" si="813"/>
        <v>132479</v>
      </c>
      <c r="R811" s="550">
        <f t="shared" si="803"/>
        <v>0</v>
      </c>
      <c r="S811" s="550">
        <f t="shared" si="804"/>
        <v>0</v>
      </c>
      <c r="T811" s="550">
        <f>IF(R811=1,SUM($R$6:R811),0)</f>
        <v>0</v>
      </c>
      <c r="U811" s="550">
        <f>IF(S811=1,SUM($S$6:S811),0)</f>
        <v>0</v>
      </c>
      <c r="V811" s="550">
        <f t="shared" si="805"/>
        <v>0</v>
      </c>
      <c r="W811" s="550">
        <f t="shared" si="806"/>
        <v>0</v>
      </c>
      <c r="X811" s="550">
        <f>IF(W811=1,SUM($W$6:W811),0)</f>
        <v>0</v>
      </c>
      <c r="Y811" s="158"/>
      <c r="Z811" s="158"/>
      <c r="AA811" s="158"/>
      <c r="AB811" s="158"/>
      <c r="AE811" s="150"/>
      <c r="AF811" s="160"/>
      <c r="AG811" s="150"/>
      <c r="AH811" s="150"/>
    </row>
    <row r="812" spans="1:34" ht="15" customHeight="1">
      <c r="A812" s="15"/>
      <c r="B812" s="166">
        <v>43</v>
      </c>
      <c r="C812" s="105" t="s">
        <v>1475</v>
      </c>
      <c r="D812" s="105" t="s">
        <v>1475</v>
      </c>
      <c r="E812" s="212" t="s">
        <v>47</v>
      </c>
      <c r="F812" s="213" t="s">
        <v>14</v>
      </c>
      <c r="G812" s="405"/>
      <c r="H812" s="405"/>
      <c r="I812" s="409">
        <v>105281</v>
      </c>
      <c r="J812" s="447">
        <v>0.46961593172119487</v>
      </c>
      <c r="K812" s="409">
        <f t="shared" si="811"/>
        <v>154722.63490753912</v>
      </c>
      <c r="L812" s="409">
        <f t="shared" ref="L812:O812" si="846">IF($J812&lt;0,(K812*(1-$J812)),(K812*(1+$J812)))</f>
        <v>227382.8492580014</v>
      </c>
      <c r="M812" s="409">
        <f t="shared" si="846"/>
        <v>334165.45786971773</v>
      </c>
      <c r="N812" s="409">
        <f t="shared" si="846"/>
        <v>491094.88071624498</v>
      </c>
      <c r="O812" s="409">
        <f t="shared" si="846"/>
        <v>721720.86068731348</v>
      </c>
      <c r="P812" s="455"/>
      <c r="Q812" s="87">
        <f t="shared" si="813"/>
        <v>105281</v>
      </c>
      <c r="R812" s="550">
        <f t="shared" si="803"/>
        <v>0</v>
      </c>
      <c r="S812" s="550">
        <f t="shared" si="804"/>
        <v>0</v>
      </c>
      <c r="T812" s="550">
        <f>IF(R812=1,SUM($R$6:R812),0)</f>
        <v>0</v>
      </c>
      <c r="U812" s="550">
        <f>IF(S812=1,SUM($S$6:S812),0)</f>
        <v>0</v>
      </c>
      <c r="V812" s="550">
        <f t="shared" si="805"/>
        <v>0</v>
      </c>
      <c r="W812" s="550">
        <f t="shared" si="806"/>
        <v>0</v>
      </c>
      <c r="X812" s="550">
        <f>IF(W812=1,SUM($W$6:W812),0)</f>
        <v>0</v>
      </c>
      <c r="Y812" s="158"/>
      <c r="Z812" s="158"/>
      <c r="AA812" s="158"/>
      <c r="AB812" s="158"/>
      <c r="AE812" s="150"/>
      <c r="AF812" s="160"/>
      <c r="AG812" s="150"/>
      <c r="AH812" s="150"/>
    </row>
    <row r="813" spans="1:34" ht="15" customHeight="1">
      <c r="A813" s="15"/>
      <c r="B813" s="166">
        <v>44</v>
      </c>
      <c r="C813" s="105" t="s">
        <v>1476</v>
      </c>
      <c r="D813" s="105" t="s">
        <v>1476</v>
      </c>
      <c r="E813" s="212" t="s">
        <v>47</v>
      </c>
      <c r="F813" s="213" t="s">
        <v>14</v>
      </c>
      <c r="G813" s="405"/>
      <c r="H813" s="405"/>
      <c r="I813" s="409">
        <v>82987</v>
      </c>
      <c r="J813" s="447">
        <v>0.81424778761061944</v>
      </c>
      <c r="K813" s="409">
        <f t="shared" si="811"/>
        <v>150558.98115044247</v>
      </c>
      <c r="L813" s="409">
        <f t="shared" ref="L813:O813" si="847">IF($J813&lt;0,(K813*(1-$J813)),(K813*(1+$J813)))</f>
        <v>273151.29845709918</v>
      </c>
      <c r="M813" s="409">
        <f t="shared" si="847"/>
        <v>495564.13890876016</v>
      </c>
      <c r="N813" s="409">
        <f t="shared" si="847"/>
        <v>899076.14263437979</v>
      </c>
      <c r="O813" s="409">
        <f t="shared" si="847"/>
        <v>1631146.9026679131</v>
      </c>
      <c r="P813" s="455"/>
      <c r="Q813" s="87">
        <f t="shared" si="813"/>
        <v>82987</v>
      </c>
      <c r="R813" s="550">
        <f t="shared" si="803"/>
        <v>0</v>
      </c>
      <c r="S813" s="550">
        <f t="shared" si="804"/>
        <v>0</v>
      </c>
      <c r="T813" s="550">
        <f>IF(R813=1,SUM($R$6:R813),0)</f>
        <v>0</v>
      </c>
      <c r="U813" s="550">
        <f>IF(S813=1,SUM($S$6:S813),0)</f>
        <v>0</v>
      </c>
      <c r="V813" s="550">
        <f t="shared" si="805"/>
        <v>0</v>
      </c>
      <c r="W813" s="550">
        <f t="shared" si="806"/>
        <v>0</v>
      </c>
      <c r="X813" s="550">
        <f>IF(W813=1,SUM($W$6:W813),0)</f>
        <v>0</v>
      </c>
      <c r="Y813" s="158"/>
      <c r="Z813" s="158"/>
      <c r="AA813" s="158"/>
      <c r="AB813" s="158"/>
      <c r="AE813" s="150"/>
      <c r="AF813" s="160"/>
      <c r="AG813" s="150"/>
      <c r="AH813" s="150"/>
    </row>
    <row r="814" spans="1:34" ht="15" customHeight="1">
      <c r="A814" s="15"/>
      <c r="B814" s="166">
        <v>45</v>
      </c>
      <c r="C814" s="105" t="s">
        <v>1477</v>
      </c>
      <c r="D814" s="105" t="s">
        <v>1477</v>
      </c>
      <c r="E814" s="212" t="s">
        <v>47</v>
      </c>
      <c r="F814" s="213" t="s">
        <v>14</v>
      </c>
      <c r="G814" s="405"/>
      <c r="H814" s="405"/>
      <c r="I814" s="409">
        <v>105281</v>
      </c>
      <c r="J814" s="447">
        <v>0.48359886201991464</v>
      </c>
      <c r="K814" s="409">
        <f t="shared" si="811"/>
        <v>156194.77179231864</v>
      </c>
      <c r="L814" s="409">
        <f t="shared" ref="L814:O814" si="848">IF($J814&lt;0,(K814*(1-$J814)),(K814*(1+$J814)))</f>
        <v>231730.38568454422</v>
      </c>
      <c r="M814" s="409">
        <f t="shared" si="848"/>
        <v>343794.93649702577</v>
      </c>
      <c r="N814" s="409">
        <f t="shared" si="848"/>
        <v>510053.77655519632</v>
      </c>
      <c r="O814" s="409">
        <f t="shared" si="848"/>
        <v>756715.20246624912</v>
      </c>
      <c r="P814" s="455"/>
      <c r="Q814" s="87">
        <f t="shared" si="813"/>
        <v>105281</v>
      </c>
      <c r="R814" s="550">
        <f t="shared" si="803"/>
        <v>0</v>
      </c>
      <c r="S814" s="550">
        <f t="shared" si="804"/>
        <v>0</v>
      </c>
      <c r="T814" s="550">
        <f>IF(R814=1,SUM($R$6:R814),0)</f>
        <v>0</v>
      </c>
      <c r="U814" s="550">
        <f>IF(S814=1,SUM($S$6:S814),0)</f>
        <v>0</v>
      </c>
      <c r="V814" s="550">
        <f t="shared" si="805"/>
        <v>0</v>
      </c>
      <c r="W814" s="550">
        <f t="shared" si="806"/>
        <v>0</v>
      </c>
      <c r="X814" s="550">
        <f>IF(W814=1,SUM($W$6:W814),0)</f>
        <v>0</v>
      </c>
      <c r="Y814" s="158"/>
      <c r="Z814" s="158"/>
      <c r="AA814" s="158"/>
      <c r="AB814" s="158"/>
      <c r="AE814" s="150"/>
      <c r="AF814" s="160"/>
      <c r="AG814" s="150"/>
      <c r="AH814" s="150"/>
    </row>
    <row r="815" spans="1:34" ht="15" customHeight="1">
      <c r="A815" s="15"/>
      <c r="B815" s="166">
        <v>46</v>
      </c>
      <c r="C815" s="105" t="s">
        <v>1478</v>
      </c>
      <c r="D815" s="105" t="s">
        <v>1478</v>
      </c>
      <c r="E815" s="212" t="s">
        <v>47</v>
      </c>
      <c r="F815" s="213" t="s">
        <v>14</v>
      </c>
      <c r="G815" s="405"/>
      <c r="H815" s="405"/>
      <c r="I815" s="409">
        <v>167944</v>
      </c>
      <c r="J815" s="447">
        <v>0.9344638694638695</v>
      </c>
      <c r="K815" s="409">
        <f t="shared" si="811"/>
        <v>324881.60009324009</v>
      </c>
      <c r="L815" s="409">
        <f t="shared" ref="L815:O815" si="849">IF($J815&lt;0,(K815*(1-$J815)),(K815*(1+$J815)))</f>
        <v>628471.71723398264</v>
      </c>
      <c r="M815" s="409">
        <f t="shared" si="849"/>
        <v>1215755.8299690529</v>
      </c>
      <c r="N815" s="409">
        <f t="shared" si="849"/>
        <v>2351835.7271651924</v>
      </c>
      <c r="O815" s="409">
        <f t="shared" si="849"/>
        <v>4549541.2411153512</v>
      </c>
      <c r="P815" s="455"/>
      <c r="Q815" s="87">
        <f t="shared" si="813"/>
        <v>167944</v>
      </c>
      <c r="R815" s="550">
        <f t="shared" si="803"/>
        <v>0</v>
      </c>
      <c r="S815" s="550">
        <f t="shared" si="804"/>
        <v>0</v>
      </c>
      <c r="T815" s="550">
        <f>IF(R815=1,SUM($R$6:R815),0)</f>
        <v>0</v>
      </c>
      <c r="U815" s="550">
        <f>IF(S815=1,SUM($S$6:S815),0)</f>
        <v>0</v>
      </c>
      <c r="V815" s="550">
        <f t="shared" si="805"/>
        <v>0</v>
      </c>
      <c r="W815" s="550">
        <f t="shared" si="806"/>
        <v>0</v>
      </c>
      <c r="X815" s="550">
        <f>IF(W815=1,SUM($W$6:W815),0)</f>
        <v>0</v>
      </c>
      <c r="Y815" s="158"/>
      <c r="Z815" s="158"/>
      <c r="AA815" s="158"/>
      <c r="AB815" s="158"/>
      <c r="AE815" s="150"/>
      <c r="AF815" s="160"/>
      <c r="AG815" s="150"/>
      <c r="AH815" s="150"/>
    </row>
    <row r="816" spans="1:34" ht="15" customHeight="1">
      <c r="A816" s="15"/>
      <c r="B816" s="166">
        <v>47</v>
      </c>
      <c r="C816" s="105" t="s">
        <v>1479</v>
      </c>
      <c r="D816" s="105" t="s">
        <v>1479</v>
      </c>
      <c r="E816" s="212" t="s">
        <v>47</v>
      </c>
      <c r="F816" s="213" t="s">
        <v>14</v>
      </c>
      <c r="G816" s="405"/>
      <c r="H816" s="405"/>
      <c r="I816" s="409">
        <v>108932</v>
      </c>
      <c r="J816" s="447">
        <v>0.23088939566704675</v>
      </c>
      <c r="K816" s="409">
        <f t="shared" si="811"/>
        <v>134083.24364880275</v>
      </c>
      <c r="L816" s="409">
        <f t="shared" ref="L816:O816" si="850">IF($J816&lt;0,(K816*(1-$J816)),(K816*(1+$J816)))</f>
        <v>165041.64274395219</v>
      </c>
      <c r="M816" s="409">
        <f t="shared" si="850"/>
        <v>203148.00789699994</v>
      </c>
      <c r="N816" s="409">
        <f t="shared" si="850"/>
        <v>250052.72867130273</v>
      </c>
      <c r="O816" s="409">
        <f t="shared" si="850"/>
        <v>307787.25207911583</v>
      </c>
      <c r="P816" s="455"/>
      <c r="Q816" s="87">
        <f t="shared" si="813"/>
        <v>108932</v>
      </c>
      <c r="R816" s="550">
        <f t="shared" si="803"/>
        <v>0</v>
      </c>
      <c r="S816" s="550">
        <f t="shared" si="804"/>
        <v>0</v>
      </c>
      <c r="T816" s="550">
        <f>IF(R816=1,SUM($R$6:R816),0)</f>
        <v>0</v>
      </c>
      <c r="U816" s="550">
        <f>IF(S816=1,SUM($S$6:S816),0)</f>
        <v>0</v>
      </c>
      <c r="V816" s="550">
        <f t="shared" si="805"/>
        <v>0</v>
      </c>
      <c r="W816" s="550">
        <f t="shared" si="806"/>
        <v>0</v>
      </c>
      <c r="X816" s="550">
        <f>IF(W816=1,SUM($W$6:W816),0)</f>
        <v>0</v>
      </c>
      <c r="Y816" s="158"/>
      <c r="Z816" s="158"/>
      <c r="AA816" s="158"/>
      <c r="AB816" s="158"/>
      <c r="AE816" s="150"/>
      <c r="AF816" s="160"/>
      <c r="AG816" s="150"/>
      <c r="AH816" s="150"/>
    </row>
    <row r="817" spans="1:34" ht="15" customHeight="1">
      <c r="A817" s="15"/>
      <c r="B817" s="166">
        <v>48</v>
      </c>
      <c r="C817" s="105" t="s">
        <v>1480</v>
      </c>
      <c r="D817" s="105" t="s">
        <v>1480</v>
      </c>
      <c r="E817" s="212" t="s">
        <v>47</v>
      </c>
      <c r="F817" s="213" t="s">
        <v>14</v>
      </c>
      <c r="G817" s="405"/>
      <c r="H817" s="405"/>
      <c r="I817" s="409">
        <v>167944</v>
      </c>
      <c r="J817" s="447">
        <v>0.9344638694638695</v>
      </c>
      <c r="K817" s="409">
        <f t="shared" si="811"/>
        <v>324881.60009324009</v>
      </c>
      <c r="L817" s="409">
        <f t="shared" ref="L817:O817" si="851">IF($J817&lt;0,(K817*(1-$J817)),(K817*(1+$J817)))</f>
        <v>628471.71723398264</v>
      </c>
      <c r="M817" s="409">
        <f t="shared" si="851"/>
        <v>1215755.8299690529</v>
      </c>
      <c r="N817" s="409">
        <f t="shared" si="851"/>
        <v>2351835.7271651924</v>
      </c>
      <c r="O817" s="409">
        <f t="shared" si="851"/>
        <v>4549541.2411153512</v>
      </c>
      <c r="P817" s="455"/>
      <c r="Q817" s="87">
        <f t="shared" si="813"/>
        <v>167944</v>
      </c>
      <c r="R817" s="550">
        <f t="shared" si="803"/>
        <v>0</v>
      </c>
      <c r="S817" s="550">
        <f t="shared" si="804"/>
        <v>0</v>
      </c>
      <c r="T817" s="550">
        <f>IF(R817=1,SUM($R$6:R817),0)</f>
        <v>0</v>
      </c>
      <c r="U817" s="550">
        <f>IF(S817=1,SUM($S$6:S817),0)</f>
        <v>0</v>
      </c>
      <c r="V817" s="550">
        <f t="shared" si="805"/>
        <v>0</v>
      </c>
      <c r="W817" s="550">
        <f t="shared" si="806"/>
        <v>0</v>
      </c>
      <c r="X817" s="550">
        <f>IF(W817=1,SUM($W$6:W817),0)</f>
        <v>0</v>
      </c>
      <c r="Y817" s="158"/>
      <c r="Z817" s="158"/>
      <c r="AA817" s="158"/>
      <c r="AB817" s="158"/>
      <c r="AE817" s="150"/>
      <c r="AF817" s="160"/>
      <c r="AG817" s="150"/>
      <c r="AH817" s="150"/>
    </row>
    <row r="818" spans="1:34" ht="15" customHeight="1">
      <c r="A818" s="15"/>
      <c r="B818" s="166">
        <v>49</v>
      </c>
      <c r="C818" s="105" t="s">
        <v>1481</v>
      </c>
      <c r="D818" s="105" t="s">
        <v>1481</v>
      </c>
      <c r="E818" s="212" t="s">
        <v>47</v>
      </c>
      <c r="F818" s="213" t="s">
        <v>14</v>
      </c>
      <c r="G818" s="405"/>
      <c r="H818" s="405"/>
      <c r="I818" s="409">
        <v>60696</v>
      </c>
      <c r="J818" s="447">
        <v>0.84620758483033931</v>
      </c>
      <c r="K818" s="409">
        <f t="shared" si="811"/>
        <v>112057.41556886228</v>
      </c>
      <c r="L818" s="409">
        <f t="shared" ref="L818:O818" si="852">IF($J818&lt;0,(K818*(1-$J818)),(K818*(1+$J818)))</f>
        <v>206881.2505597189</v>
      </c>
      <c r="M818" s="409">
        <f t="shared" si="852"/>
        <v>381945.73394253897</v>
      </c>
      <c r="N818" s="409">
        <f t="shared" si="852"/>
        <v>705151.11099830631</v>
      </c>
      <c r="O818" s="409">
        <f t="shared" si="852"/>
        <v>1301855.3295766136</v>
      </c>
      <c r="P818" s="455"/>
      <c r="Q818" s="87">
        <f t="shared" si="813"/>
        <v>60696</v>
      </c>
      <c r="R818" s="550">
        <f t="shared" si="803"/>
        <v>0</v>
      </c>
      <c r="S818" s="550">
        <f t="shared" si="804"/>
        <v>0</v>
      </c>
      <c r="T818" s="550">
        <f>IF(R818=1,SUM($R$6:R818),0)</f>
        <v>0</v>
      </c>
      <c r="U818" s="550">
        <f>IF(S818=1,SUM($S$6:S818),0)</f>
        <v>0</v>
      </c>
      <c r="V818" s="550">
        <f t="shared" si="805"/>
        <v>0</v>
      </c>
      <c r="W818" s="550">
        <f t="shared" si="806"/>
        <v>0</v>
      </c>
      <c r="X818" s="550">
        <f>IF(W818=1,SUM($W$6:W818),0)</f>
        <v>0</v>
      </c>
      <c r="Y818" s="158"/>
      <c r="Z818" s="158"/>
      <c r="AA818" s="158"/>
      <c r="AB818" s="158"/>
      <c r="AE818" s="150"/>
      <c r="AF818" s="160"/>
      <c r="AG818" s="150"/>
      <c r="AH818" s="150"/>
    </row>
    <row r="819" spans="1:34" ht="15" customHeight="1">
      <c r="A819" s="15"/>
      <c r="B819" s="166">
        <v>50</v>
      </c>
      <c r="C819" s="105" t="s">
        <v>1482</v>
      </c>
      <c r="D819" s="105" t="s">
        <v>1482</v>
      </c>
      <c r="E819" s="212" t="s">
        <v>47</v>
      </c>
      <c r="F819" s="213" t="s">
        <v>14</v>
      </c>
      <c r="G819" s="405"/>
      <c r="H819" s="405"/>
      <c r="I819" s="409">
        <v>68234</v>
      </c>
      <c r="J819" s="447">
        <v>0.4911529933481153</v>
      </c>
      <c r="K819" s="409">
        <f t="shared" si="811"/>
        <v>101747.33334811531</v>
      </c>
      <c r="L819" s="409">
        <f t="shared" ref="L819:O819" si="853">IF($J819&lt;0,(K819*(1-$J819)),(K819*(1+$J819)))</f>
        <v>151720.84068723067</v>
      </c>
      <c r="M819" s="409">
        <f t="shared" si="853"/>
        <v>226238.98574405652</v>
      </c>
      <c r="N819" s="409">
        <f t="shared" si="853"/>
        <v>337356.94080429146</v>
      </c>
      <c r="O819" s="409">
        <f t="shared" si="853"/>
        <v>503050.81210708217</v>
      </c>
      <c r="P819" s="455"/>
      <c r="Q819" s="87">
        <f t="shared" si="813"/>
        <v>68234</v>
      </c>
      <c r="R819" s="550">
        <f t="shared" si="803"/>
        <v>0</v>
      </c>
      <c r="S819" s="550">
        <f t="shared" si="804"/>
        <v>0</v>
      </c>
      <c r="T819" s="550">
        <f>IF(R819=1,SUM($R$6:R819),0)</f>
        <v>0</v>
      </c>
      <c r="U819" s="550">
        <f>IF(S819=1,SUM($S$6:S819),0)</f>
        <v>0</v>
      </c>
      <c r="V819" s="550">
        <f t="shared" si="805"/>
        <v>0</v>
      </c>
      <c r="W819" s="550">
        <f t="shared" si="806"/>
        <v>0</v>
      </c>
      <c r="X819" s="550">
        <f>IF(W819=1,SUM($W$6:W819),0)</f>
        <v>0</v>
      </c>
      <c r="Y819" s="158"/>
      <c r="Z819" s="158"/>
      <c r="AA819" s="158"/>
      <c r="AB819" s="158"/>
      <c r="AE819" s="150"/>
      <c r="AF819" s="160"/>
      <c r="AG819" s="150"/>
      <c r="AH819" s="150"/>
    </row>
    <row r="820" spans="1:34" ht="15" customHeight="1">
      <c r="A820" s="15"/>
      <c r="B820" s="166">
        <v>51</v>
      </c>
      <c r="C820" s="105" t="s">
        <v>1483</v>
      </c>
      <c r="D820" s="105" t="s">
        <v>1483</v>
      </c>
      <c r="E820" s="212" t="s">
        <v>47</v>
      </c>
      <c r="F820" s="213" t="s">
        <v>14</v>
      </c>
      <c r="G820" s="405"/>
      <c r="H820" s="405"/>
      <c r="I820" s="409">
        <v>94462</v>
      </c>
      <c r="J820" s="447">
        <v>0.84620758483033931</v>
      </c>
      <c r="K820" s="409">
        <f t="shared" si="811"/>
        <v>174396.46087824352</v>
      </c>
      <c r="L820" s="409">
        <f t="shared" ref="L820:O820" si="854">IF($J820&lt;0,(K820*(1-$J820)),(K820*(1+$J820)))</f>
        <v>321972.06884098076</v>
      </c>
      <c r="M820" s="409">
        <f t="shared" si="854"/>
        <v>594427.27559773484</v>
      </c>
      <c r="N820" s="409">
        <f t="shared" si="854"/>
        <v>1097436.1448385727</v>
      </c>
      <c r="O820" s="409">
        <f t="shared" si="854"/>
        <v>2026094.9344679399</v>
      </c>
      <c r="P820" s="455"/>
      <c r="Q820" s="87">
        <f t="shared" si="813"/>
        <v>94462</v>
      </c>
      <c r="R820" s="550">
        <f t="shared" si="803"/>
        <v>0</v>
      </c>
      <c r="S820" s="550">
        <f t="shared" si="804"/>
        <v>0</v>
      </c>
      <c r="T820" s="550">
        <f>IF(R820=1,SUM($R$6:R820),0)</f>
        <v>0</v>
      </c>
      <c r="U820" s="550">
        <f>IF(S820=1,SUM($S$6:S820),0)</f>
        <v>0</v>
      </c>
      <c r="V820" s="550">
        <f t="shared" si="805"/>
        <v>0</v>
      </c>
      <c r="W820" s="550">
        <f t="shared" si="806"/>
        <v>0</v>
      </c>
      <c r="X820" s="550">
        <f>IF(W820=1,SUM($W$6:W820),0)</f>
        <v>0</v>
      </c>
      <c r="Y820" s="158"/>
      <c r="Z820" s="158"/>
      <c r="AA820" s="158"/>
      <c r="AB820" s="158"/>
      <c r="AE820" s="150"/>
      <c r="AF820" s="160"/>
      <c r="AG820" s="150"/>
      <c r="AH820" s="150"/>
    </row>
    <row r="821" spans="1:34" ht="15" customHeight="1">
      <c r="A821" s="15"/>
      <c r="B821" s="166">
        <v>52</v>
      </c>
      <c r="C821" s="105" t="s">
        <v>1484</v>
      </c>
      <c r="D821" s="105" t="s">
        <v>1484</v>
      </c>
      <c r="E821" s="212" t="s">
        <v>47</v>
      </c>
      <c r="F821" s="213" t="s">
        <v>14</v>
      </c>
      <c r="G821" s="405"/>
      <c r="H821" s="405"/>
      <c r="I821" s="409">
        <v>107576</v>
      </c>
      <c r="J821" s="447">
        <v>0.95079925650557617</v>
      </c>
      <c r="K821" s="409">
        <f t="shared" si="811"/>
        <v>209859.18081784388</v>
      </c>
      <c r="L821" s="409">
        <f t="shared" ref="L821:O821" si="855">IF($J821&lt;0,(K821*(1-$J821)),(K821*(1+$J821)))</f>
        <v>409393.13391031913</v>
      </c>
      <c r="M821" s="409">
        <f t="shared" si="855"/>
        <v>798643.82125073834</v>
      </c>
      <c r="N821" s="409">
        <f t="shared" si="855"/>
        <v>1557993.7727087126</v>
      </c>
      <c r="O821" s="409">
        <f t="shared" si="855"/>
        <v>3039333.0934404745</v>
      </c>
      <c r="P821" s="455"/>
      <c r="Q821" s="87">
        <f t="shared" si="813"/>
        <v>107576</v>
      </c>
      <c r="R821" s="550">
        <f t="shared" si="803"/>
        <v>0</v>
      </c>
      <c r="S821" s="550">
        <f t="shared" si="804"/>
        <v>0</v>
      </c>
      <c r="T821" s="550">
        <f>IF(R821=1,SUM($R$6:R821),0)</f>
        <v>0</v>
      </c>
      <c r="U821" s="550">
        <f>IF(S821=1,SUM($S$6:S821),0)</f>
        <v>0</v>
      </c>
      <c r="V821" s="550">
        <f t="shared" si="805"/>
        <v>0</v>
      </c>
      <c r="W821" s="550">
        <f t="shared" si="806"/>
        <v>0</v>
      </c>
      <c r="X821" s="550">
        <f>IF(W821=1,SUM($W$6:W821),0)</f>
        <v>0</v>
      </c>
      <c r="Y821" s="158"/>
      <c r="Z821" s="158"/>
      <c r="AA821" s="158"/>
      <c r="AB821" s="158"/>
      <c r="AE821" s="150"/>
      <c r="AF821" s="160"/>
      <c r="AG821" s="150"/>
      <c r="AH821" s="150"/>
    </row>
    <row r="822" spans="1:34" ht="15" customHeight="1">
      <c r="A822" s="15"/>
      <c r="B822" s="166">
        <v>53</v>
      </c>
      <c r="C822" s="105" t="s">
        <v>1485</v>
      </c>
      <c r="D822" s="105" t="s">
        <v>1485</v>
      </c>
      <c r="E822" s="212" t="s">
        <v>47</v>
      </c>
      <c r="F822" s="213" t="s">
        <v>14</v>
      </c>
      <c r="G822" s="405"/>
      <c r="H822" s="405"/>
      <c r="I822" s="409">
        <v>74791</v>
      </c>
      <c r="J822" s="447">
        <v>0.62907449209932276</v>
      </c>
      <c r="K822" s="409">
        <f t="shared" si="811"/>
        <v>121840.11033860045</v>
      </c>
      <c r="L822" s="409">
        <f t="shared" ref="L822:O822" si="856">IF($J822&lt;0,(K822*(1-$J822)),(K822*(1+$J822)))</f>
        <v>198486.61586718098</v>
      </c>
      <c r="M822" s="409">
        <f t="shared" si="856"/>
        <v>323349.48293234123</v>
      </c>
      <c r="N822" s="409">
        <f t="shared" si="856"/>
        <v>526760.39467858244</v>
      </c>
      <c r="O822" s="409">
        <f t="shared" si="856"/>
        <v>858131.92241905048</v>
      </c>
      <c r="P822" s="455"/>
      <c r="Q822" s="87">
        <f t="shared" si="813"/>
        <v>74791</v>
      </c>
      <c r="R822" s="550">
        <f t="shared" si="803"/>
        <v>0</v>
      </c>
      <c r="S822" s="550">
        <f t="shared" si="804"/>
        <v>0</v>
      </c>
      <c r="T822" s="550">
        <f>IF(R822=1,SUM($R$6:R822),0)</f>
        <v>0</v>
      </c>
      <c r="U822" s="550">
        <f>IF(S822=1,SUM($S$6:S822),0)</f>
        <v>0</v>
      </c>
      <c r="V822" s="550">
        <f t="shared" si="805"/>
        <v>0</v>
      </c>
      <c r="W822" s="550">
        <f t="shared" si="806"/>
        <v>0</v>
      </c>
      <c r="X822" s="550">
        <f>IF(W822=1,SUM($W$6:W822),0)</f>
        <v>0</v>
      </c>
      <c r="Y822" s="158"/>
      <c r="Z822" s="158"/>
      <c r="AA822" s="158"/>
      <c r="AB822" s="158"/>
      <c r="AE822" s="150"/>
      <c r="AF822" s="160"/>
      <c r="AG822" s="150"/>
      <c r="AH822" s="150"/>
    </row>
    <row r="823" spans="1:34" ht="15" customHeight="1">
      <c r="A823" s="15"/>
      <c r="B823" s="166">
        <v>54</v>
      </c>
      <c r="C823" s="105" t="s">
        <v>1486</v>
      </c>
      <c r="D823" s="105" t="s">
        <v>1486</v>
      </c>
      <c r="E823" s="212" t="s">
        <v>47</v>
      </c>
      <c r="F823" s="213" t="s">
        <v>14</v>
      </c>
      <c r="G823" s="405"/>
      <c r="H823" s="405"/>
      <c r="I823" s="409">
        <v>114133</v>
      </c>
      <c r="J823" s="447">
        <v>1.1031412639405205</v>
      </c>
      <c r="K823" s="409">
        <f t="shared" si="811"/>
        <v>240037.82187732341</v>
      </c>
      <c r="L823" s="409">
        <f t="shared" ref="L823:O823" si="857">IF($J823&lt;0,(K823*(1-$J823)),(K823*(1+$J823)))</f>
        <v>504833.4480966035</v>
      </c>
      <c r="M823" s="409">
        <f t="shared" si="857"/>
        <v>1061736.0561093418</v>
      </c>
      <c r="N823" s="409">
        <f t="shared" si="857"/>
        <v>2232980.9110170244</v>
      </c>
      <c r="O823" s="409">
        <f t="shared" si="857"/>
        <v>4696274.2955513997</v>
      </c>
      <c r="P823" s="455"/>
      <c r="Q823" s="87">
        <f t="shared" si="813"/>
        <v>114133</v>
      </c>
      <c r="R823" s="550">
        <f t="shared" si="803"/>
        <v>0</v>
      </c>
      <c r="S823" s="550">
        <f t="shared" si="804"/>
        <v>0</v>
      </c>
      <c r="T823" s="550">
        <f>IF(R823=1,SUM($R$6:R823),0)</f>
        <v>0</v>
      </c>
      <c r="U823" s="550">
        <f>IF(S823=1,SUM($S$6:S823),0)</f>
        <v>0</v>
      </c>
      <c r="V823" s="550">
        <f t="shared" si="805"/>
        <v>0</v>
      </c>
      <c r="W823" s="550">
        <f t="shared" si="806"/>
        <v>0</v>
      </c>
      <c r="X823" s="550">
        <f>IF(W823=1,SUM($W$6:W823),0)</f>
        <v>0</v>
      </c>
      <c r="Y823" s="158"/>
      <c r="Z823" s="158"/>
      <c r="AA823" s="158"/>
      <c r="AB823" s="158"/>
      <c r="AE823" s="150"/>
      <c r="AF823" s="160"/>
      <c r="AG823" s="150"/>
      <c r="AH823" s="150"/>
    </row>
    <row r="824" spans="1:34" ht="15" customHeight="1">
      <c r="A824" s="15"/>
      <c r="B824" s="166">
        <v>55</v>
      </c>
      <c r="C824" s="105" t="s">
        <v>1487</v>
      </c>
      <c r="D824" s="105" t="s">
        <v>1487</v>
      </c>
      <c r="E824" s="212" t="s">
        <v>47</v>
      </c>
      <c r="F824" s="213" t="s">
        <v>14</v>
      </c>
      <c r="G824" s="405"/>
      <c r="H824" s="405"/>
      <c r="I824" s="409">
        <v>81348</v>
      </c>
      <c r="J824" s="447">
        <v>4.44920993227991E-2</v>
      </c>
      <c r="K824" s="409">
        <f t="shared" si="811"/>
        <v>84967.343295711064</v>
      </c>
      <c r="L824" s="409">
        <f t="shared" ref="L824:O824" si="858">IF($J824&lt;0,(K824*(1-$J824)),(K824*(1+$J824)))</f>
        <v>88747.718772818203</v>
      </c>
      <c r="M824" s="409">
        <f t="shared" si="858"/>
        <v>92696.291091130275</v>
      </c>
      <c r="N824" s="409">
        <f t="shared" si="858"/>
        <v>96820.543681211944</v>
      </c>
      <c r="O824" s="409">
        <f t="shared" si="858"/>
        <v>101128.29292716383</v>
      </c>
      <c r="P824" s="455"/>
      <c r="Q824" s="87">
        <f t="shared" si="813"/>
        <v>81348</v>
      </c>
      <c r="R824" s="550">
        <f t="shared" si="803"/>
        <v>0</v>
      </c>
      <c r="S824" s="550">
        <f t="shared" si="804"/>
        <v>0</v>
      </c>
      <c r="T824" s="550">
        <f>IF(R824=1,SUM($R$6:R824),0)</f>
        <v>0</v>
      </c>
      <c r="U824" s="550">
        <f>IF(S824=1,SUM($S$6:S824),0)</f>
        <v>0</v>
      </c>
      <c r="V824" s="550">
        <f t="shared" si="805"/>
        <v>0</v>
      </c>
      <c r="W824" s="550">
        <f t="shared" si="806"/>
        <v>0</v>
      </c>
      <c r="X824" s="550">
        <f>IF(W824=1,SUM($W$6:W824),0)</f>
        <v>0</v>
      </c>
      <c r="Y824" s="158"/>
      <c r="Z824" s="158"/>
      <c r="AA824" s="158"/>
      <c r="AB824" s="158"/>
      <c r="AE824" s="150"/>
      <c r="AF824" s="160"/>
      <c r="AG824" s="150"/>
      <c r="AH824" s="150"/>
    </row>
    <row r="825" spans="1:34" ht="15" customHeight="1">
      <c r="A825" s="15"/>
      <c r="B825" s="166">
        <v>56</v>
      </c>
      <c r="C825" s="105" t="s">
        <v>1488</v>
      </c>
      <c r="D825" s="105" t="s">
        <v>1488</v>
      </c>
      <c r="E825" s="212" t="s">
        <v>47</v>
      </c>
      <c r="F825" s="213" t="s">
        <v>14</v>
      </c>
      <c r="G825" s="405"/>
      <c r="H825" s="405"/>
      <c r="I825" s="409">
        <v>107576</v>
      </c>
      <c r="J825" s="447">
        <v>0.99955390334572491</v>
      </c>
      <c r="K825" s="409">
        <f t="shared" si="811"/>
        <v>215104.01070631971</v>
      </c>
      <c r="L825" s="409">
        <f t="shared" ref="L825:O825" si="859">IF($J825&lt;0,(K825*(1-$J825)),(K825*(1+$J825)))</f>
        <v>430112.06423314218</v>
      </c>
      <c r="M825" s="409">
        <f t="shared" si="859"/>
        <v>860032.25691346661</v>
      </c>
      <c r="N825" s="409">
        <f t="shared" si="859"/>
        <v>1719680.8563145555</v>
      </c>
      <c r="O825" s="409">
        <f t="shared" si="859"/>
        <v>3438594.5687526884</v>
      </c>
      <c r="P825" s="455"/>
      <c r="Q825" s="87">
        <f t="shared" si="813"/>
        <v>107576</v>
      </c>
      <c r="R825" s="550">
        <f t="shared" si="803"/>
        <v>0</v>
      </c>
      <c r="S825" s="550">
        <f t="shared" si="804"/>
        <v>0</v>
      </c>
      <c r="T825" s="550">
        <f>IF(R825=1,SUM($R$6:R825),0)</f>
        <v>0</v>
      </c>
      <c r="U825" s="550">
        <f>IF(S825=1,SUM($S$6:S825),0)</f>
        <v>0</v>
      </c>
      <c r="V825" s="550">
        <f t="shared" si="805"/>
        <v>0</v>
      </c>
      <c r="W825" s="550">
        <f t="shared" si="806"/>
        <v>0</v>
      </c>
      <c r="X825" s="550">
        <f>IF(W825=1,SUM($W$6:W825),0)</f>
        <v>0</v>
      </c>
      <c r="Y825" s="158"/>
      <c r="Z825" s="158"/>
      <c r="AA825" s="158"/>
      <c r="AB825" s="158"/>
      <c r="AE825" s="150"/>
      <c r="AF825" s="160"/>
      <c r="AG825" s="150"/>
      <c r="AH825" s="150"/>
    </row>
    <row r="826" spans="1:34" ht="15" customHeight="1">
      <c r="A826" s="15"/>
      <c r="B826" s="166">
        <v>57</v>
      </c>
      <c r="C826" s="105" t="s">
        <v>1489</v>
      </c>
      <c r="D826" s="105" t="s">
        <v>1489</v>
      </c>
      <c r="E826" s="212" t="s">
        <v>47</v>
      </c>
      <c r="F826" s="213" t="s">
        <v>14</v>
      </c>
      <c r="G826" s="405"/>
      <c r="H826" s="405"/>
      <c r="I826" s="409">
        <v>74791</v>
      </c>
      <c r="J826" s="447">
        <v>0.68828442437923254</v>
      </c>
      <c r="K826" s="409">
        <f t="shared" si="811"/>
        <v>126268.48038374718</v>
      </c>
      <c r="L826" s="409">
        <f t="shared" ref="L826:O826" si="860">IF($J826&lt;0,(K826*(1-$J826)),(K826*(1+$J826)))</f>
        <v>213177.10872191502</v>
      </c>
      <c r="M826" s="409">
        <f t="shared" si="860"/>
        <v>359903.59228940739</v>
      </c>
      <c r="N826" s="409">
        <f t="shared" si="860"/>
        <v>607619.62914034014</v>
      </c>
      <c r="O826" s="409">
        <f t="shared" si="860"/>
        <v>1025834.7558247219</v>
      </c>
      <c r="P826" s="455"/>
      <c r="Q826" s="87">
        <f t="shared" si="813"/>
        <v>74791</v>
      </c>
      <c r="R826" s="550">
        <f t="shared" si="803"/>
        <v>0</v>
      </c>
      <c r="S826" s="550">
        <f t="shared" si="804"/>
        <v>0</v>
      </c>
      <c r="T826" s="550">
        <f>IF(R826=1,SUM($R$6:R826),0)</f>
        <v>0</v>
      </c>
      <c r="U826" s="550">
        <f>IF(S826=1,SUM($S$6:S826),0)</f>
        <v>0</v>
      </c>
      <c r="V826" s="550">
        <f t="shared" si="805"/>
        <v>0</v>
      </c>
      <c r="W826" s="550">
        <f t="shared" si="806"/>
        <v>0</v>
      </c>
      <c r="X826" s="550">
        <f>IF(W826=1,SUM($W$6:W826),0)</f>
        <v>0</v>
      </c>
      <c r="Y826" s="158"/>
      <c r="Z826" s="158"/>
      <c r="AA826" s="158"/>
      <c r="AB826" s="158"/>
      <c r="AE826" s="150"/>
      <c r="AF826" s="160"/>
      <c r="AG826" s="150"/>
      <c r="AH826" s="150"/>
    </row>
    <row r="827" spans="1:34" ht="15" customHeight="1">
      <c r="A827" s="15"/>
      <c r="B827" s="166">
        <v>58</v>
      </c>
      <c r="C827" s="105" t="s">
        <v>1490</v>
      </c>
      <c r="D827" s="105" t="s">
        <v>1490</v>
      </c>
      <c r="E827" s="212" t="s">
        <v>47</v>
      </c>
      <c r="F827" s="213" t="s">
        <v>14</v>
      </c>
      <c r="G827" s="405"/>
      <c r="H827" s="405"/>
      <c r="I827" s="409">
        <v>139727</v>
      </c>
      <c r="J827" s="447">
        <v>1.6215241635687732</v>
      </c>
      <c r="K827" s="409">
        <f t="shared" si="811"/>
        <v>366297.70680297399</v>
      </c>
      <c r="L827" s="409">
        <f t="shared" ref="L827:O827" si="861">IF($J827&lt;0,(K827*(1-$J827)),(K827*(1+$J827)))</f>
        <v>960258.28944382607</v>
      </c>
      <c r="M827" s="409">
        <f t="shared" si="861"/>
        <v>2517340.309044207</v>
      </c>
      <c r="N827" s="409">
        <f t="shared" si="861"/>
        <v>6599268.4480850715</v>
      </c>
      <c r="O827" s="409">
        <f t="shared" si="861"/>
        <v>17300141.698532011</v>
      </c>
      <c r="P827" s="455"/>
      <c r="Q827" s="87">
        <f t="shared" si="813"/>
        <v>139727</v>
      </c>
      <c r="R827" s="550">
        <f t="shared" si="803"/>
        <v>0</v>
      </c>
      <c r="S827" s="550">
        <f t="shared" si="804"/>
        <v>0</v>
      </c>
      <c r="T827" s="550">
        <f>IF(R827=1,SUM($R$6:R827),0)</f>
        <v>0</v>
      </c>
      <c r="U827" s="550">
        <f>IF(S827=1,SUM($S$6:S827),0)</f>
        <v>0</v>
      </c>
      <c r="V827" s="550">
        <f t="shared" si="805"/>
        <v>0</v>
      </c>
      <c r="W827" s="550">
        <f t="shared" si="806"/>
        <v>0</v>
      </c>
      <c r="X827" s="550">
        <f>IF(W827=1,SUM($W$6:W827),0)</f>
        <v>0</v>
      </c>
      <c r="Y827" s="158"/>
      <c r="Z827" s="158"/>
      <c r="AA827" s="158"/>
      <c r="AB827" s="158"/>
      <c r="AE827" s="150"/>
      <c r="AF827" s="160"/>
      <c r="AG827" s="150"/>
      <c r="AH827" s="150"/>
    </row>
    <row r="828" spans="1:34" ht="15" customHeight="1">
      <c r="A828" s="15"/>
      <c r="B828" s="166">
        <v>59</v>
      </c>
      <c r="C828" s="105" t="s">
        <v>1491</v>
      </c>
      <c r="D828" s="105" t="s">
        <v>1491</v>
      </c>
      <c r="E828" s="212" t="s">
        <v>47</v>
      </c>
      <c r="F828" s="213" t="s">
        <v>14</v>
      </c>
      <c r="G828" s="405"/>
      <c r="H828" s="405"/>
      <c r="I828" s="409">
        <v>104320</v>
      </c>
      <c r="J828" s="447">
        <v>1.3844469525959369</v>
      </c>
      <c r="K828" s="409">
        <f t="shared" si="811"/>
        <v>248745.50609480814</v>
      </c>
      <c r="L828" s="409">
        <f t="shared" ref="L828:O828" si="862">IF($J828&lt;0,(K828*(1-$J828)),(K828*(1+$J828)))</f>
        <v>593120.4639796993</v>
      </c>
      <c r="M828" s="409">
        <f t="shared" si="862"/>
        <v>1414264.2828586821</v>
      </c>
      <c r="N828" s="409">
        <f t="shared" si="862"/>
        <v>3372238.1594276624</v>
      </c>
      <c r="O828" s="409">
        <f t="shared" si="862"/>
        <v>8040923.0026750211</v>
      </c>
      <c r="P828" s="455"/>
      <c r="Q828" s="87">
        <f t="shared" si="813"/>
        <v>104320</v>
      </c>
      <c r="R828" s="550">
        <f t="shared" si="803"/>
        <v>0</v>
      </c>
      <c r="S828" s="550">
        <f t="shared" si="804"/>
        <v>0</v>
      </c>
      <c r="T828" s="550">
        <f>IF(R828=1,SUM($R$6:R828),0)</f>
        <v>0</v>
      </c>
      <c r="U828" s="550">
        <f>IF(S828=1,SUM($S$6:S828),0)</f>
        <v>0</v>
      </c>
      <c r="V828" s="550">
        <f t="shared" si="805"/>
        <v>0</v>
      </c>
      <c r="W828" s="550">
        <f t="shared" si="806"/>
        <v>0</v>
      </c>
      <c r="X828" s="550">
        <f>IF(W828=1,SUM($W$6:W828),0)</f>
        <v>0</v>
      </c>
      <c r="Y828" s="158"/>
      <c r="Z828" s="158"/>
      <c r="AA828" s="158"/>
      <c r="AB828" s="158"/>
      <c r="AE828" s="150"/>
      <c r="AF828" s="160"/>
      <c r="AG828" s="150"/>
      <c r="AH828" s="150"/>
    </row>
    <row r="829" spans="1:34" ht="15" customHeight="1">
      <c r="A829" s="15"/>
      <c r="B829" s="166">
        <v>60</v>
      </c>
      <c r="C829" s="105" t="s">
        <v>1492</v>
      </c>
      <c r="D829" s="105" t="s">
        <v>1492</v>
      </c>
      <c r="E829" s="212" t="s">
        <v>47</v>
      </c>
      <c r="F829" s="213" t="s">
        <v>14</v>
      </c>
      <c r="G829" s="405"/>
      <c r="H829" s="405"/>
      <c r="I829" s="409">
        <v>148274</v>
      </c>
      <c r="J829" s="447">
        <v>0.57853920515574653</v>
      </c>
      <c r="K829" s="409">
        <f t="shared" si="811"/>
        <v>234056.32210526316</v>
      </c>
      <c r="L829" s="409">
        <f t="shared" ref="L829:O829" si="863">IF($J829&lt;0,(K829*(1-$J829)),(K829*(1+$J829)))</f>
        <v>369467.08065771946</v>
      </c>
      <c r="M829" s="409">
        <f t="shared" si="863"/>
        <v>583218.27183265053</v>
      </c>
      <c r="N829" s="409">
        <f t="shared" si="863"/>
        <v>920632.90725102031</v>
      </c>
      <c r="O829" s="409">
        <f t="shared" si="863"/>
        <v>1453255.1376522498</v>
      </c>
      <c r="P829" s="455"/>
      <c r="Q829" s="87">
        <f t="shared" si="813"/>
        <v>148274</v>
      </c>
      <c r="R829" s="550">
        <f t="shared" si="803"/>
        <v>0</v>
      </c>
      <c r="S829" s="550">
        <f t="shared" si="804"/>
        <v>0</v>
      </c>
      <c r="T829" s="550">
        <f>IF(R829=1,SUM($R$6:R829),0)</f>
        <v>0</v>
      </c>
      <c r="U829" s="550">
        <f>IF(S829=1,SUM($S$6:S829),0)</f>
        <v>0</v>
      </c>
      <c r="V829" s="550">
        <f t="shared" si="805"/>
        <v>0</v>
      </c>
      <c r="W829" s="550">
        <f t="shared" si="806"/>
        <v>0</v>
      </c>
      <c r="X829" s="550">
        <f>IF(W829=1,SUM($W$6:W829),0)</f>
        <v>0</v>
      </c>
      <c r="Y829" s="158"/>
      <c r="Z829" s="158"/>
      <c r="AA829" s="158"/>
      <c r="AB829" s="158"/>
      <c r="AE829" s="150"/>
      <c r="AF829" s="160"/>
      <c r="AG829" s="150"/>
      <c r="AH829" s="150"/>
    </row>
    <row r="830" spans="1:34" ht="15" customHeight="1">
      <c r="A830" s="15"/>
      <c r="B830" s="166">
        <v>61</v>
      </c>
      <c r="C830" s="105" t="s">
        <v>1493</v>
      </c>
      <c r="D830" s="105" t="s">
        <v>1493</v>
      </c>
      <c r="E830" s="212" t="s">
        <v>47</v>
      </c>
      <c r="F830" s="213" t="s">
        <v>14</v>
      </c>
      <c r="G830" s="405"/>
      <c r="H830" s="405"/>
      <c r="I830" s="409">
        <v>99097</v>
      </c>
      <c r="J830" s="447">
        <v>0.102423900789177</v>
      </c>
      <c r="K830" s="409">
        <f t="shared" si="811"/>
        <v>109246.90129650506</v>
      </c>
      <c r="L830" s="409">
        <f t="shared" ref="L830:O830" si="864">IF($J830&lt;0,(K830*(1-$J830)),(K830*(1+$J830)))</f>
        <v>120436.3950764233</v>
      </c>
      <c r="M830" s="409">
        <f t="shared" si="864"/>
        <v>132771.960457137</v>
      </c>
      <c r="N830" s="409">
        <f t="shared" si="864"/>
        <v>146370.98256258332</v>
      </c>
      <c r="O830" s="409">
        <f t="shared" si="864"/>
        <v>161362.8695589877</v>
      </c>
      <c r="P830" s="455"/>
      <c r="Q830" s="87">
        <f t="shared" si="813"/>
        <v>99097</v>
      </c>
      <c r="R830" s="550">
        <f t="shared" si="803"/>
        <v>0</v>
      </c>
      <c r="S830" s="550">
        <f t="shared" si="804"/>
        <v>0</v>
      </c>
      <c r="T830" s="550">
        <f>IF(R830=1,SUM($R$6:R830),0)</f>
        <v>0</v>
      </c>
      <c r="U830" s="550">
        <f>IF(S830=1,SUM($S$6:S830),0)</f>
        <v>0</v>
      </c>
      <c r="V830" s="550">
        <f t="shared" si="805"/>
        <v>0</v>
      </c>
      <c r="W830" s="550">
        <f t="shared" si="806"/>
        <v>0</v>
      </c>
      <c r="X830" s="550">
        <f>IF(W830=1,SUM($W$6:W830),0)</f>
        <v>0</v>
      </c>
      <c r="Y830" s="158"/>
      <c r="Z830" s="158"/>
      <c r="AA830" s="158"/>
      <c r="AB830" s="158"/>
      <c r="AE830" s="150"/>
      <c r="AF830" s="160"/>
      <c r="AG830" s="150"/>
      <c r="AH830" s="150"/>
    </row>
    <row r="831" spans="1:34" ht="15" customHeight="1">
      <c r="A831" s="15"/>
      <c r="B831" s="166">
        <v>62</v>
      </c>
      <c r="C831" s="105" t="s">
        <v>1494</v>
      </c>
      <c r="D831" s="105" t="s">
        <v>1494</v>
      </c>
      <c r="E831" s="212" t="s">
        <v>47</v>
      </c>
      <c r="F831" s="213" t="s">
        <v>14</v>
      </c>
      <c r="G831" s="405"/>
      <c r="H831" s="405"/>
      <c r="I831" s="409">
        <v>148274</v>
      </c>
      <c r="J831" s="447">
        <v>0.57853920515574653</v>
      </c>
      <c r="K831" s="409">
        <f t="shared" si="811"/>
        <v>234056.32210526316</v>
      </c>
      <c r="L831" s="409">
        <f t="shared" ref="L831:O831" si="865">IF($J831&lt;0,(K831*(1-$J831)),(K831*(1+$J831)))</f>
        <v>369467.08065771946</v>
      </c>
      <c r="M831" s="409">
        <f t="shared" si="865"/>
        <v>583218.27183265053</v>
      </c>
      <c r="N831" s="409">
        <f t="shared" si="865"/>
        <v>920632.90725102031</v>
      </c>
      <c r="O831" s="409">
        <f t="shared" si="865"/>
        <v>1453255.1376522498</v>
      </c>
      <c r="P831" s="455"/>
      <c r="Q831" s="87">
        <f t="shared" si="813"/>
        <v>148274</v>
      </c>
      <c r="R831" s="550">
        <f t="shared" si="803"/>
        <v>0</v>
      </c>
      <c r="S831" s="550">
        <f t="shared" si="804"/>
        <v>0</v>
      </c>
      <c r="T831" s="550">
        <f>IF(R831=1,SUM($R$6:R831),0)</f>
        <v>0</v>
      </c>
      <c r="U831" s="550">
        <f>IF(S831=1,SUM($S$6:S831),0)</f>
        <v>0</v>
      </c>
      <c r="V831" s="550">
        <f t="shared" si="805"/>
        <v>0</v>
      </c>
      <c r="W831" s="550">
        <f t="shared" si="806"/>
        <v>0</v>
      </c>
      <c r="X831" s="550">
        <f>IF(W831=1,SUM($W$6:W831),0)</f>
        <v>0</v>
      </c>
      <c r="Y831" s="158"/>
      <c r="Z831" s="158"/>
      <c r="AA831" s="158"/>
      <c r="AB831" s="158"/>
      <c r="AE831" s="150"/>
      <c r="AF831" s="160"/>
      <c r="AG831" s="150"/>
      <c r="AH831" s="150"/>
    </row>
    <row r="832" spans="1:34" ht="15" customHeight="1">
      <c r="A832" s="15"/>
      <c r="B832" s="166">
        <v>63</v>
      </c>
      <c r="C832" s="105" t="s">
        <v>1495</v>
      </c>
      <c r="D832" s="105" t="s">
        <v>1495</v>
      </c>
      <c r="E832" s="212" t="s">
        <v>47</v>
      </c>
      <c r="F832" s="213" t="s">
        <v>14</v>
      </c>
      <c r="G832" s="405"/>
      <c r="H832" s="405"/>
      <c r="I832" s="409">
        <v>151507</v>
      </c>
      <c r="J832" s="447">
        <v>1.4608589951377633</v>
      </c>
      <c r="K832" s="409">
        <f t="shared" si="811"/>
        <v>372837.36377633712</v>
      </c>
      <c r="L832" s="409">
        <f t="shared" ref="L832:O832" si="866">IF($J832&lt;0,(K832*(1-$J832)),(K832*(1+$J832)))</f>
        <v>917500.18037244969</v>
      </c>
      <c r="M832" s="409">
        <f t="shared" si="866"/>
        <v>2257838.5719100633</v>
      </c>
      <c r="N832" s="409">
        <f t="shared" si="866"/>
        <v>5556222.3592538806</v>
      </c>
      <c r="O832" s="409">
        <f t="shared" si="866"/>
        <v>13673079.771755477</v>
      </c>
      <c r="P832" s="455"/>
      <c r="Q832" s="87">
        <f t="shared" si="813"/>
        <v>151507</v>
      </c>
      <c r="R832" s="550">
        <f t="shared" si="803"/>
        <v>0</v>
      </c>
      <c r="S832" s="550">
        <f t="shared" si="804"/>
        <v>0</v>
      </c>
      <c r="T832" s="550">
        <f>IF(R832=1,SUM($R$6:R832),0)</f>
        <v>0</v>
      </c>
      <c r="U832" s="550">
        <f>IF(S832=1,SUM($S$6:S832),0)</f>
        <v>0</v>
      </c>
      <c r="V832" s="550">
        <f t="shared" si="805"/>
        <v>0</v>
      </c>
      <c r="W832" s="550">
        <f t="shared" si="806"/>
        <v>0</v>
      </c>
      <c r="X832" s="550">
        <f>IF(W832=1,SUM($W$6:W832),0)</f>
        <v>0</v>
      </c>
      <c r="Y832" s="158"/>
      <c r="Z832" s="158"/>
      <c r="AA832" s="158"/>
      <c r="AB832" s="158"/>
      <c r="AE832" s="150"/>
      <c r="AF832" s="160"/>
      <c r="AG832" s="150"/>
      <c r="AH832" s="150"/>
    </row>
    <row r="833" spans="1:34" ht="15" customHeight="1">
      <c r="A833" s="15"/>
      <c r="B833" s="166">
        <v>64</v>
      </c>
      <c r="C833" s="105" t="s">
        <v>1496</v>
      </c>
      <c r="D833" s="105" t="s">
        <v>1496</v>
      </c>
      <c r="E833" s="212" t="s">
        <v>47</v>
      </c>
      <c r="F833" s="213" t="s">
        <v>14</v>
      </c>
      <c r="G833" s="405"/>
      <c r="H833" s="405"/>
      <c r="I833" s="409">
        <v>151507</v>
      </c>
      <c r="J833" s="447">
        <v>1.4608589951377633</v>
      </c>
      <c r="K833" s="409">
        <f t="shared" si="811"/>
        <v>372837.36377633712</v>
      </c>
      <c r="L833" s="409">
        <f t="shared" ref="L833:O833" si="867">IF($J833&lt;0,(K833*(1-$J833)),(K833*(1+$J833)))</f>
        <v>917500.18037244969</v>
      </c>
      <c r="M833" s="409">
        <f t="shared" si="867"/>
        <v>2257838.5719100633</v>
      </c>
      <c r="N833" s="409">
        <f t="shared" si="867"/>
        <v>5556222.3592538806</v>
      </c>
      <c r="O833" s="409">
        <f t="shared" si="867"/>
        <v>13673079.771755477</v>
      </c>
      <c r="P833" s="455"/>
      <c r="Q833" s="87">
        <f t="shared" si="813"/>
        <v>151507</v>
      </c>
      <c r="R833" s="550">
        <f t="shared" si="803"/>
        <v>0</v>
      </c>
      <c r="S833" s="550">
        <f t="shared" si="804"/>
        <v>0</v>
      </c>
      <c r="T833" s="550">
        <f>IF(R833=1,SUM($R$6:R833),0)</f>
        <v>0</v>
      </c>
      <c r="U833" s="550">
        <f>IF(S833=1,SUM($S$6:S833),0)</f>
        <v>0</v>
      </c>
      <c r="V833" s="550">
        <f t="shared" si="805"/>
        <v>0</v>
      </c>
      <c r="W833" s="550">
        <f t="shared" si="806"/>
        <v>0</v>
      </c>
      <c r="X833" s="550">
        <f>IF(W833=1,SUM($W$6:W833),0)</f>
        <v>0</v>
      </c>
      <c r="Y833" s="158"/>
      <c r="Z833" s="158"/>
      <c r="AA833" s="158"/>
      <c r="AB833" s="158"/>
      <c r="AE833" s="150"/>
      <c r="AF833" s="160"/>
      <c r="AG833" s="150"/>
      <c r="AH833" s="150"/>
    </row>
    <row r="834" spans="1:34" ht="15" customHeight="1">
      <c r="A834" s="15"/>
      <c r="B834" s="166">
        <v>65</v>
      </c>
      <c r="C834" s="105" t="s">
        <v>1497</v>
      </c>
      <c r="D834" s="105" t="s">
        <v>1497</v>
      </c>
      <c r="E834" s="212" t="s">
        <v>47</v>
      </c>
      <c r="F834" s="213" t="s">
        <v>14</v>
      </c>
      <c r="G834" s="405"/>
      <c r="H834" s="405"/>
      <c r="I834" s="409">
        <v>204663</v>
      </c>
      <c r="J834" s="447">
        <v>1.0585285285285286</v>
      </c>
      <c r="K834" s="409">
        <f t="shared" si="811"/>
        <v>421304.62423423422</v>
      </c>
      <c r="L834" s="409">
        <f t="shared" ref="L834:O834" si="868">IF($J834&lt;0,(K834*(1-$J834)),(K834*(1+$J834)))</f>
        <v>867267.58818716276</v>
      </c>
      <c r="M834" s="409">
        <f t="shared" si="868"/>
        <v>1785295.072151406</v>
      </c>
      <c r="N834" s="409">
        <f t="shared" si="868"/>
        <v>3675080.8378650667</v>
      </c>
      <c r="O834" s="409">
        <f t="shared" si="868"/>
        <v>7565258.7493937667</v>
      </c>
      <c r="P834" s="455"/>
      <c r="Q834" s="87">
        <f t="shared" si="813"/>
        <v>204663</v>
      </c>
      <c r="R834" s="550">
        <f t="shared" si="803"/>
        <v>0</v>
      </c>
      <c r="S834" s="550">
        <f t="shared" si="804"/>
        <v>0</v>
      </c>
      <c r="T834" s="550">
        <f>IF(R834=1,SUM($R$6:R834),0)</f>
        <v>0</v>
      </c>
      <c r="U834" s="550">
        <f>IF(S834=1,SUM($S$6:S834),0)</f>
        <v>0</v>
      </c>
      <c r="V834" s="550">
        <f t="shared" si="805"/>
        <v>0</v>
      </c>
      <c r="W834" s="550">
        <f t="shared" si="806"/>
        <v>0</v>
      </c>
      <c r="X834" s="550">
        <f>IF(W834=1,SUM($W$6:W834),0)</f>
        <v>0</v>
      </c>
      <c r="Y834" s="158"/>
      <c r="Z834" s="158"/>
      <c r="AA834" s="158"/>
      <c r="AB834" s="158"/>
      <c r="AE834" s="150"/>
      <c r="AF834" s="160"/>
      <c r="AG834" s="150"/>
      <c r="AH834" s="150"/>
    </row>
    <row r="835" spans="1:34" ht="15" customHeight="1">
      <c r="A835" s="15"/>
      <c r="B835" s="166">
        <v>66</v>
      </c>
      <c r="C835" s="105" t="s">
        <v>1498</v>
      </c>
      <c r="D835" s="105" t="s">
        <v>1498</v>
      </c>
      <c r="E835" s="212" t="s">
        <v>47</v>
      </c>
      <c r="F835" s="213" t="s">
        <v>14</v>
      </c>
      <c r="G835" s="405"/>
      <c r="H835" s="405"/>
      <c r="I835" s="409">
        <v>204663</v>
      </c>
      <c r="J835" s="447">
        <v>1.0585285285285286</v>
      </c>
      <c r="K835" s="409">
        <f t="shared" si="811"/>
        <v>421304.62423423422</v>
      </c>
      <c r="L835" s="409">
        <f t="shared" ref="L835:O835" si="869">IF($J835&lt;0,(K835*(1-$J835)),(K835*(1+$J835)))</f>
        <v>867267.58818716276</v>
      </c>
      <c r="M835" s="409">
        <f t="shared" si="869"/>
        <v>1785295.072151406</v>
      </c>
      <c r="N835" s="409">
        <f t="shared" si="869"/>
        <v>3675080.8378650667</v>
      </c>
      <c r="O835" s="409">
        <f t="shared" si="869"/>
        <v>7565258.7493937667</v>
      </c>
      <c r="P835" s="455"/>
      <c r="Q835" s="87">
        <f t="shared" si="813"/>
        <v>204663</v>
      </c>
      <c r="R835" s="550">
        <f t="shared" si="803"/>
        <v>0</v>
      </c>
      <c r="S835" s="550">
        <f t="shared" si="804"/>
        <v>0</v>
      </c>
      <c r="T835" s="550">
        <f>IF(R835=1,SUM($R$6:R835),0)</f>
        <v>0</v>
      </c>
      <c r="U835" s="550">
        <f>IF(S835=1,SUM($S$6:S835),0)</f>
        <v>0</v>
      </c>
      <c r="V835" s="550">
        <f t="shared" si="805"/>
        <v>0</v>
      </c>
      <c r="W835" s="550">
        <f t="shared" si="806"/>
        <v>0</v>
      </c>
      <c r="X835" s="550">
        <f>IF(W835=1,SUM($W$6:W835),0)</f>
        <v>0</v>
      </c>
      <c r="Y835" s="158"/>
      <c r="Z835" s="158"/>
      <c r="AA835" s="158"/>
      <c r="AB835" s="158"/>
      <c r="AE835" s="150"/>
      <c r="AF835" s="160"/>
      <c r="AG835" s="150"/>
      <c r="AH835" s="150"/>
    </row>
    <row r="836" spans="1:34" ht="15" customHeight="1">
      <c r="A836" s="15"/>
      <c r="B836" s="166">
        <v>67</v>
      </c>
      <c r="C836" s="105" t="s">
        <v>1499</v>
      </c>
      <c r="D836" s="105" t="s">
        <v>1499</v>
      </c>
      <c r="E836" s="212" t="s">
        <v>47</v>
      </c>
      <c r="F836" s="213" t="s">
        <v>14</v>
      </c>
      <c r="G836" s="405"/>
      <c r="H836" s="405"/>
      <c r="I836" s="409">
        <v>132479</v>
      </c>
      <c r="J836" s="447">
        <v>0.74475471698113205</v>
      </c>
      <c r="K836" s="409">
        <f t="shared" si="811"/>
        <v>231143.36015094339</v>
      </c>
      <c r="L836" s="409">
        <f t="shared" ref="L836:O836" si="870">IF($J836&lt;0,(K836*(1-$J836)),(K836*(1+$J836)))</f>
        <v>403288.46792222717</v>
      </c>
      <c r="M836" s="409">
        <f t="shared" si="870"/>
        <v>703639.45671139983</v>
      </c>
      <c r="N836" s="409">
        <f t="shared" si="870"/>
        <v>1227678.261151256</v>
      </c>
      <c r="O836" s="409">
        <f t="shared" si="870"/>
        <v>2141997.437078848</v>
      </c>
      <c r="P836" s="455"/>
      <c r="Q836" s="87">
        <f t="shared" si="813"/>
        <v>132479</v>
      </c>
      <c r="R836" s="550">
        <f t="shared" si="803"/>
        <v>0</v>
      </c>
      <c r="S836" s="550">
        <f t="shared" si="804"/>
        <v>0</v>
      </c>
      <c r="T836" s="550">
        <f>IF(R836=1,SUM($R$6:R836),0)</f>
        <v>0</v>
      </c>
      <c r="U836" s="550">
        <f>IF(S836=1,SUM($S$6:S836),0)</f>
        <v>0</v>
      </c>
      <c r="V836" s="550">
        <f t="shared" si="805"/>
        <v>0</v>
      </c>
      <c r="W836" s="550">
        <f t="shared" si="806"/>
        <v>0</v>
      </c>
      <c r="X836" s="550">
        <f>IF(W836=1,SUM($W$6:W836),0)</f>
        <v>0</v>
      </c>
      <c r="Y836" s="158"/>
      <c r="Z836" s="158"/>
      <c r="AA836" s="158"/>
      <c r="AB836" s="158"/>
      <c r="AE836" s="150"/>
      <c r="AF836" s="160"/>
      <c r="AG836" s="150"/>
      <c r="AH836" s="150"/>
    </row>
    <row r="837" spans="1:34" ht="15" customHeight="1">
      <c r="A837" s="15"/>
      <c r="B837" s="166">
        <v>68</v>
      </c>
      <c r="C837" s="105" t="s">
        <v>1500</v>
      </c>
      <c r="D837" s="105" t="s">
        <v>1500</v>
      </c>
      <c r="E837" s="212" t="s">
        <v>47</v>
      </c>
      <c r="F837" s="213" t="s">
        <v>14</v>
      </c>
      <c r="G837" s="405"/>
      <c r="H837" s="405"/>
      <c r="I837" s="409">
        <v>86237</v>
      </c>
      <c r="J837" s="447">
        <v>0.16222371967654986</v>
      </c>
      <c r="K837" s="409">
        <f t="shared" si="811"/>
        <v>100226.68691374664</v>
      </c>
      <c r="L837" s="409">
        <f t="shared" ref="L837:O837" si="871">IF($J837&lt;0,(K837*(1-$J837)),(K837*(1+$J837)))</f>
        <v>116485.83287575161</v>
      </c>
      <c r="M837" s="409">
        <f t="shared" si="871"/>
        <v>135382.59797447699</v>
      </c>
      <c r="N837" s="409">
        <f t="shared" si="871"/>
        <v>157344.86659737158</v>
      </c>
      <c r="O837" s="409">
        <f t="shared" si="871"/>
        <v>182869.93612880772</v>
      </c>
      <c r="P837" s="455"/>
      <c r="Q837" s="87">
        <f t="shared" si="813"/>
        <v>86237</v>
      </c>
      <c r="R837" s="550">
        <f t="shared" si="803"/>
        <v>0</v>
      </c>
      <c r="S837" s="550">
        <f t="shared" si="804"/>
        <v>0</v>
      </c>
      <c r="T837" s="550">
        <f>IF(R837=1,SUM($R$6:R837),0)</f>
        <v>0</v>
      </c>
      <c r="U837" s="550">
        <f>IF(S837=1,SUM($S$6:S837),0)</f>
        <v>0</v>
      </c>
      <c r="V837" s="550">
        <f t="shared" si="805"/>
        <v>0</v>
      </c>
      <c r="W837" s="550">
        <f t="shared" si="806"/>
        <v>0</v>
      </c>
      <c r="X837" s="550">
        <f>IF(W837=1,SUM($W$6:W837),0)</f>
        <v>0</v>
      </c>
      <c r="Y837" s="158"/>
      <c r="Z837" s="158"/>
      <c r="AA837" s="158"/>
      <c r="AB837" s="158"/>
      <c r="AE837" s="150"/>
      <c r="AF837" s="160"/>
      <c r="AG837" s="150"/>
      <c r="AH837" s="150"/>
    </row>
    <row r="838" spans="1:34" ht="15" customHeight="1">
      <c r="A838" s="15"/>
      <c r="B838" s="169"/>
      <c r="C838" s="105" t="s">
        <v>48</v>
      </c>
      <c r="D838" s="105"/>
      <c r="E838" s="212" t="s">
        <v>48</v>
      </c>
      <c r="F838" s="213"/>
      <c r="G838" s="214"/>
      <c r="H838" s="214"/>
      <c r="I838" s="445"/>
      <c r="J838" s="167"/>
      <c r="K838" s="167"/>
      <c r="L838" s="167"/>
      <c r="M838" s="167"/>
      <c r="N838" s="167"/>
      <c r="O838" s="167">
        <f t="shared" ref="O838" si="872">IF($J838&lt;0,(N838*(1-$J838)),(N838*(1+$J838)))</f>
        <v>0</v>
      </c>
      <c r="P838" s="455"/>
      <c r="Q838" s="87">
        <f t="shared" si="813"/>
        <v>0</v>
      </c>
      <c r="R838" s="550">
        <f t="shared" si="803"/>
        <v>0</v>
      </c>
      <c r="S838" s="550">
        <f t="shared" si="804"/>
        <v>0</v>
      </c>
      <c r="T838" s="550">
        <f>IF(R838=1,SUM($R$6:R838),0)</f>
        <v>0</v>
      </c>
      <c r="U838" s="550">
        <f>IF(S838=1,SUM($S$6:S838),0)</f>
        <v>0</v>
      </c>
      <c r="V838" s="550">
        <f t="shared" si="805"/>
        <v>0</v>
      </c>
      <c r="W838" s="550">
        <f t="shared" si="806"/>
        <v>0</v>
      </c>
      <c r="X838" s="550">
        <f>IF(W838=1,SUM($W$6:W838),0)</f>
        <v>0</v>
      </c>
      <c r="Y838" s="158"/>
      <c r="Z838" s="158"/>
      <c r="AA838" s="158"/>
      <c r="AB838" s="158"/>
      <c r="AE838" s="150"/>
      <c r="AF838" s="160"/>
      <c r="AG838" s="150"/>
      <c r="AH838" s="150"/>
    </row>
    <row r="839" spans="1:34" ht="15" customHeight="1">
      <c r="A839" s="15"/>
      <c r="B839" s="425" t="s">
        <v>720</v>
      </c>
      <c r="C839" s="426" t="s">
        <v>578</v>
      </c>
      <c r="D839" s="426"/>
      <c r="E839" s="212" t="s">
        <v>48</v>
      </c>
      <c r="F839" s="213"/>
      <c r="G839" s="214"/>
      <c r="H839" s="214"/>
      <c r="I839" s="445"/>
      <c r="J839" s="167"/>
      <c r="K839" s="167"/>
      <c r="L839" s="167"/>
      <c r="M839" s="167"/>
      <c r="N839" s="167"/>
      <c r="O839" s="167">
        <f t="shared" ref="O839" si="873">IF($J839&lt;0,(N839*(1-$J839)),(N839*(1+$J839)))</f>
        <v>0</v>
      </c>
      <c r="P839" s="455"/>
      <c r="Q839" s="87">
        <f t="shared" si="813"/>
        <v>0</v>
      </c>
      <c r="R839" s="550">
        <f t="shared" ref="R839:R902" si="874">IF(E839="MDU-KD",1,0)</f>
        <v>0</v>
      </c>
      <c r="S839" s="550">
        <f t="shared" ref="S839:S902" si="875">IF(E839="HDW",1,0)</f>
        <v>0</v>
      </c>
      <c r="T839" s="550">
        <f>IF(R839=1,SUM($R$6:R839),0)</f>
        <v>0</v>
      </c>
      <c r="U839" s="550">
        <f>IF(S839=1,SUM($S$6:S839),0)</f>
        <v>0</v>
      </c>
      <c r="V839" s="550">
        <f t="shared" ref="V839:V902" si="876">IF(T839=0,U839,T839)</f>
        <v>0</v>
      </c>
      <c r="W839" s="550">
        <f t="shared" ref="W839:W902" si="877">IF(F839=0,0,IF(LEFT(C839,11)="Tiang Beton",1,0))</f>
        <v>0</v>
      </c>
      <c r="X839" s="550">
        <f>IF(W839=1,SUM($W$6:W839),0)</f>
        <v>0</v>
      </c>
      <c r="Y839" s="158"/>
      <c r="Z839" s="158"/>
      <c r="AA839" s="158"/>
      <c r="AB839" s="158"/>
      <c r="AE839" s="150"/>
      <c r="AF839" s="160"/>
      <c r="AG839" s="150"/>
      <c r="AH839" s="150"/>
    </row>
    <row r="840" spans="1:34" ht="15" customHeight="1">
      <c r="A840" s="15"/>
      <c r="B840" s="166">
        <v>1</v>
      </c>
      <c r="C840" s="105" t="s">
        <v>2233</v>
      </c>
      <c r="D840" s="105" t="s">
        <v>1335</v>
      </c>
      <c r="E840" s="212" t="s">
        <v>47</v>
      </c>
      <c r="F840" s="213" t="s">
        <v>14</v>
      </c>
      <c r="G840" s="214">
        <v>71900</v>
      </c>
      <c r="H840" s="214">
        <v>85500</v>
      </c>
      <c r="I840" s="167">
        <v>96088</v>
      </c>
      <c r="J840" s="445">
        <f t="shared" si="810"/>
        <v>0.12383625730994152</v>
      </c>
      <c r="K840" s="167">
        <f t="shared" si="811"/>
        <v>107987.17829239767</v>
      </c>
      <c r="L840" s="167">
        <f t="shared" ref="L840:O840" si="878">IF($J840&lt;0,(K840*(1-$J840)),(K840*(1+$J840)))</f>
        <v>121359.90628958958</v>
      </c>
      <c r="M840" s="167">
        <f t="shared" si="878"/>
        <v>136388.66287197761</v>
      </c>
      <c r="N840" s="167">
        <f t="shared" si="878"/>
        <v>153278.52442155071</v>
      </c>
      <c r="O840" s="167">
        <f t="shared" si="878"/>
        <v>172259.96321190603</v>
      </c>
      <c r="P840" s="455"/>
      <c r="Q840" s="87">
        <f t="shared" si="813"/>
        <v>96088</v>
      </c>
      <c r="R840" s="550">
        <f t="shared" si="874"/>
        <v>0</v>
      </c>
      <c r="S840" s="550">
        <f t="shared" si="875"/>
        <v>0</v>
      </c>
      <c r="T840" s="550">
        <f>IF(R840=1,SUM($R$6:R840),0)</f>
        <v>0</v>
      </c>
      <c r="U840" s="550">
        <f>IF(S840=1,SUM($S$6:S840),0)</f>
        <v>0</v>
      </c>
      <c r="V840" s="550">
        <f t="shared" si="876"/>
        <v>0</v>
      </c>
      <c r="W840" s="550">
        <f t="shared" si="877"/>
        <v>0</v>
      </c>
      <c r="X840" s="550">
        <f>IF(W840=1,SUM($W$6:W840),0)</f>
        <v>0</v>
      </c>
      <c r="Y840" s="158"/>
      <c r="Z840" s="158"/>
      <c r="AA840" s="158"/>
      <c r="AB840" s="158"/>
      <c r="AE840" s="150"/>
      <c r="AF840" s="160"/>
      <c r="AG840" s="150"/>
      <c r="AH840" s="150"/>
    </row>
    <row r="841" spans="1:34" ht="15" customHeight="1">
      <c r="A841" s="15"/>
      <c r="B841" s="166">
        <v>2</v>
      </c>
      <c r="C841" s="105" t="s">
        <v>2234</v>
      </c>
      <c r="D841" s="105" t="s">
        <v>1336</v>
      </c>
      <c r="E841" s="212" t="s">
        <v>47</v>
      </c>
      <c r="F841" s="213" t="s">
        <v>14</v>
      </c>
      <c r="G841" s="214">
        <v>64700</v>
      </c>
      <c r="H841" s="214">
        <v>64700</v>
      </c>
      <c r="I841" s="167">
        <v>79368</v>
      </c>
      <c r="J841" s="445">
        <f t="shared" si="810"/>
        <v>0.22670788253477589</v>
      </c>
      <c r="K841" s="167">
        <f t="shared" si="811"/>
        <v>97361.351221020101</v>
      </c>
      <c r="L841" s="167">
        <f t="shared" ref="L841:O841" si="879">IF($J841&lt;0,(K841*(1-$J841)),(K841*(1+$J841)))</f>
        <v>119433.93699706219</v>
      </c>
      <c r="M841" s="167">
        <f t="shared" si="879"/>
        <v>146510.55195645799</v>
      </c>
      <c r="N841" s="167">
        <f t="shared" si="879"/>
        <v>179725.64895950785</v>
      </c>
      <c r="O841" s="167">
        <f t="shared" si="879"/>
        <v>220470.87027230632</v>
      </c>
      <c r="P841" s="455"/>
      <c r="Q841" s="87">
        <f t="shared" si="813"/>
        <v>79368</v>
      </c>
      <c r="R841" s="550">
        <f t="shared" si="874"/>
        <v>0</v>
      </c>
      <c r="S841" s="550">
        <f t="shared" si="875"/>
        <v>0</v>
      </c>
      <c r="T841" s="550">
        <f>IF(R841=1,SUM($R$6:R841),0)</f>
        <v>0</v>
      </c>
      <c r="U841" s="550">
        <f>IF(S841=1,SUM($S$6:S841),0)</f>
        <v>0</v>
      </c>
      <c r="V841" s="550">
        <f t="shared" si="876"/>
        <v>0</v>
      </c>
      <c r="W841" s="550">
        <f t="shared" si="877"/>
        <v>0</v>
      </c>
      <c r="X841" s="550">
        <f>IF(W841=1,SUM($W$6:W841),0)</f>
        <v>0</v>
      </c>
      <c r="Y841" s="158"/>
      <c r="Z841" s="158"/>
      <c r="AA841" s="158"/>
      <c r="AB841" s="158"/>
      <c r="AE841" s="150"/>
      <c r="AF841" s="160"/>
      <c r="AG841" s="150"/>
      <c r="AH841" s="150"/>
    </row>
    <row r="842" spans="1:34" ht="15" customHeight="1">
      <c r="A842" s="15"/>
      <c r="B842" s="166">
        <v>3</v>
      </c>
      <c r="C842" s="105" t="s">
        <v>2235</v>
      </c>
      <c r="D842" s="105" t="s">
        <v>1337</v>
      </c>
      <c r="E842" s="212" t="s">
        <v>47</v>
      </c>
      <c r="F842" s="213" t="s">
        <v>14</v>
      </c>
      <c r="G842" s="214">
        <v>88700</v>
      </c>
      <c r="H842" s="214">
        <v>105500</v>
      </c>
      <c r="I842" s="167">
        <v>161034</v>
      </c>
      <c r="J842" s="445">
        <f t="shared" si="810"/>
        <v>0.52638862559241706</v>
      </c>
      <c r="K842" s="167">
        <f t="shared" si="811"/>
        <v>245800.46593364928</v>
      </c>
      <c r="L842" s="167">
        <f t="shared" ref="L842:O842" si="880">IF($J842&lt;0,(K842*(1-$J842)),(K842*(1+$J842)))</f>
        <v>375187.03536643868</v>
      </c>
      <c r="M842" s="167">
        <f t="shared" si="880"/>
        <v>572681.22325307189</v>
      </c>
      <c r="N842" s="167">
        <f t="shared" si="880"/>
        <v>874134.10526384052</v>
      </c>
      <c r="O842" s="167">
        <f t="shared" si="880"/>
        <v>1334268.3555171308</v>
      </c>
      <c r="P842" s="455"/>
      <c r="Q842" s="87">
        <f t="shared" si="813"/>
        <v>161034</v>
      </c>
      <c r="R842" s="550">
        <f t="shared" si="874"/>
        <v>0</v>
      </c>
      <c r="S842" s="550">
        <f t="shared" si="875"/>
        <v>0</v>
      </c>
      <c r="T842" s="550">
        <f>IF(R842=1,SUM($R$6:R842),0)</f>
        <v>0</v>
      </c>
      <c r="U842" s="550">
        <f>IF(S842=1,SUM($S$6:S842),0)</f>
        <v>0</v>
      </c>
      <c r="V842" s="550">
        <f t="shared" si="876"/>
        <v>0</v>
      </c>
      <c r="W842" s="550">
        <f t="shared" si="877"/>
        <v>0</v>
      </c>
      <c r="X842" s="550">
        <f>IF(W842=1,SUM($W$6:W842),0)</f>
        <v>0</v>
      </c>
      <c r="Y842" s="158"/>
      <c r="Z842" s="158"/>
      <c r="AA842" s="158"/>
      <c r="AB842" s="158"/>
      <c r="AE842" s="150"/>
      <c r="AF842" s="160"/>
      <c r="AG842" s="150"/>
      <c r="AH842" s="150"/>
    </row>
    <row r="843" spans="1:34" ht="15" customHeight="1">
      <c r="A843" s="15"/>
      <c r="B843" s="166">
        <v>4</v>
      </c>
      <c r="C843" s="105" t="s">
        <v>2236</v>
      </c>
      <c r="D843" s="105" t="s">
        <v>1338</v>
      </c>
      <c r="E843" s="212" t="s">
        <v>47</v>
      </c>
      <c r="F843" s="213" t="s">
        <v>14</v>
      </c>
      <c r="G843" s="214">
        <v>92500</v>
      </c>
      <c r="H843" s="214">
        <v>110000</v>
      </c>
      <c r="I843" s="167">
        <v>264781</v>
      </c>
      <c r="J843" s="445">
        <f t="shared" ref="J843:J893" si="881">((I843-H843)/H843)*100%</f>
        <v>1.4071</v>
      </c>
      <c r="K843" s="167">
        <f t="shared" ref="K843:K906" si="882">IF($J843&lt;0,(I843*(1-$J843)),(I843*(1+$J843)))</f>
        <v>637354.34509999992</v>
      </c>
      <c r="L843" s="167">
        <f t="shared" ref="L843:O843" si="883">IF($J843&lt;0,(K843*(1-$J843)),(K843*(1+$J843)))</f>
        <v>1534175.6440902096</v>
      </c>
      <c r="M843" s="167">
        <f t="shared" si="883"/>
        <v>3692914.1928895433</v>
      </c>
      <c r="N843" s="167">
        <f t="shared" si="883"/>
        <v>8889213.7537044194</v>
      </c>
      <c r="O843" s="167">
        <f t="shared" si="883"/>
        <v>21397226.426541906</v>
      </c>
      <c r="P843" s="455"/>
      <c r="Q843" s="87">
        <f t="shared" ref="Q843:Q906" si="884">IF($Q$5=$H$4,H843,(IF($Q$5=$G$4,G843,(IF($Q$5=$I$4,I843,(IF($Q$5=$K$4,K843,(IF($Q$5=$L$4,L843,(IF($Q$5=$M$4,M843,(IF($Q$5=$N$4,N843,(IF($Q$5=$O$4,O843,0)))))))))))))))</f>
        <v>264781</v>
      </c>
      <c r="R843" s="550">
        <f t="shared" si="874"/>
        <v>0</v>
      </c>
      <c r="S843" s="550">
        <f t="shared" si="875"/>
        <v>0</v>
      </c>
      <c r="T843" s="550">
        <f>IF(R843=1,SUM($R$6:R843),0)</f>
        <v>0</v>
      </c>
      <c r="U843" s="550">
        <f>IF(S843=1,SUM($S$6:S843),0)</f>
        <v>0</v>
      </c>
      <c r="V843" s="550">
        <f t="shared" si="876"/>
        <v>0</v>
      </c>
      <c r="W843" s="550">
        <f t="shared" si="877"/>
        <v>0</v>
      </c>
      <c r="X843" s="550">
        <f>IF(W843=1,SUM($W$6:W843),0)</f>
        <v>0</v>
      </c>
      <c r="Y843" s="158"/>
      <c r="Z843" s="158"/>
      <c r="AA843" s="158"/>
      <c r="AB843" s="158"/>
      <c r="AE843" s="150"/>
      <c r="AF843" s="160"/>
      <c r="AG843" s="150"/>
      <c r="AH843" s="150"/>
    </row>
    <row r="844" spans="1:34" ht="15" customHeight="1">
      <c r="A844" s="15"/>
      <c r="B844" s="166">
        <v>5</v>
      </c>
      <c r="C844" s="105" t="s">
        <v>2237</v>
      </c>
      <c r="D844" s="105" t="s">
        <v>1339</v>
      </c>
      <c r="E844" s="212" t="s">
        <v>47</v>
      </c>
      <c r="F844" s="213" t="s">
        <v>14</v>
      </c>
      <c r="G844" s="214">
        <v>119100</v>
      </c>
      <c r="H844" s="214">
        <v>141700</v>
      </c>
      <c r="I844" s="167">
        <v>331661</v>
      </c>
      <c r="J844" s="445">
        <f t="shared" si="881"/>
        <v>1.3405857445306986</v>
      </c>
      <c r="K844" s="167">
        <f t="shared" si="882"/>
        <v>776281.008616796</v>
      </c>
      <c r="L844" s="167">
        <f t="shared" ref="L844:O844" si="885">IF($J844&lt;0,(K844*(1-$J844)),(K844*(1+$J844)))</f>
        <v>1816952.262518385</v>
      </c>
      <c r="M844" s="167">
        <f t="shared" si="885"/>
        <v>4252732.5641433308</v>
      </c>
      <c r="N844" s="167">
        <f t="shared" si="885"/>
        <v>9953885.2149353642</v>
      </c>
      <c r="O844" s="167">
        <f t="shared" si="885"/>
        <v>23297921.836772598</v>
      </c>
      <c r="P844" s="455"/>
      <c r="Q844" s="87">
        <f t="shared" si="884"/>
        <v>331661</v>
      </c>
      <c r="R844" s="550">
        <f t="shared" si="874"/>
        <v>0</v>
      </c>
      <c r="S844" s="550">
        <f t="shared" si="875"/>
        <v>0</v>
      </c>
      <c r="T844" s="550">
        <f>IF(R844=1,SUM($R$6:R844),0)</f>
        <v>0</v>
      </c>
      <c r="U844" s="550">
        <f>IF(S844=1,SUM($S$6:S844),0)</f>
        <v>0</v>
      </c>
      <c r="V844" s="550">
        <f t="shared" si="876"/>
        <v>0</v>
      </c>
      <c r="W844" s="550">
        <f t="shared" si="877"/>
        <v>0</v>
      </c>
      <c r="X844" s="550">
        <f>IF(W844=1,SUM($W$6:W844),0)</f>
        <v>0</v>
      </c>
      <c r="Y844" s="158"/>
      <c r="Z844" s="158"/>
      <c r="AA844" s="158"/>
      <c r="AB844" s="158"/>
      <c r="AE844" s="150"/>
      <c r="AF844" s="160"/>
      <c r="AG844" s="150"/>
      <c r="AH844" s="150"/>
    </row>
    <row r="845" spans="1:34" ht="15" customHeight="1">
      <c r="A845" s="15"/>
      <c r="B845" s="166">
        <v>6</v>
      </c>
      <c r="C845" s="105" t="s">
        <v>2238</v>
      </c>
      <c r="D845" s="105" t="s">
        <v>1340</v>
      </c>
      <c r="E845" s="212" t="s">
        <v>47</v>
      </c>
      <c r="F845" s="213" t="s">
        <v>14</v>
      </c>
      <c r="G845" s="214">
        <v>202200</v>
      </c>
      <c r="H845" s="214">
        <v>214400</v>
      </c>
      <c r="I845" s="167">
        <v>159092</v>
      </c>
      <c r="J845" s="445">
        <f t="shared" si="881"/>
        <v>-0.25796641791044778</v>
      </c>
      <c r="K845" s="167">
        <f t="shared" si="882"/>
        <v>200132.39335820894</v>
      </c>
      <c r="L845" s="167">
        <f t="shared" ref="L845:O845" si="886">IF($J845&lt;0,(K845*(1-$J845)),(K845*(1+$J845)))</f>
        <v>251759.82998067077</v>
      </c>
      <c r="M845" s="167">
        <f t="shared" si="886"/>
        <v>316705.41149452777</v>
      </c>
      <c r="N845" s="167">
        <f t="shared" si="886"/>
        <v>398404.77203062543</v>
      </c>
      <c r="O845" s="167">
        <f t="shared" si="886"/>
        <v>501179.8239497944</v>
      </c>
      <c r="P845" s="455"/>
      <c r="Q845" s="87">
        <f t="shared" si="884"/>
        <v>159092</v>
      </c>
      <c r="R845" s="550">
        <f t="shared" si="874"/>
        <v>0</v>
      </c>
      <c r="S845" s="550">
        <f t="shared" si="875"/>
        <v>0</v>
      </c>
      <c r="T845" s="550">
        <f>IF(R845=1,SUM($R$6:R845),0)</f>
        <v>0</v>
      </c>
      <c r="U845" s="550">
        <f>IF(S845=1,SUM($S$6:S845),0)</f>
        <v>0</v>
      </c>
      <c r="V845" s="550">
        <f t="shared" si="876"/>
        <v>0</v>
      </c>
      <c r="W845" s="550">
        <f t="shared" si="877"/>
        <v>0</v>
      </c>
      <c r="X845" s="550">
        <f>IF(W845=1,SUM($W$6:W845),0)</f>
        <v>0</v>
      </c>
      <c r="Y845" s="158"/>
      <c r="Z845" s="158"/>
      <c r="AA845" s="158"/>
      <c r="AB845" s="158"/>
      <c r="AE845" s="150"/>
      <c r="AF845" s="160"/>
      <c r="AG845" s="150"/>
      <c r="AH845" s="150"/>
    </row>
    <row r="846" spans="1:34" ht="15" customHeight="1">
      <c r="A846" s="15"/>
      <c r="B846" s="166">
        <v>7</v>
      </c>
      <c r="C846" s="105" t="s">
        <v>1341</v>
      </c>
      <c r="D846" s="105" t="s">
        <v>1341</v>
      </c>
      <c r="E846" s="212" t="s">
        <v>47</v>
      </c>
      <c r="F846" s="213" t="s">
        <v>14</v>
      </c>
      <c r="G846" s="405"/>
      <c r="H846" s="405"/>
      <c r="I846" s="409">
        <v>95760</v>
      </c>
      <c r="J846" s="447">
        <v>0.12383625730994152</v>
      </c>
      <c r="K846" s="409">
        <f t="shared" si="882"/>
        <v>107618.56000000001</v>
      </c>
      <c r="L846" s="409">
        <f t="shared" ref="L846:O846" si="887">IF($J846&lt;0,(K846*(1-$J846)),(K846*(1+$J846)))</f>
        <v>120945.63968748541</v>
      </c>
      <c r="M846" s="409">
        <f t="shared" si="887"/>
        <v>135923.09504434036</v>
      </c>
      <c r="N846" s="409">
        <f t="shared" si="887"/>
        <v>152755.30241661496</v>
      </c>
      <c r="O846" s="409">
        <f t="shared" si="887"/>
        <v>171671.94735213683</v>
      </c>
      <c r="P846" s="455"/>
      <c r="Q846" s="87">
        <f t="shared" si="884"/>
        <v>95760</v>
      </c>
      <c r="R846" s="550">
        <f t="shared" si="874"/>
        <v>0</v>
      </c>
      <c r="S846" s="550">
        <f t="shared" si="875"/>
        <v>0</v>
      </c>
      <c r="T846" s="550">
        <f>IF(R846=1,SUM($R$6:R846),0)</f>
        <v>0</v>
      </c>
      <c r="U846" s="550">
        <f>IF(S846=1,SUM($S$6:S846),0)</f>
        <v>0</v>
      </c>
      <c r="V846" s="550">
        <f t="shared" si="876"/>
        <v>0</v>
      </c>
      <c r="W846" s="550">
        <f t="shared" si="877"/>
        <v>0</v>
      </c>
      <c r="X846" s="550">
        <f>IF(W846=1,SUM($W$6:W846),0)</f>
        <v>0</v>
      </c>
      <c r="Y846" s="158"/>
      <c r="Z846" s="158"/>
      <c r="AA846" s="158"/>
      <c r="AB846" s="158"/>
      <c r="AE846" s="150"/>
      <c r="AF846" s="160"/>
      <c r="AG846" s="150"/>
      <c r="AH846" s="150"/>
    </row>
    <row r="847" spans="1:34" ht="15" customHeight="1">
      <c r="A847" s="15"/>
      <c r="B847" s="166">
        <v>8</v>
      </c>
      <c r="C847" s="105" t="s">
        <v>1342</v>
      </c>
      <c r="D847" s="105" t="s">
        <v>1342</v>
      </c>
      <c r="E847" s="212" t="s">
        <v>47</v>
      </c>
      <c r="F847" s="213" t="s">
        <v>14</v>
      </c>
      <c r="G847" s="405"/>
      <c r="H847" s="405"/>
      <c r="I847" s="409">
        <v>78712</v>
      </c>
      <c r="J847" s="447">
        <v>0.22670788253477589</v>
      </c>
      <c r="K847" s="409">
        <f t="shared" si="882"/>
        <v>96556.630850077287</v>
      </c>
      <c r="L847" s="409">
        <f t="shared" ref="L847:O847" si="888">IF($J847&lt;0,(K847*(1-$J847)),(K847*(1+$J847)))</f>
        <v>118446.78017479033</v>
      </c>
      <c r="M847" s="409">
        <f t="shared" si="888"/>
        <v>145299.59890127913</v>
      </c>
      <c r="N847" s="409">
        <f t="shared" si="888"/>
        <v>178240.16330134036</v>
      </c>
      <c r="O847" s="409">
        <f t="shared" si="888"/>
        <v>218648.61330603992</v>
      </c>
      <c r="P847" s="455"/>
      <c r="Q847" s="87">
        <f t="shared" si="884"/>
        <v>78712</v>
      </c>
      <c r="R847" s="550">
        <f t="shared" si="874"/>
        <v>0</v>
      </c>
      <c r="S847" s="550">
        <f t="shared" si="875"/>
        <v>0</v>
      </c>
      <c r="T847" s="550">
        <f>IF(R847=1,SUM($R$6:R847),0)</f>
        <v>0</v>
      </c>
      <c r="U847" s="550">
        <f>IF(S847=1,SUM($S$6:S847),0)</f>
        <v>0</v>
      </c>
      <c r="V847" s="550">
        <f t="shared" si="876"/>
        <v>0</v>
      </c>
      <c r="W847" s="550">
        <f t="shared" si="877"/>
        <v>0</v>
      </c>
      <c r="X847" s="550">
        <f>IF(W847=1,SUM($W$6:W847),0)</f>
        <v>0</v>
      </c>
      <c r="Y847" s="158"/>
      <c r="Z847" s="158"/>
      <c r="AA847" s="158"/>
      <c r="AB847" s="158"/>
      <c r="AE847" s="150"/>
      <c r="AF847" s="160"/>
      <c r="AG847" s="150"/>
      <c r="AH847" s="150"/>
    </row>
    <row r="848" spans="1:34" ht="15" customHeight="1">
      <c r="A848" s="15"/>
      <c r="B848" s="166">
        <v>9</v>
      </c>
      <c r="C848" s="105" t="s">
        <v>1343</v>
      </c>
      <c r="D848" s="105" t="s">
        <v>1343</v>
      </c>
      <c r="E848" s="212" t="s">
        <v>47</v>
      </c>
      <c r="F848" s="213" t="s">
        <v>14</v>
      </c>
      <c r="G848" s="405"/>
      <c r="H848" s="405"/>
      <c r="I848" s="409">
        <v>161362</v>
      </c>
      <c r="J848" s="447">
        <v>0.52638862559241706</v>
      </c>
      <c r="K848" s="409">
        <f t="shared" si="882"/>
        <v>246301.12140284359</v>
      </c>
      <c r="L848" s="409">
        <f t="shared" ref="L848:O848" si="889">IF($J848&lt;0,(K848*(1-$J848)),(K848*(1+$J848)))</f>
        <v>375951.23017995746</v>
      </c>
      <c r="M848" s="409">
        <f t="shared" si="889"/>
        <v>573847.68152416369</v>
      </c>
      <c r="N848" s="409">
        <f t="shared" si="889"/>
        <v>875914.5739010633</v>
      </c>
      <c r="O848" s="409">
        <f t="shared" si="889"/>
        <v>1336986.0425932116</v>
      </c>
      <c r="P848" s="455"/>
      <c r="Q848" s="87">
        <f t="shared" si="884"/>
        <v>161362</v>
      </c>
      <c r="R848" s="550">
        <f t="shared" si="874"/>
        <v>0</v>
      </c>
      <c r="S848" s="550">
        <f t="shared" si="875"/>
        <v>0</v>
      </c>
      <c r="T848" s="550">
        <f>IF(R848=1,SUM($R$6:R848),0)</f>
        <v>0</v>
      </c>
      <c r="U848" s="550">
        <f>IF(S848=1,SUM($S$6:S848),0)</f>
        <v>0</v>
      </c>
      <c r="V848" s="550">
        <f t="shared" si="876"/>
        <v>0</v>
      </c>
      <c r="W848" s="550">
        <f t="shared" si="877"/>
        <v>0</v>
      </c>
      <c r="X848" s="550">
        <f>IF(W848=1,SUM($W$6:W848),0)</f>
        <v>0</v>
      </c>
      <c r="Y848" s="158"/>
      <c r="Z848" s="158"/>
      <c r="AA848" s="158"/>
      <c r="AB848" s="158"/>
      <c r="AE848" s="150"/>
      <c r="AF848" s="160"/>
      <c r="AG848" s="150"/>
      <c r="AH848" s="150"/>
    </row>
    <row r="849" spans="1:34" ht="15" customHeight="1">
      <c r="A849" s="15"/>
      <c r="B849" s="166">
        <v>10</v>
      </c>
      <c r="C849" s="105" t="s">
        <v>1344</v>
      </c>
      <c r="D849" s="105" t="s">
        <v>1344</v>
      </c>
      <c r="E849" s="212" t="s">
        <v>47</v>
      </c>
      <c r="F849" s="213" t="s">
        <v>14</v>
      </c>
      <c r="G849" s="405"/>
      <c r="H849" s="405"/>
      <c r="I849" s="409">
        <v>265109</v>
      </c>
      <c r="J849" s="447">
        <v>1.4071</v>
      </c>
      <c r="K849" s="409">
        <f t="shared" si="882"/>
        <v>638143.87389999989</v>
      </c>
      <c r="L849" s="409">
        <f t="shared" ref="L849:O849" si="890">IF($J849&lt;0,(K849*(1-$J849)),(K849*(1+$J849)))</f>
        <v>1536076.1188646895</v>
      </c>
      <c r="M849" s="409">
        <f t="shared" si="890"/>
        <v>3697488.8257191936</v>
      </c>
      <c r="N849" s="409">
        <f t="shared" si="890"/>
        <v>8900225.3523886707</v>
      </c>
      <c r="O849" s="409">
        <f t="shared" si="890"/>
        <v>21423732.445734769</v>
      </c>
      <c r="P849" s="455"/>
      <c r="Q849" s="87">
        <f t="shared" si="884"/>
        <v>265109</v>
      </c>
      <c r="R849" s="550">
        <f t="shared" si="874"/>
        <v>0</v>
      </c>
      <c r="S849" s="550">
        <f t="shared" si="875"/>
        <v>0</v>
      </c>
      <c r="T849" s="550">
        <f>IF(R849=1,SUM($R$6:R849),0)</f>
        <v>0</v>
      </c>
      <c r="U849" s="550">
        <f>IF(S849=1,SUM($S$6:S849),0)</f>
        <v>0</v>
      </c>
      <c r="V849" s="550">
        <f t="shared" si="876"/>
        <v>0</v>
      </c>
      <c r="W849" s="550">
        <f t="shared" si="877"/>
        <v>0</v>
      </c>
      <c r="X849" s="550">
        <f>IF(W849=1,SUM($W$6:W849),0)</f>
        <v>0</v>
      </c>
      <c r="Y849" s="158"/>
      <c r="Z849" s="158"/>
      <c r="AA849" s="158"/>
      <c r="AB849" s="158"/>
      <c r="AE849" s="150"/>
      <c r="AF849" s="160"/>
      <c r="AG849" s="150"/>
      <c r="AH849" s="150"/>
    </row>
    <row r="850" spans="1:34" ht="15" customHeight="1">
      <c r="A850" s="15"/>
      <c r="B850" s="166">
        <v>11</v>
      </c>
      <c r="C850" s="105" t="s">
        <v>1345</v>
      </c>
      <c r="D850" s="105" t="s">
        <v>1345</v>
      </c>
      <c r="E850" s="212" t="s">
        <v>47</v>
      </c>
      <c r="F850" s="213" t="s">
        <v>14</v>
      </c>
      <c r="G850" s="405"/>
      <c r="H850" s="405"/>
      <c r="I850" s="409">
        <v>332645</v>
      </c>
      <c r="J850" s="447">
        <v>1.3405857445306986</v>
      </c>
      <c r="K850" s="409">
        <f t="shared" si="882"/>
        <v>778584.14498941414</v>
      </c>
      <c r="L850" s="409">
        <f t="shared" ref="L850:O850" si="891">IF($J850&lt;0,(K850*(1-$J850)),(K850*(1+$J850)))</f>
        <v>1822342.9506798452</v>
      </c>
      <c r="M850" s="409">
        <f t="shared" si="891"/>
        <v>4265349.932007255</v>
      </c>
      <c r="N850" s="409">
        <f t="shared" si="891"/>
        <v>9983417.2462911643</v>
      </c>
      <c r="O850" s="409">
        <f t="shared" si="891"/>
        <v>23367044.08837102</v>
      </c>
      <c r="P850" s="455"/>
      <c r="Q850" s="87">
        <f t="shared" si="884"/>
        <v>332645</v>
      </c>
      <c r="R850" s="550">
        <f t="shared" si="874"/>
        <v>0</v>
      </c>
      <c r="S850" s="550">
        <f t="shared" si="875"/>
        <v>0</v>
      </c>
      <c r="T850" s="550">
        <f>IF(R850=1,SUM($R$6:R850),0)</f>
        <v>0</v>
      </c>
      <c r="U850" s="550">
        <f>IF(S850=1,SUM($S$6:S850),0)</f>
        <v>0</v>
      </c>
      <c r="V850" s="550">
        <f t="shared" si="876"/>
        <v>0</v>
      </c>
      <c r="W850" s="550">
        <f t="shared" si="877"/>
        <v>0</v>
      </c>
      <c r="X850" s="550">
        <f>IF(W850=1,SUM($W$6:W850),0)</f>
        <v>0</v>
      </c>
      <c r="Y850" s="158"/>
      <c r="Z850" s="158"/>
      <c r="AA850" s="158"/>
      <c r="AB850" s="158"/>
      <c r="AE850" s="150"/>
      <c r="AF850" s="160"/>
      <c r="AG850" s="150"/>
      <c r="AH850" s="150"/>
    </row>
    <row r="851" spans="1:34" ht="15" customHeight="1">
      <c r="A851" s="15"/>
      <c r="B851" s="166">
        <v>12</v>
      </c>
      <c r="C851" s="105" t="s">
        <v>1346</v>
      </c>
      <c r="D851" s="105" t="s">
        <v>1346</v>
      </c>
      <c r="E851" s="212" t="s">
        <v>47</v>
      </c>
      <c r="F851" s="213" t="s">
        <v>14</v>
      </c>
      <c r="G851" s="405"/>
      <c r="H851" s="405"/>
      <c r="I851" s="409">
        <v>159420</v>
      </c>
      <c r="J851" s="447">
        <v>-0.25796641791044778</v>
      </c>
      <c r="K851" s="409">
        <f t="shared" si="882"/>
        <v>200545.00634328357</v>
      </c>
      <c r="L851" s="409">
        <f t="shared" ref="L851:O851" si="892">IF($J851&lt;0,(K851*(1-$J851)),(K851*(1+$J851)))</f>
        <v>252278.88325948844</v>
      </c>
      <c r="M851" s="409">
        <f t="shared" si="892"/>
        <v>317358.36308838672</v>
      </c>
      <c r="N851" s="409">
        <f t="shared" si="892"/>
        <v>399226.16320822109</v>
      </c>
      <c r="O851" s="409">
        <f t="shared" si="892"/>
        <v>502213.10646717763</v>
      </c>
      <c r="P851" s="455"/>
      <c r="Q851" s="87">
        <f t="shared" si="884"/>
        <v>159420</v>
      </c>
      <c r="R851" s="550">
        <f t="shared" si="874"/>
        <v>0</v>
      </c>
      <c r="S851" s="550">
        <f t="shared" si="875"/>
        <v>0</v>
      </c>
      <c r="T851" s="550">
        <f>IF(R851=1,SUM($R$6:R851),0)</f>
        <v>0</v>
      </c>
      <c r="U851" s="550">
        <f>IF(S851=1,SUM($S$6:S851),0)</f>
        <v>0</v>
      </c>
      <c r="V851" s="550">
        <f t="shared" si="876"/>
        <v>0</v>
      </c>
      <c r="W851" s="550">
        <f t="shared" si="877"/>
        <v>0</v>
      </c>
      <c r="X851" s="550">
        <f>IF(W851=1,SUM($W$6:W851),0)</f>
        <v>0</v>
      </c>
      <c r="Y851" s="158"/>
      <c r="Z851" s="158"/>
      <c r="AA851" s="158"/>
      <c r="AB851" s="158"/>
      <c r="AE851" s="150"/>
      <c r="AF851" s="160"/>
      <c r="AG851" s="150"/>
      <c r="AH851" s="150"/>
    </row>
    <row r="852" spans="1:34" ht="15" customHeight="1">
      <c r="A852" s="15"/>
      <c r="B852" s="169"/>
      <c r="C852" s="105" t="s">
        <v>48</v>
      </c>
      <c r="D852" s="105"/>
      <c r="E852" s="212" t="s">
        <v>48</v>
      </c>
      <c r="F852" s="213"/>
      <c r="G852" s="214"/>
      <c r="H852" s="214"/>
      <c r="I852" s="445"/>
      <c r="J852" s="167"/>
      <c r="K852" s="167"/>
      <c r="L852" s="167"/>
      <c r="M852" s="167"/>
      <c r="N852" s="167"/>
      <c r="O852" s="167">
        <f t="shared" ref="O852" si="893">IF($J852&lt;0,(N852*(1-$J852)),(N852*(1+$J852)))</f>
        <v>0</v>
      </c>
      <c r="P852" s="455"/>
      <c r="Q852" s="87">
        <f t="shared" si="884"/>
        <v>0</v>
      </c>
      <c r="R852" s="550">
        <f t="shared" si="874"/>
        <v>0</v>
      </c>
      <c r="S852" s="550">
        <f t="shared" si="875"/>
        <v>0</v>
      </c>
      <c r="T852" s="550">
        <f>IF(R852=1,SUM($R$6:R852),0)</f>
        <v>0</v>
      </c>
      <c r="U852" s="550">
        <f>IF(S852=1,SUM($S$6:S852),0)</f>
        <v>0</v>
      </c>
      <c r="V852" s="550">
        <f t="shared" si="876"/>
        <v>0</v>
      </c>
      <c r="W852" s="550">
        <f t="shared" si="877"/>
        <v>0</v>
      </c>
      <c r="X852" s="550">
        <f>IF(W852=1,SUM($W$6:W852),0)</f>
        <v>0</v>
      </c>
      <c r="Y852" s="158"/>
      <c r="Z852" s="158"/>
      <c r="AA852" s="158"/>
      <c r="AB852" s="158"/>
      <c r="AE852" s="150"/>
      <c r="AF852" s="160"/>
      <c r="AG852" s="150"/>
      <c r="AH852" s="150"/>
    </row>
    <row r="853" spans="1:34" ht="15" customHeight="1">
      <c r="A853" s="15"/>
      <c r="B853" s="425" t="s">
        <v>720</v>
      </c>
      <c r="C853" s="426" t="s">
        <v>579</v>
      </c>
      <c r="D853" s="426"/>
      <c r="E853" s="212" t="s">
        <v>48</v>
      </c>
      <c r="F853" s="213"/>
      <c r="G853" s="214"/>
      <c r="H853" s="214"/>
      <c r="I853" s="445"/>
      <c r="J853" s="167"/>
      <c r="K853" s="167"/>
      <c r="L853" s="167"/>
      <c r="M853" s="167"/>
      <c r="N853" s="167"/>
      <c r="O853" s="167">
        <f t="shared" ref="O853" si="894">IF($J853&lt;0,(N853*(1-$J853)),(N853*(1+$J853)))</f>
        <v>0</v>
      </c>
      <c r="P853" s="455"/>
      <c r="Q853" s="87">
        <f t="shared" si="884"/>
        <v>0</v>
      </c>
      <c r="R853" s="550">
        <f t="shared" si="874"/>
        <v>0</v>
      </c>
      <c r="S853" s="550">
        <f t="shared" si="875"/>
        <v>0</v>
      </c>
      <c r="T853" s="550">
        <f>IF(R853=1,SUM($R$6:R853),0)</f>
        <v>0</v>
      </c>
      <c r="U853" s="550">
        <f>IF(S853=1,SUM($S$6:S853),0)</f>
        <v>0</v>
      </c>
      <c r="V853" s="550">
        <f t="shared" si="876"/>
        <v>0</v>
      </c>
      <c r="W853" s="550">
        <f t="shared" si="877"/>
        <v>0</v>
      </c>
      <c r="X853" s="550">
        <f>IF(W853=1,SUM($W$6:W853),0)</f>
        <v>0</v>
      </c>
      <c r="Y853" s="158"/>
      <c r="Z853" s="158"/>
      <c r="AA853" s="158"/>
      <c r="AB853" s="158"/>
      <c r="AE853" s="150"/>
      <c r="AF853" s="160"/>
      <c r="AG853" s="150"/>
      <c r="AH853" s="150"/>
    </row>
    <row r="854" spans="1:34" ht="15" customHeight="1">
      <c r="A854" s="15"/>
      <c r="B854" s="166">
        <v>1</v>
      </c>
      <c r="C854" s="105" t="s">
        <v>2458</v>
      </c>
      <c r="D854" s="105" t="s">
        <v>1501</v>
      </c>
      <c r="E854" s="212" t="s">
        <v>47</v>
      </c>
      <c r="F854" s="213" t="s">
        <v>14</v>
      </c>
      <c r="G854" s="214">
        <v>83600</v>
      </c>
      <c r="H854" s="214">
        <v>99400</v>
      </c>
      <c r="I854" s="167">
        <v>127269</v>
      </c>
      <c r="J854" s="445">
        <f t="shared" si="881"/>
        <v>0.2803722334004024</v>
      </c>
      <c r="K854" s="167">
        <f t="shared" si="882"/>
        <v>162951.6937726358</v>
      </c>
      <c r="L854" s="167">
        <f t="shared" ref="L854:O854" si="895">IF($J854&lt;0,(K854*(1-$J854)),(K854*(1+$J854)))</f>
        <v>208638.82409204813</v>
      </c>
      <c r="M854" s="167">
        <f t="shared" si="895"/>
        <v>267135.35717676935</v>
      </c>
      <c r="N854" s="167">
        <f t="shared" si="895"/>
        <v>342032.69388863439</v>
      </c>
      <c r="O854" s="167">
        <f t="shared" si="895"/>
        <v>437929.16417014698</v>
      </c>
      <c r="P854" s="455"/>
      <c r="Q854" s="87">
        <f t="shared" si="884"/>
        <v>127269</v>
      </c>
      <c r="R854" s="550">
        <f t="shared" si="874"/>
        <v>0</v>
      </c>
      <c r="S854" s="550">
        <f t="shared" si="875"/>
        <v>0</v>
      </c>
      <c r="T854" s="550">
        <f>IF(R854=1,SUM($R$6:R854),0)</f>
        <v>0</v>
      </c>
      <c r="U854" s="550">
        <f>IF(S854=1,SUM($S$6:S854),0)</f>
        <v>0</v>
      </c>
      <c r="V854" s="550">
        <f t="shared" si="876"/>
        <v>0</v>
      </c>
      <c r="W854" s="550">
        <f t="shared" si="877"/>
        <v>0</v>
      </c>
      <c r="X854" s="550">
        <f>IF(W854=1,SUM($W$6:W854),0)</f>
        <v>0</v>
      </c>
      <c r="Y854" s="158"/>
      <c r="Z854" s="158"/>
      <c r="AA854" s="158"/>
      <c r="AB854" s="158"/>
      <c r="AE854" s="150"/>
      <c r="AF854" s="160"/>
      <c r="AG854" s="150"/>
      <c r="AH854" s="150"/>
    </row>
    <row r="855" spans="1:34" ht="15" customHeight="1">
      <c r="A855" s="15"/>
      <c r="B855" s="166">
        <v>2</v>
      </c>
      <c r="C855" s="105" t="s">
        <v>2459</v>
      </c>
      <c r="D855" s="105" t="s">
        <v>1502</v>
      </c>
      <c r="E855" s="212" t="s">
        <v>47</v>
      </c>
      <c r="F855" s="213" t="s">
        <v>14</v>
      </c>
      <c r="G855" s="214">
        <v>81300</v>
      </c>
      <c r="H855" s="214">
        <v>81300</v>
      </c>
      <c r="I855" s="167">
        <v>118089</v>
      </c>
      <c r="J855" s="445">
        <f t="shared" si="881"/>
        <v>0.45250922509225094</v>
      </c>
      <c r="K855" s="167">
        <f t="shared" si="882"/>
        <v>171525.36188191883</v>
      </c>
      <c r="L855" s="167">
        <f t="shared" ref="L855:O855" si="896">IF($J855&lt;0,(K855*(1-$J855)),(K855*(1+$J855)))</f>
        <v>249142.17047077382</v>
      </c>
      <c r="M855" s="167">
        <f t="shared" si="896"/>
        <v>361881.30096830515</v>
      </c>
      <c r="N855" s="167">
        <f t="shared" si="896"/>
        <v>525635.92804484849</v>
      </c>
      <c r="O855" s="167">
        <f t="shared" si="896"/>
        <v>763491.03452506906</v>
      </c>
      <c r="P855" s="455"/>
      <c r="Q855" s="87">
        <f t="shared" si="884"/>
        <v>118089</v>
      </c>
      <c r="R855" s="550">
        <f t="shared" si="874"/>
        <v>0</v>
      </c>
      <c r="S855" s="550">
        <f t="shared" si="875"/>
        <v>0</v>
      </c>
      <c r="T855" s="550">
        <f>IF(R855=1,SUM($R$6:R855),0)</f>
        <v>0</v>
      </c>
      <c r="U855" s="550">
        <f>IF(S855=1,SUM($S$6:S855),0)</f>
        <v>0</v>
      </c>
      <c r="V855" s="550">
        <f t="shared" si="876"/>
        <v>0</v>
      </c>
      <c r="W855" s="550">
        <f t="shared" si="877"/>
        <v>0</v>
      </c>
      <c r="X855" s="550">
        <f>IF(W855=1,SUM($W$6:W855),0)</f>
        <v>0</v>
      </c>
      <c r="Y855" s="158"/>
      <c r="Z855" s="158"/>
      <c r="AA855" s="158"/>
      <c r="AB855" s="158"/>
      <c r="AE855" s="150"/>
      <c r="AF855" s="160"/>
      <c r="AG855" s="150"/>
      <c r="AH855" s="150"/>
    </row>
    <row r="856" spans="1:34" ht="15" customHeight="1">
      <c r="A856" s="15"/>
      <c r="B856" s="166">
        <v>3</v>
      </c>
      <c r="C856" s="105" t="s">
        <v>2460</v>
      </c>
      <c r="D856" s="105" t="s">
        <v>1503</v>
      </c>
      <c r="E856" s="212" t="s">
        <v>47</v>
      </c>
      <c r="F856" s="213" t="s">
        <v>14</v>
      </c>
      <c r="G856" s="214">
        <v>83300</v>
      </c>
      <c r="H856" s="214">
        <v>99400</v>
      </c>
      <c r="I856" s="167">
        <v>136449</v>
      </c>
      <c r="J856" s="445">
        <f t="shared" si="881"/>
        <v>0.37272635814889338</v>
      </c>
      <c r="K856" s="167">
        <f t="shared" si="882"/>
        <v>187307.13884305835</v>
      </c>
      <c r="L856" s="167">
        <f t="shared" ref="L856:O856" si="897">IF($J856&lt;0,(K856*(1-$J856)),(K856*(1+$J856)))</f>
        <v>257121.44655932061</v>
      </c>
      <c r="M856" s="167">
        <f t="shared" si="897"/>
        <v>352957.38693735149</v>
      </c>
      <c r="N856" s="167">
        <f t="shared" si="897"/>
        <v>484513.9083522603</v>
      </c>
      <c r="O856" s="167">
        <f t="shared" si="897"/>
        <v>665105.01288488496</v>
      </c>
      <c r="P856" s="455"/>
      <c r="Q856" s="87">
        <f t="shared" si="884"/>
        <v>136449</v>
      </c>
      <c r="R856" s="550">
        <f t="shared" si="874"/>
        <v>0</v>
      </c>
      <c r="S856" s="550">
        <f t="shared" si="875"/>
        <v>0</v>
      </c>
      <c r="T856" s="550">
        <f>IF(R856=1,SUM($R$6:R856),0)</f>
        <v>0</v>
      </c>
      <c r="U856" s="550">
        <f>IF(S856=1,SUM($S$6:S856),0)</f>
        <v>0</v>
      </c>
      <c r="V856" s="550">
        <f t="shared" si="876"/>
        <v>0</v>
      </c>
      <c r="W856" s="550">
        <f t="shared" si="877"/>
        <v>0</v>
      </c>
      <c r="X856" s="550">
        <f>IF(W856=1,SUM($W$6:W856),0)</f>
        <v>0</v>
      </c>
      <c r="Y856" s="158"/>
      <c r="Z856" s="158"/>
      <c r="AA856" s="158"/>
      <c r="AB856" s="158"/>
      <c r="AE856" s="150"/>
      <c r="AF856" s="160"/>
      <c r="AG856" s="150"/>
      <c r="AH856" s="150"/>
    </row>
    <row r="857" spans="1:34" ht="15" customHeight="1">
      <c r="A857" s="15"/>
      <c r="B857" s="166">
        <v>4</v>
      </c>
      <c r="C857" s="105" t="s">
        <v>2461</v>
      </c>
      <c r="D857" s="105" t="s">
        <v>1504</v>
      </c>
      <c r="E857" s="212" t="s">
        <v>47</v>
      </c>
      <c r="F857" s="213" t="s">
        <v>14</v>
      </c>
      <c r="G857" s="214">
        <v>83300</v>
      </c>
      <c r="H857" s="214">
        <v>99100</v>
      </c>
      <c r="I857" s="167">
        <v>121021</v>
      </c>
      <c r="J857" s="445">
        <f t="shared" si="881"/>
        <v>0.22120080726538849</v>
      </c>
      <c r="K857" s="167">
        <f t="shared" si="882"/>
        <v>147790.94289606457</v>
      </c>
      <c r="L857" s="167">
        <f t="shared" ref="L857:O857" si="898">IF($J857&lt;0,(K857*(1-$J857)),(K857*(1+$J857)))</f>
        <v>180482.41877118696</v>
      </c>
      <c r="M857" s="167">
        <f t="shared" si="898"/>
        <v>220405.2755005834</v>
      </c>
      <c r="N857" s="167">
        <f t="shared" si="898"/>
        <v>269159.10036686278</v>
      </c>
      <c r="O857" s="167">
        <f t="shared" si="898"/>
        <v>328697.31065083854</v>
      </c>
      <c r="P857" s="455"/>
      <c r="Q857" s="87">
        <f t="shared" si="884"/>
        <v>121021</v>
      </c>
      <c r="R857" s="550">
        <f t="shared" si="874"/>
        <v>0</v>
      </c>
      <c r="S857" s="550">
        <f t="shared" si="875"/>
        <v>0</v>
      </c>
      <c r="T857" s="550">
        <f>IF(R857=1,SUM($R$6:R857),0)</f>
        <v>0</v>
      </c>
      <c r="U857" s="550">
        <f>IF(S857=1,SUM($S$6:S857),0)</f>
        <v>0</v>
      </c>
      <c r="V857" s="550">
        <f t="shared" si="876"/>
        <v>0</v>
      </c>
      <c r="W857" s="550">
        <f t="shared" si="877"/>
        <v>0</v>
      </c>
      <c r="X857" s="550">
        <f>IF(W857=1,SUM($W$6:W857),0)</f>
        <v>0</v>
      </c>
      <c r="Y857" s="158"/>
      <c r="Z857" s="158"/>
      <c r="AA857" s="158"/>
      <c r="AB857" s="158"/>
      <c r="AE857" s="150"/>
      <c r="AF857" s="160"/>
      <c r="AG857" s="150"/>
      <c r="AH857" s="150"/>
    </row>
    <row r="858" spans="1:34" ht="15" customHeight="1">
      <c r="A858" s="15"/>
      <c r="B858" s="166">
        <v>5</v>
      </c>
      <c r="C858" s="105" t="s">
        <v>2462</v>
      </c>
      <c r="D858" s="105" t="s">
        <v>1505</v>
      </c>
      <c r="E858" s="212" t="s">
        <v>47</v>
      </c>
      <c r="F858" s="213" t="s">
        <v>14</v>
      </c>
      <c r="G858" s="214">
        <v>84900</v>
      </c>
      <c r="H858" s="214">
        <v>84900</v>
      </c>
      <c r="I858" s="167">
        <v>111841</v>
      </c>
      <c r="J858" s="445">
        <f t="shared" si="881"/>
        <v>0.31732626619552412</v>
      </c>
      <c r="K858" s="167">
        <f t="shared" si="882"/>
        <v>147331.08693757359</v>
      </c>
      <c r="L858" s="167">
        <f t="shared" ref="L858:O858" si="899">IF($J858&lt;0,(K858*(1-$J858)),(K858*(1+$J858)))</f>
        <v>194083.11065000197</v>
      </c>
      <c r="M858" s="167">
        <f t="shared" si="899"/>
        <v>255670.77948417983</v>
      </c>
      <c r="N858" s="167">
        <f t="shared" si="899"/>
        <v>336801.83331319381</v>
      </c>
      <c r="O858" s="167">
        <f t="shared" si="899"/>
        <v>443677.9015262769</v>
      </c>
      <c r="P858" s="455"/>
      <c r="Q858" s="87">
        <f t="shared" si="884"/>
        <v>111841</v>
      </c>
      <c r="R858" s="550">
        <f t="shared" si="874"/>
        <v>0</v>
      </c>
      <c r="S858" s="550">
        <f t="shared" si="875"/>
        <v>0</v>
      </c>
      <c r="T858" s="550">
        <f>IF(R858=1,SUM($R$6:R858),0)</f>
        <v>0</v>
      </c>
      <c r="U858" s="550">
        <f>IF(S858=1,SUM($S$6:S858),0)</f>
        <v>0</v>
      </c>
      <c r="V858" s="550">
        <f t="shared" si="876"/>
        <v>0</v>
      </c>
      <c r="W858" s="550">
        <f t="shared" si="877"/>
        <v>0</v>
      </c>
      <c r="X858" s="550">
        <f>IF(W858=1,SUM($W$6:W858),0)</f>
        <v>0</v>
      </c>
      <c r="Y858" s="158"/>
      <c r="Z858" s="158"/>
      <c r="AA858" s="158"/>
      <c r="AB858" s="158"/>
      <c r="AE858" s="150"/>
      <c r="AF858" s="160"/>
      <c r="AG858" s="150"/>
      <c r="AH858" s="150"/>
    </row>
    <row r="859" spans="1:34" ht="15" customHeight="1">
      <c r="A859" s="15"/>
      <c r="B859" s="166">
        <v>6</v>
      </c>
      <c r="C859" s="105" t="s">
        <v>2463</v>
      </c>
      <c r="D859" s="105" t="s">
        <v>1506</v>
      </c>
      <c r="E859" s="212" t="s">
        <v>47</v>
      </c>
      <c r="F859" s="213" t="s">
        <v>14</v>
      </c>
      <c r="G859" s="214">
        <v>88300</v>
      </c>
      <c r="H859" s="214">
        <v>105000</v>
      </c>
      <c r="I859" s="167">
        <v>121021</v>
      </c>
      <c r="J859" s="445">
        <f t="shared" si="881"/>
        <v>0.15258095238095237</v>
      </c>
      <c r="K859" s="167">
        <f t="shared" si="882"/>
        <v>139486.49943809523</v>
      </c>
      <c r="L859" s="167">
        <f t="shared" ref="L859:O859" si="900">IF($J859&lt;0,(K859*(1-$J859)),(K859*(1+$J859)))</f>
        <v>160769.48236664495</v>
      </c>
      <c r="M859" s="167">
        <f t="shared" si="900"/>
        <v>185299.84309994034</v>
      </c>
      <c r="N859" s="167">
        <f t="shared" si="900"/>
        <v>213573.06963617026</v>
      </c>
      <c r="O859" s="167">
        <f t="shared" si="900"/>
        <v>246160.25200418054</v>
      </c>
      <c r="P859" s="455"/>
      <c r="Q859" s="87">
        <f t="shared" si="884"/>
        <v>121021</v>
      </c>
      <c r="R859" s="550">
        <f t="shared" si="874"/>
        <v>0</v>
      </c>
      <c r="S859" s="550">
        <f t="shared" si="875"/>
        <v>0</v>
      </c>
      <c r="T859" s="550">
        <f>IF(R859=1,SUM($R$6:R859),0)</f>
        <v>0</v>
      </c>
      <c r="U859" s="550">
        <f>IF(S859=1,SUM($S$6:S859),0)</f>
        <v>0</v>
      </c>
      <c r="V859" s="550">
        <f t="shared" si="876"/>
        <v>0</v>
      </c>
      <c r="W859" s="550">
        <f t="shared" si="877"/>
        <v>0</v>
      </c>
      <c r="X859" s="550">
        <f>IF(W859=1,SUM($W$6:W859),0)</f>
        <v>0</v>
      </c>
      <c r="Y859" s="158"/>
      <c r="Z859" s="158"/>
      <c r="AA859" s="158"/>
      <c r="AB859" s="158"/>
      <c r="AE859" s="150"/>
      <c r="AF859" s="160"/>
      <c r="AG859" s="150"/>
      <c r="AH859" s="150"/>
    </row>
    <row r="860" spans="1:34" ht="15" customHeight="1">
      <c r="A860" s="15"/>
      <c r="B860" s="166">
        <v>7</v>
      </c>
      <c r="C860" s="105" t="s">
        <v>580</v>
      </c>
      <c r="D860" s="105" t="s">
        <v>1507</v>
      </c>
      <c r="E860" s="212" t="s">
        <v>47</v>
      </c>
      <c r="F860" s="213" t="s">
        <v>14</v>
      </c>
      <c r="G860" s="214">
        <v>93300</v>
      </c>
      <c r="H860" s="214">
        <v>111000</v>
      </c>
      <c r="I860" s="167">
        <v>136764</v>
      </c>
      <c r="J860" s="445">
        <f t="shared" si="881"/>
        <v>0.23210810810810811</v>
      </c>
      <c r="K860" s="167">
        <f t="shared" si="882"/>
        <v>168508.03329729728</v>
      </c>
      <c r="L860" s="167">
        <f t="shared" ref="L860:O860" si="901">IF($J860&lt;0,(K860*(1-$J860)),(K860*(1+$J860)))</f>
        <v>207620.11410695102</v>
      </c>
      <c r="M860" s="167">
        <f t="shared" si="901"/>
        <v>255810.42599750494</v>
      </c>
      <c r="N860" s="167">
        <f t="shared" si="901"/>
        <v>315186.10001011495</v>
      </c>
      <c r="O860" s="167">
        <f t="shared" si="901"/>
        <v>388343.34938543563</v>
      </c>
      <c r="P860" s="455"/>
      <c r="Q860" s="87">
        <f t="shared" si="884"/>
        <v>136764</v>
      </c>
      <c r="R860" s="550">
        <f t="shared" si="874"/>
        <v>0</v>
      </c>
      <c r="S860" s="550">
        <f t="shared" si="875"/>
        <v>0</v>
      </c>
      <c r="T860" s="550">
        <f>IF(R860=1,SUM($R$6:R860),0)</f>
        <v>0</v>
      </c>
      <c r="U860" s="550">
        <f>IF(S860=1,SUM($S$6:S860),0)</f>
        <v>0</v>
      </c>
      <c r="V860" s="550">
        <f t="shared" si="876"/>
        <v>0</v>
      </c>
      <c r="W860" s="550">
        <f t="shared" si="877"/>
        <v>0</v>
      </c>
      <c r="X860" s="550">
        <f>IF(W860=1,SUM($W$6:W860),0)</f>
        <v>0</v>
      </c>
      <c r="Y860" s="158"/>
      <c r="Z860" s="158"/>
      <c r="AA860" s="158"/>
      <c r="AB860" s="158"/>
      <c r="AE860" s="150"/>
      <c r="AF860" s="160"/>
      <c r="AG860" s="150"/>
      <c r="AH860" s="150"/>
    </row>
    <row r="861" spans="1:34" ht="15" customHeight="1">
      <c r="A861" s="15"/>
      <c r="B861" s="166">
        <v>8</v>
      </c>
      <c r="C861" s="105" t="s">
        <v>2464</v>
      </c>
      <c r="D861" s="105" t="s">
        <v>1508</v>
      </c>
      <c r="E861" s="212" t="s">
        <v>47</v>
      </c>
      <c r="F861" s="213" t="s">
        <v>14</v>
      </c>
      <c r="G861" s="214">
        <v>94400</v>
      </c>
      <c r="H861" s="214">
        <v>94400</v>
      </c>
      <c r="I861" s="167">
        <v>134809</v>
      </c>
      <c r="J861" s="445">
        <f t="shared" si="881"/>
        <v>0.42806144067796609</v>
      </c>
      <c r="K861" s="167">
        <f t="shared" si="882"/>
        <v>192515.53475635595</v>
      </c>
      <c r="L861" s="167">
        <f t="shared" ref="L861:O861" si="902">IF($J861&lt;0,(K861*(1-$J861)),(K861*(1+$J861)))</f>
        <v>274924.01191705075</v>
      </c>
      <c r="M861" s="167">
        <f t="shared" si="902"/>
        <v>392608.38053522981</v>
      </c>
      <c r="N861" s="167">
        <f t="shared" si="902"/>
        <v>560668.88952938339</v>
      </c>
      <c r="O861" s="167">
        <f t="shared" si="902"/>
        <v>800669.62212464667</v>
      </c>
      <c r="P861" s="455"/>
      <c r="Q861" s="87">
        <f t="shared" si="884"/>
        <v>134809</v>
      </c>
      <c r="R861" s="550">
        <f t="shared" si="874"/>
        <v>0</v>
      </c>
      <c r="S861" s="550">
        <f t="shared" si="875"/>
        <v>0</v>
      </c>
      <c r="T861" s="550">
        <f>IF(R861=1,SUM($R$6:R861),0)</f>
        <v>0</v>
      </c>
      <c r="U861" s="550">
        <f>IF(S861=1,SUM($S$6:S861),0)</f>
        <v>0</v>
      </c>
      <c r="V861" s="550">
        <f t="shared" si="876"/>
        <v>0</v>
      </c>
      <c r="W861" s="550">
        <f t="shared" si="877"/>
        <v>0</v>
      </c>
      <c r="X861" s="550">
        <f>IF(W861=1,SUM($W$6:W861),0)</f>
        <v>0</v>
      </c>
      <c r="Y861" s="158"/>
      <c r="Z861" s="158"/>
      <c r="AA861" s="158"/>
      <c r="AB861" s="158"/>
      <c r="AE861" s="150"/>
      <c r="AF861" s="160"/>
      <c r="AG861" s="150"/>
      <c r="AH861" s="150"/>
    </row>
    <row r="862" spans="1:34" ht="15" customHeight="1">
      <c r="A862" s="15"/>
      <c r="B862" s="166">
        <v>9</v>
      </c>
      <c r="C862" s="105" t="s">
        <v>2465</v>
      </c>
      <c r="D862" s="105" t="s">
        <v>1509</v>
      </c>
      <c r="E862" s="212" t="s">
        <v>47</v>
      </c>
      <c r="F862" s="213" t="s">
        <v>14</v>
      </c>
      <c r="G862" s="214">
        <v>89400</v>
      </c>
      <c r="H862" s="214">
        <v>106300</v>
      </c>
      <c r="I862" s="167">
        <v>133826</v>
      </c>
      <c r="J862" s="445">
        <f t="shared" si="881"/>
        <v>0.25894637817497645</v>
      </c>
      <c r="K862" s="167">
        <f t="shared" si="882"/>
        <v>168479.75800564443</v>
      </c>
      <c r="L862" s="167">
        <f t="shared" ref="L862:O862" si="903">IF($J862&lt;0,(K862*(1-$J862)),(K862*(1+$J862)))</f>
        <v>212106.98113700256</v>
      </c>
      <c r="M862" s="167">
        <f t="shared" si="903"/>
        <v>267031.31568805745</v>
      </c>
      <c r="N862" s="167">
        <f t="shared" si="903"/>
        <v>336178.10774477874</v>
      </c>
      <c r="O862" s="167">
        <f t="shared" si="903"/>
        <v>423230.21116700623</v>
      </c>
      <c r="P862" s="455"/>
      <c r="Q862" s="87">
        <f t="shared" si="884"/>
        <v>133826</v>
      </c>
      <c r="R862" s="550">
        <f t="shared" si="874"/>
        <v>0</v>
      </c>
      <c r="S862" s="550">
        <f t="shared" si="875"/>
        <v>0</v>
      </c>
      <c r="T862" s="550">
        <f>IF(R862=1,SUM($R$6:R862),0)</f>
        <v>0</v>
      </c>
      <c r="U862" s="550">
        <f>IF(S862=1,SUM($S$6:S862),0)</f>
        <v>0</v>
      </c>
      <c r="V862" s="550">
        <f t="shared" si="876"/>
        <v>0</v>
      </c>
      <c r="W862" s="550">
        <f t="shared" si="877"/>
        <v>0</v>
      </c>
      <c r="X862" s="550">
        <f>IF(W862=1,SUM($W$6:W862),0)</f>
        <v>0</v>
      </c>
      <c r="Y862" s="158"/>
      <c r="Z862" s="158"/>
      <c r="AA862" s="158"/>
      <c r="AB862" s="158"/>
      <c r="AE862" s="150"/>
      <c r="AF862" s="160"/>
      <c r="AG862" s="150"/>
      <c r="AH862" s="150"/>
    </row>
    <row r="863" spans="1:34" ht="15" customHeight="1">
      <c r="A863" s="15"/>
      <c r="B863" s="166">
        <v>10</v>
      </c>
      <c r="C863" s="105" t="s">
        <v>2466</v>
      </c>
      <c r="D863" s="105" t="s">
        <v>1510</v>
      </c>
      <c r="E863" s="212" t="s">
        <v>47</v>
      </c>
      <c r="F863" s="213" t="s">
        <v>14</v>
      </c>
      <c r="G863" s="214">
        <v>82500</v>
      </c>
      <c r="H863" s="214">
        <v>82500</v>
      </c>
      <c r="I863" s="167">
        <v>118089</v>
      </c>
      <c r="J863" s="445">
        <f t="shared" si="881"/>
        <v>0.4313818181818182</v>
      </c>
      <c r="K863" s="167">
        <f t="shared" si="882"/>
        <v>169030.44752727274</v>
      </c>
      <c r="L863" s="167">
        <f t="shared" ref="L863:O863" si="904">IF($J863&lt;0,(K863*(1-$J863)),(K863*(1+$J863)))</f>
        <v>241947.1093096741</v>
      </c>
      <c r="M863" s="167">
        <f t="shared" si="904"/>
        <v>346318.69322751643</v>
      </c>
      <c r="N863" s="167">
        <f t="shared" si="904"/>
        <v>495714.28078235383</v>
      </c>
      <c r="O863" s="167">
        <f t="shared" si="904"/>
        <v>709556.40852493804</v>
      </c>
      <c r="P863" s="455"/>
      <c r="Q863" s="87">
        <f t="shared" si="884"/>
        <v>118089</v>
      </c>
      <c r="R863" s="550">
        <f t="shared" si="874"/>
        <v>0</v>
      </c>
      <c r="S863" s="550">
        <f t="shared" si="875"/>
        <v>0</v>
      </c>
      <c r="T863" s="550">
        <f>IF(R863=1,SUM($R$6:R863),0)</f>
        <v>0</v>
      </c>
      <c r="U863" s="550">
        <f>IF(S863=1,SUM($S$6:S863),0)</f>
        <v>0</v>
      </c>
      <c r="V863" s="550">
        <f t="shared" si="876"/>
        <v>0</v>
      </c>
      <c r="W863" s="550">
        <f t="shared" si="877"/>
        <v>0</v>
      </c>
      <c r="X863" s="550">
        <f>IF(W863=1,SUM($W$6:W863),0)</f>
        <v>0</v>
      </c>
      <c r="Y863" s="158"/>
      <c r="Z863" s="158"/>
      <c r="AA863" s="158"/>
      <c r="AB863" s="158"/>
      <c r="AE863" s="150"/>
      <c r="AF863" s="160"/>
      <c r="AG863" s="150"/>
      <c r="AH863" s="150"/>
    </row>
    <row r="864" spans="1:34" ht="15" customHeight="1">
      <c r="A864" s="15"/>
      <c r="B864" s="166">
        <v>11</v>
      </c>
      <c r="C864" s="105" t="s">
        <v>2467</v>
      </c>
      <c r="D864" s="105" t="s">
        <v>1511</v>
      </c>
      <c r="E864" s="212" t="s">
        <v>47</v>
      </c>
      <c r="F864" s="213" t="s">
        <v>14</v>
      </c>
      <c r="G864" s="214">
        <v>102000</v>
      </c>
      <c r="H864" s="214">
        <v>121300</v>
      </c>
      <c r="I864" s="167">
        <v>141694</v>
      </c>
      <c r="J864" s="445">
        <f t="shared" si="881"/>
        <v>0.16812860676009894</v>
      </c>
      <c r="K864" s="167">
        <f t="shared" si="882"/>
        <v>165516.81480626547</v>
      </c>
      <c r="L864" s="167">
        <f t="shared" ref="L864:O864" si="905">IF($J864&lt;0,(K864*(1-$J864)),(K864*(1+$J864)))</f>
        <v>193344.92627501217</v>
      </c>
      <c r="M864" s="167">
        <f t="shared" si="905"/>
        <v>225851.73935376402</v>
      </c>
      <c r="N864" s="167">
        <f t="shared" si="905"/>
        <v>263823.87762565736</v>
      </c>
      <c r="O864" s="167">
        <f t="shared" si="905"/>
        <v>308180.21860090597</v>
      </c>
      <c r="P864" s="455"/>
      <c r="Q864" s="87">
        <f t="shared" si="884"/>
        <v>141694</v>
      </c>
      <c r="R864" s="550">
        <f t="shared" si="874"/>
        <v>0</v>
      </c>
      <c r="S864" s="550">
        <f t="shared" si="875"/>
        <v>0</v>
      </c>
      <c r="T864" s="550">
        <f>IF(R864=1,SUM($R$6:R864),0)</f>
        <v>0</v>
      </c>
      <c r="U864" s="550">
        <f>IF(S864=1,SUM($S$6:S864),0)</f>
        <v>0</v>
      </c>
      <c r="V864" s="550">
        <f t="shared" si="876"/>
        <v>0</v>
      </c>
      <c r="W864" s="550">
        <f t="shared" si="877"/>
        <v>0</v>
      </c>
      <c r="X864" s="550">
        <f>IF(W864=1,SUM($W$6:W864),0)</f>
        <v>0</v>
      </c>
      <c r="Y864" s="158"/>
      <c r="Z864" s="158"/>
      <c r="AA864" s="158"/>
      <c r="AB864" s="158"/>
      <c r="AE864" s="150"/>
      <c r="AF864" s="160"/>
      <c r="AG864" s="150"/>
      <c r="AH864" s="150"/>
    </row>
    <row r="865" spans="1:34" ht="15" customHeight="1">
      <c r="A865" s="15"/>
      <c r="B865" s="166">
        <v>12</v>
      </c>
      <c r="C865" s="105" t="s">
        <v>2468</v>
      </c>
      <c r="D865" s="105" t="s">
        <v>1512</v>
      </c>
      <c r="E865" s="212" t="s">
        <v>47</v>
      </c>
      <c r="F865" s="213" t="s">
        <v>14</v>
      </c>
      <c r="G865" s="214">
        <v>87600</v>
      </c>
      <c r="H865" s="214">
        <v>104200</v>
      </c>
      <c r="I865" s="167">
        <v>197785</v>
      </c>
      <c r="J865" s="445">
        <f t="shared" si="881"/>
        <v>0.89812859884836849</v>
      </c>
      <c r="K865" s="167">
        <f t="shared" si="882"/>
        <v>375421.36492322455</v>
      </c>
      <c r="L865" s="167">
        <f t="shared" ref="L865:O865" si="906">IF($J865&lt;0,(K865*(1-$J865)),(K865*(1+$J865)))</f>
        <v>712598.02937946224</v>
      </c>
      <c r="M865" s="167">
        <f t="shared" si="906"/>
        <v>1352602.6990481471</v>
      </c>
      <c r="N865" s="167">
        <f t="shared" si="906"/>
        <v>2567413.8659427809</v>
      </c>
      <c r="O865" s="167">
        <f t="shared" si="906"/>
        <v>4873281.6840258436</v>
      </c>
      <c r="P865" s="455"/>
      <c r="Q865" s="87">
        <f t="shared" si="884"/>
        <v>197785</v>
      </c>
      <c r="R865" s="550">
        <f t="shared" si="874"/>
        <v>0</v>
      </c>
      <c r="S865" s="550">
        <f t="shared" si="875"/>
        <v>0</v>
      </c>
      <c r="T865" s="550">
        <f>IF(R865=1,SUM($R$6:R865),0)</f>
        <v>0</v>
      </c>
      <c r="U865" s="550">
        <f>IF(S865=1,SUM($S$6:S865),0)</f>
        <v>0</v>
      </c>
      <c r="V865" s="550">
        <f t="shared" si="876"/>
        <v>0</v>
      </c>
      <c r="W865" s="550">
        <f t="shared" si="877"/>
        <v>0</v>
      </c>
      <c r="X865" s="550">
        <f>IF(W865=1,SUM($W$6:W865),0)</f>
        <v>0</v>
      </c>
      <c r="Y865" s="158"/>
      <c r="Z865" s="158"/>
      <c r="AA865" s="158"/>
      <c r="AB865" s="158"/>
      <c r="AE865" s="150"/>
      <c r="AF865" s="160"/>
      <c r="AG865" s="150"/>
      <c r="AH865" s="150"/>
    </row>
    <row r="866" spans="1:34" ht="15" customHeight="1">
      <c r="A866" s="15"/>
      <c r="B866" s="166">
        <v>13</v>
      </c>
      <c r="C866" s="105" t="s">
        <v>2469</v>
      </c>
      <c r="D866" s="105" t="s">
        <v>1513</v>
      </c>
      <c r="E866" s="212" t="s">
        <v>47</v>
      </c>
      <c r="F866" s="213" t="s">
        <v>14</v>
      </c>
      <c r="G866" s="214">
        <v>106900</v>
      </c>
      <c r="H866" s="214">
        <v>106900</v>
      </c>
      <c r="I866" s="167">
        <v>188605</v>
      </c>
      <c r="J866" s="445">
        <f t="shared" si="881"/>
        <v>0.76431244153414402</v>
      </c>
      <c r="K866" s="167">
        <f t="shared" si="882"/>
        <v>332758.14803554723</v>
      </c>
      <c r="L866" s="167">
        <f t="shared" ref="L866:O866" si="907">IF($J866&lt;0,(K866*(1-$J866)),(K866*(1+$J866)))</f>
        <v>587089.34060097649</v>
      </c>
      <c r="M866" s="167">
        <f t="shared" si="907"/>
        <v>1035809.0279143795</v>
      </c>
      <c r="N866" s="167">
        <f t="shared" si="907"/>
        <v>1827490.7550027273</v>
      </c>
      <c r="O866" s="167">
        <f t="shared" si="907"/>
        <v>3224264.6758399378</v>
      </c>
      <c r="P866" s="461"/>
      <c r="Q866" s="87">
        <f t="shared" si="884"/>
        <v>188605</v>
      </c>
      <c r="R866" s="550">
        <f t="shared" si="874"/>
        <v>0</v>
      </c>
      <c r="S866" s="550">
        <f t="shared" si="875"/>
        <v>0</v>
      </c>
      <c r="T866" s="550">
        <f>IF(R866=1,SUM($R$6:R866),0)</f>
        <v>0</v>
      </c>
      <c r="U866" s="550">
        <f>IF(S866=1,SUM($S$6:S866),0)</f>
        <v>0</v>
      </c>
      <c r="V866" s="550">
        <f t="shared" si="876"/>
        <v>0</v>
      </c>
      <c r="W866" s="550">
        <f t="shared" si="877"/>
        <v>0</v>
      </c>
      <c r="X866" s="550">
        <f>IF(W866=1,SUM($W$6:W866),0)</f>
        <v>0</v>
      </c>
      <c r="Y866" s="158"/>
      <c r="Z866" s="158"/>
      <c r="AA866" s="158"/>
      <c r="AB866" s="158"/>
      <c r="AE866" s="150"/>
      <c r="AF866" s="160"/>
      <c r="AG866" s="150"/>
      <c r="AH866" s="150"/>
    </row>
    <row r="867" spans="1:34" ht="15" customHeight="1">
      <c r="A867" s="15"/>
      <c r="B867" s="166">
        <v>14</v>
      </c>
      <c r="C867" s="217" t="s">
        <v>2470</v>
      </c>
      <c r="D867" s="217" t="s">
        <v>1514</v>
      </c>
      <c r="E867" s="212" t="s">
        <v>47</v>
      </c>
      <c r="F867" s="213" t="s">
        <v>14</v>
      </c>
      <c r="G867" s="214">
        <v>87600</v>
      </c>
      <c r="H867" s="214">
        <v>104200</v>
      </c>
      <c r="I867" s="167">
        <v>208931</v>
      </c>
      <c r="J867" s="445">
        <f t="shared" si="881"/>
        <v>1.0050959692898274</v>
      </c>
      <c r="K867" s="167">
        <f t="shared" si="882"/>
        <v>418926.70595969295</v>
      </c>
      <c r="L867" s="167">
        <f t="shared" ref="L867:O867" si="908">IF($J867&lt;0,(K867*(1-$J867)),(K867*(1+$J867)))</f>
        <v>839988.24954764498</v>
      </c>
      <c r="M867" s="167">
        <f t="shared" si="908"/>
        <v>1684257.0534188007</v>
      </c>
      <c r="N867" s="167">
        <f t="shared" si="908"/>
        <v>3377097.0290579987</v>
      </c>
      <c r="O867" s="167">
        <f t="shared" si="908"/>
        <v>6771403.6408648444</v>
      </c>
      <c r="P867" s="455"/>
      <c r="Q867" s="87">
        <f t="shared" si="884"/>
        <v>208931</v>
      </c>
      <c r="R867" s="550">
        <f t="shared" si="874"/>
        <v>0</v>
      </c>
      <c r="S867" s="550">
        <f t="shared" si="875"/>
        <v>0</v>
      </c>
      <c r="T867" s="550">
        <f>IF(R867=1,SUM($R$6:R867),0)</f>
        <v>0</v>
      </c>
      <c r="U867" s="550">
        <f>IF(S867=1,SUM($S$6:S867),0)</f>
        <v>0</v>
      </c>
      <c r="V867" s="550">
        <f t="shared" si="876"/>
        <v>0</v>
      </c>
      <c r="W867" s="550">
        <f t="shared" si="877"/>
        <v>0</v>
      </c>
      <c r="X867" s="550">
        <f>IF(W867=1,SUM($W$6:W867),0)</f>
        <v>0</v>
      </c>
      <c r="Y867" s="158"/>
      <c r="Z867" s="158"/>
      <c r="AA867" s="158"/>
      <c r="AB867" s="158"/>
      <c r="AE867" s="150"/>
      <c r="AF867" s="160"/>
      <c r="AG867" s="150"/>
      <c r="AH867" s="150"/>
    </row>
    <row r="868" spans="1:34" ht="15" customHeight="1">
      <c r="A868" s="15"/>
      <c r="B868" s="166">
        <v>15</v>
      </c>
      <c r="C868" s="105" t="s">
        <v>2471</v>
      </c>
      <c r="D868" s="105" t="s">
        <v>1515</v>
      </c>
      <c r="E868" s="212" t="s">
        <v>47</v>
      </c>
      <c r="F868" s="213" t="s">
        <v>14</v>
      </c>
      <c r="G868" s="214">
        <v>111100</v>
      </c>
      <c r="H868" s="214">
        <v>132200</v>
      </c>
      <c r="I868" s="167">
        <v>231238</v>
      </c>
      <c r="J868" s="445">
        <f t="shared" si="881"/>
        <v>0.74915279878971253</v>
      </c>
      <c r="K868" s="167">
        <f t="shared" si="882"/>
        <v>404470.59488653555</v>
      </c>
      <c r="L868" s="167">
        <f t="shared" ref="L868:O868" si="909">IF($J868&lt;0,(K868*(1-$J868)),(K868*(1+$J868)))</f>
        <v>707480.87307392363</v>
      </c>
      <c r="M868" s="167">
        <f t="shared" si="909"/>
        <v>1237492.1492274429</v>
      </c>
      <c r="N868" s="167">
        <f t="shared" si="909"/>
        <v>2164562.8563014786</v>
      </c>
      <c r="O868" s="167">
        <f t="shared" si="909"/>
        <v>3786151.178255986</v>
      </c>
      <c r="P868" s="455"/>
      <c r="Q868" s="87">
        <f t="shared" si="884"/>
        <v>231238</v>
      </c>
      <c r="R868" s="550">
        <f t="shared" si="874"/>
        <v>0</v>
      </c>
      <c r="S868" s="550">
        <f t="shared" si="875"/>
        <v>0</v>
      </c>
      <c r="T868" s="550">
        <f>IF(R868=1,SUM($R$6:R868),0)</f>
        <v>0</v>
      </c>
      <c r="U868" s="550">
        <f>IF(S868=1,SUM($S$6:S868),0)</f>
        <v>0</v>
      </c>
      <c r="V868" s="550">
        <f t="shared" si="876"/>
        <v>0</v>
      </c>
      <c r="W868" s="550">
        <f t="shared" si="877"/>
        <v>0</v>
      </c>
      <c r="X868" s="550">
        <f>IF(W868=1,SUM($W$6:W868),0)</f>
        <v>0</v>
      </c>
      <c r="Y868" s="158"/>
      <c r="Z868" s="158"/>
      <c r="AA868" s="158"/>
      <c r="AB868" s="158"/>
      <c r="AE868" s="150"/>
      <c r="AF868" s="160"/>
      <c r="AG868" s="150"/>
      <c r="AH868" s="150"/>
    </row>
    <row r="869" spans="1:34" ht="15" customHeight="1">
      <c r="A869" s="15"/>
      <c r="B869" s="166">
        <v>16</v>
      </c>
      <c r="C869" s="105" t="s">
        <v>2472</v>
      </c>
      <c r="D869" s="105" t="s">
        <v>1516</v>
      </c>
      <c r="E869" s="212" t="s">
        <v>47</v>
      </c>
      <c r="F869" s="213" t="s">
        <v>14</v>
      </c>
      <c r="G869" s="214">
        <v>109200</v>
      </c>
      <c r="H869" s="214">
        <v>109200</v>
      </c>
      <c r="I869" s="167">
        <v>214846</v>
      </c>
      <c r="J869" s="445">
        <f t="shared" si="881"/>
        <v>0.96745421245421248</v>
      </c>
      <c r="K869" s="167">
        <f t="shared" si="882"/>
        <v>422699.66772893775</v>
      </c>
      <c r="L869" s="167">
        <f t="shared" ref="L869:O869" si="910">IF($J869&lt;0,(K869*(1-$J869)),(K869*(1+$J869)))</f>
        <v>831642.24187629449</v>
      </c>
      <c r="M869" s="167">
        <f t="shared" si="910"/>
        <v>1636218.0320343806</v>
      </c>
      <c r="N869" s="167">
        <f t="shared" si="910"/>
        <v>3219184.0596195837</v>
      </c>
      <c r="O869" s="167">
        <f t="shared" si="910"/>
        <v>6333597.2387640029</v>
      </c>
      <c r="P869" s="461"/>
      <c r="Q869" s="87">
        <f t="shared" si="884"/>
        <v>214846</v>
      </c>
      <c r="R869" s="550">
        <f t="shared" si="874"/>
        <v>0</v>
      </c>
      <c r="S869" s="550">
        <f t="shared" si="875"/>
        <v>0</v>
      </c>
      <c r="T869" s="550">
        <f>IF(R869=1,SUM($R$6:R869),0)</f>
        <v>0</v>
      </c>
      <c r="U869" s="550">
        <f>IF(S869=1,SUM($S$6:S869),0)</f>
        <v>0</v>
      </c>
      <c r="V869" s="550">
        <f t="shared" si="876"/>
        <v>0</v>
      </c>
      <c r="W869" s="550">
        <f t="shared" si="877"/>
        <v>0</v>
      </c>
      <c r="X869" s="550">
        <f>IF(W869=1,SUM($W$6:W869),0)</f>
        <v>0</v>
      </c>
      <c r="Y869" s="158"/>
      <c r="Z869" s="158"/>
      <c r="AA869" s="158"/>
      <c r="AB869" s="158"/>
      <c r="AE869" s="150"/>
      <c r="AF869" s="160"/>
      <c r="AG869" s="150"/>
      <c r="AH869" s="150"/>
    </row>
    <row r="870" spans="1:34" ht="15" customHeight="1">
      <c r="A870" s="15"/>
      <c r="B870" s="166">
        <v>17</v>
      </c>
      <c r="C870" s="105" t="s">
        <v>2473</v>
      </c>
      <c r="D870" s="105" t="s">
        <v>1517</v>
      </c>
      <c r="E870" s="212" t="s">
        <v>47</v>
      </c>
      <c r="F870" s="213" t="s">
        <v>14</v>
      </c>
      <c r="G870" s="214">
        <v>96900</v>
      </c>
      <c r="H870" s="214">
        <v>96900</v>
      </c>
      <c r="I870" s="167">
        <v>200118</v>
      </c>
      <c r="J870" s="445">
        <f t="shared" si="881"/>
        <v>1.0652012383900928</v>
      </c>
      <c r="K870" s="167">
        <f t="shared" si="882"/>
        <v>413283.94142414856</v>
      </c>
      <c r="L870" s="167">
        <f t="shared" ref="L870:O870" si="911">IF($J870&lt;0,(K870*(1-$J870)),(K870*(1+$J870)))</f>
        <v>853514.50763589016</v>
      </c>
      <c r="M870" s="167">
        <f t="shared" si="911"/>
        <v>1762679.2181535505</v>
      </c>
      <c r="N870" s="167">
        <f t="shared" si="911"/>
        <v>3640287.3042151928</v>
      </c>
      <c r="O870" s="167">
        <f t="shared" si="911"/>
        <v>7517925.8487609476</v>
      </c>
      <c r="P870" s="461"/>
      <c r="Q870" s="87">
        <f t="shared" si="884"/>
        <v>200118</v>
      </c>
      <c r="R870" s="550">
        <f t="shared" si="874"/>
        <v>0</v>
      </c>
      <c r="S870" s="550">
        <f t="shared" si="875"/>
        <v>0</v>
      </c>
      <c r="T870" s="550">
        <f>IF(R870=1,SUM($R$6:R870),0)</f>
        <v>0</v>
      </c>
      <c r="U870" s="550">
        <f>IF(S870=1,SUM($S$6:S870),0)</f>
        <v>0</v>
      </c>
      <c r="V870" s="550">
        <f t="shared" si="876"/>
        <v>0</v>
      </c>
      <c r="W870" s="550">
        <f t="shared" si="877"/>
        <v>0</v>
      </c>
      <c r="X870" s="550">
        <f>IF(W870=1,SUM($W$6:W870),0)</f>
        <v>0</v>
      </c>
      <c r="Y870" s="158"/>
      <c r="Z870" s="158"/>
      <c r="AA870" s="158"/>
      <c r="AB870" s="158"/>
      <c r="AE870" s="150"/>
      <c r="AF870" s="160"/>
      <c r="AG870" s="150"/>
      <c r="AH870" s="150"/>
    </row>
    <row r="871" spans="1:34" ht="15" customHeight="1">
      <c r="A871" s="15"/>
      <c r="B871" s="166">
        <v>18</v>
      </c>
      <c r="C871" s="105" t="s">
        <v>2474</v>
      </c>
      <c r="D871" s="105" t="s">
        <v>1518</v>
      </c>
      <c r="E871" s="212" t="s">
        <v>47</v>
      </c>
      <c r="F871" s="213" t="s">
        <v>14</v>
      </c>
      <c r="G871" s="214">
        <v>104400</v>
      </c>
      <c r="H871" s="214">
        <v>104400</v>
      </c>
      <c r="I871" s="167">
        <v>177825</v>
      </c>
      <c r="J871" s="445">
        <f t="shared" si="881"/>
        <v>0.70330459770114939</v>
      </c>
      <c r="K871" s="167">
        <f t="shared" si="882"/>
        <v>302890.1400862069</v>
      </c>
      <c r="L871" s="167">
        <f t="shared" ref="L871:O871" si="912">IF($J871&lt;0,(K871*(1-$J871)),(K871*(1+$J871)))</f>
        <v>515914.16820718144</v>
      </c>
      <c r="M871" s="167">
        <f t="shared" si="912"/>
        <v>878758.97472645633</v>
      </c>
      <c r="N871" s="167">
        <f t="shared" si="912"/>
        <v>1496794.2019227212</v>
      </c>
      <c r="O871" s="167">
        <f t="shared" si="912"/>
        <v>2549496.4459473938</v>
      </c>
      <c r="P871" s="461"/>
      <c r="Q871" s="87">
        <f t="shared" si="884"/>
        <v>177825</v>
      </c>
      <c r="R871" s="550">
        <f t="shared" si="874"/>
        <v>0</v>
      </c>
      <c r="S871" s="550">
        <f t="shared" si="875"/>
        <v>0</v>
      </c>
      <c r="T871" s="550">
        <f>IF(R871=1,SUM($R$6:R871),0)</f>
        <v>0</v>
      </c>
      <c r="U871" s="550">
        <f>IF(S871=1,SUM($S$6:S871),0)</f>
        <v>0</v>
      </c>
      <c r="V871" s="550">
        <f t="shared" si="876"/>
        <v>0</v>
      </c>
      <c r="W871" s="550">
        <f t="shared" si="877"/>
        <v>0</v>
      </c>
      <c r="X871" s="550">
        <f>IF(W871=1,SUM($W$6:W871),0)</f>
        <v>0</v>
      </c>
      <c r="Y871" s="158"/>
      <c r="Z871" s="158"/>
      <c r="AA871" s="158"/>
      <c r="AB871" s="158"/>
      <c r="AE871" s="150"/>
      <c r="AF871" s="160"/>
      <c r="AG871" s="150"/>
      <c r="AH871" s="150"/>
    </row>
    <row r="872" spans="1:34" ht="15" customHeight="1">
      <c r="A872" s="15"/>
      <c r="B872" s="166">
        <v>19</v>
      </c>
      <c r="C872" s="105" t="s">
        <v>2475</v>
      </c>
      <c r="D872" s="105" t="s">
        <v>1519</v>
      </c>
      <c r="E872" s="212" t="s">
        <v>47</v>
      </c>
      <c r="F872" s="213" t="s">
        <v>14</v>
      </c>
      <c r="G872" s="214">
        <v>107700</v>
      </c>
      <c r="H872" s="214">
        <v>128100</v>
      </c>
      <c r="I872" s="167">
        <v>202085</v>
      </c>
      <c r="J872" s="445">
        <f t="shared" si="881"/>
        <v>0.57755659640905543</v>
      </c>
      <c r="K872" s="167">
        <f t="shared" si="882"/>
        <v>318800.52478532394</v>
      </c>
      <c r="L872" s="167">
        <f t="shared" ref="L872:O872" si="913">IF($J872&lt;0,(K872*(1-$J872)),(K872*(1+$J872)))</f>
        <v>502925.87081375637</v>
      </c>
      <c r="M872" s="167">
        <f t="shared" si="913"/>
        <v>793394.02500700986</v>
      </c>
      <c r="N872" s="167">
        <f t="shared" si="913"/>
        <v>1251623.9777013394</v>
      </c>
      <c r="O872" s="167">
        <f t="shared" si="913"/>
        <v>1974507.6622464885</v>
      </c>
      <c r="P872" s="461"/>
      <c r="Q872" s="87">
        <f t="shared" si="884"/>
        <v>202085</v>
      </c>
      <c r="R872" s="550">
        <f t="shared" si="874"/>
        <v>0</v>
      </c>
      <c r="S872" s="550">
        <f t="shared" si="875"/>
        <v>0</v>
      </c>
      <c r="T872" s="550">
        <f>IF(R872=1,SUM($R$6:R872),0)</f>
        <v>0</v>
      </c>
      <c r="U872" s="550">
        <f>IF(S872=1,SUM($S$6:S872),0)</f>
        <v>0</v>
      </c>
      <c r="V872" s="550">
        <f t="shared" si="876"/>
        <v>0</v>
      </c>
      <c r="W872" s="550">
        <f t="shared" si="877"/>
        <v>0</v>
      </c>
      <c r="X872" s="550">
        <f>IF(W872=1,SUM($W$6:W872),0)</f>
        <v>0</v>
      </c>
      <c r="Y872" s="158"/>
      <c r="Z872" s="158"/>
      <c r="AA872" s="158"/>
      <c r="AB872" s="158"/>
      <c r="AE872" s="150"/>
      <c r="AF872" s="160"/>
      <c r="AG872" s="150"/>
      <c r="AH872" s="150"/>
    </row>
    <row r="873" spans="1:34" ht="15" customHeight="1">
      <c r="A873" s="15"/>
      <c r="B873" s="166">
        <v>20</v>
      </c>
      <c r="C873" s="105" t="s">
        <v>2476</v>
      </c>
      <c r="D873" s="105" t="s">
        <v>1520</v>
      </c>
      <c r="E873" s="212" t="s">
        <v>47</v>
      </c>
      <c r="F873" s="213" t="s">
        <v>14</v>
      </c>
      <c r="G873" s="214">
        <v>194600</v>
      </c>
      <c r="H873" s="214">
        <v>214400</v>
      </c>
      <c r="I873" s="167">
        <v>333359</v>
      </c>
      <c r="J873" s="445">
        <f t="shared" si="881"/>
        <v>0.55484608208955222</v>
      </c>
      <c r="K873" s="167">
        <f t="shared" si="882"/>
        <v>518321.93507929106</v>
      </c>
      <c r="L873" s="167">
        <f t="shared" ref="L873:O873" si="914">IF($J873&lt;0,(K873*(1-$J873)),(K873*(1+$J873)))</f>
        <v>805910.83001911093</v>
      </c>
      <c r="M873" s="167">
        <f t="shared" si="914"/>
        <v>1253067.2965687537</v>
      </c>
      <c r="N873" s="167">
        <f t="shared" si="914"/>
        <v>1948326.7766644736</v>
      </c>
      <c r="O873" s="167">
        <f t="shared" si="914"/>
        <v>3029348.255326923</v>
      </c>
      <c r="P873" s="461"/>
      <c r="Q873" s="87">
        <f t="shared" si="884"/>
        <v>333359</v>
      </c>
      <c r="R873" s="550">
        <f t="shared" si="874"/>
        <v>0</v>
      </c>
      <c r="S873" s="550">
        <f t="shared" si="875"/>
        <v>0</v>
      </c>
      <c r="T873" s="550">
        <f>IF(R873=1,SUM($R$6:R873),0)</f>
        <v>0</v>
      </c>
      <c r="U873" s="550">
        <f>IF(S873=1,SUM($S$6:S873),0)</f>
        <v>0</v>
      </c>
      <c r="V873" s="550">
        <f t="shared" si="876"/>
        <v>0</v>
      </c>
      <c r="W873" s="550">
        <f t="shared" si="877"/>
        <v>0</v>
      </c>
      <c r="X873" s="550">
        <f>IF(W873=1,SUM($W$6:W873),0)</f>
        <v>0</v>
      </c>
      <c r="Y873" s="158"/>
      <c r="Z873" s="158"/>
      <c r="AA873" s="158"/>
      <c r="AB873" s="158"/>
      <c r="AE873" s="150"/>
      <c r="AF873" s="160"/>
      <c r="AG873" s="150"/>
      <c r="AH873" s="150"/>
    </row>
    <row r="874" spans="1:34" ht="15" customHeight="1">
      <c r="A874" s="15"/>
      <c r="B874" s="166">
        <v>21</v>
      </c>
      <c r="C874" s="105" t="s">
        <v>2477</v>
      </c>
      <c r="D874" s="105" t="s">
        <v>1521</v>
      </c>
      <c r="E874" s="212" t="s">
        <v>47</v>
      </c>
      <c r="F874" s="213" t="s">
        <v>14</v>
      </c>
      <c r="G874" s="214">
        <v>106600</v>
      </c>
      <c r="H874" s="214">
        <v>122500</v>
      </c>
      <c r="I874" s="167">
        <v>171923</v>
      </c>
      <c r="J874" s="445">
        <f t="shared" si="881"/>
        <v>0.40345306122448982</v>
      </c>
      <c r="K874" s="167">
        <f t="shared" si="882"/>
        <v>241285.86064489794</v>
      </c>
      <c r="L874" s="167">
        <f t="shared" ref="L874:O874" si="915">IF($J874&lt;0,(K874*(1-$J874)),(K874*(1+$J874)))</f>
        <v>338633.37975226768</v>
      </c>
      <c r="M874" s="167">
        <f t="shared" si="915"/>
        <v>475256.05344611523</v>
      </c>
      <c r="N874" s="167">
        <f t="shared" si="915"/>
        <v>666999.56307442009</v>
      </c>
      <c r="O874" s="167">
        <f t="shared" si="915"/>
        <v>936102.57863219199</v>
      </c>
      <c r="P874" s="461"/>
      <c r="Q874" s="87">
        <f t="shared" si="884"/>
        <v>171923</v>
      </c>
      <c r="R874" s="550">
        <f t="shared" si="874"/>
        <v>0</v>
      </c>
      <c r="S874" s="550">
        <f t="shared" si="875"/>
        <v>0</v>
      </c>
      <c r="T874" s="550">
        <f>IF(R874=1,SUM($R$6:R874),0)</f>
        <v>0</v>
      </c>
      <c r="U874" s="550">
        <f>IF(S874=1,SUM($S$6:S874),0)</f>
        <v>0</v>
      </c>
      <c r="V874" s="550">
        <f t="shared" si="876"/>
        <v>0</v>
      </c>
      <c r="W874" s="550">
        <f t="shared" si="877"/>
        <v>0</v>
      </c>
      <c r="X874" s="550">
        <f>IF(W874=1,SUM($W$6:W874),0)</f>
        <v>0</v>
      </c>
      <c r="Y874" s="158"/>
      <c r="Z874" s="158"/>
      <c r="AA874" s="158"/>
      <c r="AB874" s="158"/>
      <c r="AE874" s="150"/>
      <c r="AF874" s="160"/>
      <c r="AG874" s="150"/>
      <c r="AH874" s="150"/>
    </row>
    <row r="875" spans="1:34" ht="15" customHeight="1">
      <c r="A875" s="15"/>
      <c r="B875" s="166">
        <v>22</v>
      </c>
      <c r="C875" s="105" t="s">
        <v>2478</v>
      </c>
      <c r="D875" s="105" t="s">
        <v>1522</v>
      </c>
      <c r="E875" s="212" t="s">
        <v>47</v>
      </c>
      <c r="F875" s="213" t="s">
        <v>14</v>
      </c>
      <c r="G875" s="214">
        <v>113200</v>
      </c>
      <c r="H875" s="214">
        <v>134700</v>
      </c>
      <c r="I875" s="167">
        <v>218478</v>
      </c>
      <c r="J875" s="445">
        <f t="shared" si="881"/>
        <v>0.62195991091314029</v>
      </c>
      <c r="K875" s="167">
        <f t="shared" si="882"/>
        <v>354362.55741648108</v>
      </c>
      <c r="L875" s="167">
        <f t="shared" ref="L875:O875" si="916">IF($J875&lt;0,(K875*(1-$J875)),(K875*(1+$J875)))</f>
        <v>574761.8620581883</v>
      </c>
      <c r="M875" s="167">
        <f t="shared" si="916"/>
        <v>932240.69858016982</v>
      </c>
      <c r="N875" s="167">
        <f t="shared" si="916"/>
        <v>1512057.0404186961</v>
      </c>
      <c r="O875" s="167">
        <f t="shared" si="916"/>
        <v>2452495.9025730952</v>
      </c>
      <c r="P875" s="461"/>
      <c r="Q875" s="87">
        <f t="shared" si="884"/>
        <v>218478</v>
      </c>
      <c r="R875" s="550">
        <f t="shared" si="874"/>
        <v>0</v>
      </c>
      <c r="S875" s="550">
        <f t="shared" si="875"/>
        <v>0</v>
      </c>
      <c r="T875" s="550">
        <f>IF(R875=1,SUM($R$6:R875),0)</f>
        <v>0</v>
      </c>
      <c r="U875" s="550">
        <f>IF(S875=1,SUM($S$6:S875),0)</f>
        <v>0</v>
      </c>
      <c r="V875" s="550">
        <f t="shared" si="876"/>
        <v>0</v>
      </c>
      <c r="W875" s="550">
        <f t="shared" si="877"/>
        <v>0</v>
      </c>
      <c r="X875" s="550">
        <f>IF(W875=1,SUM($W$6:W875),0)</f>
        <v>0</v>
      </c>
      <c r="Y875" s="158"/>
      <c r="Z875" s="158"/>
      <c r="AA875" s="158"/>
      <c r="AB875" s="158"/>
      <c r="AE875" s="150"/>
      <c r="AF875" s="160"/>
      <c r="AG875" s="150"/>
      <c r="AH875" s="150"/>
    </row>
    <row r="876" spans="1:34" ht="15" customHeight="1">
      <c r="A876" s="15"/>
      <c r="B876" s="166">
        <v>23</v>
      </c>
      <c r="C876" s="105" t="s">
        <v>2479</v>
      </c>
      <c r="D876" s="105" t="s">
        <v>1523</v>
      </c>
      <c r="E876" s="212" t="s">
        <v>47</v>
      </c>
      <c r="F876" s="213" t="s">
        <v>14</v>
      </c>
      <c r="G876" s="214">
        <v>103500</v>
      </c>
      <c r="H876" s="214">
        <v>103500</v>
      </c>
      <c r="I876" s="167">
        <v>192250</v>
      </c>
      <c r="J876" s="445">
        <f t="shared" si="881"/>
        <v>0.85748792270531404</v>
      </c>
      <c r="K876" s="167">
        <f t="shared" si="882"/>
        <v>357102.0531400966</v>
      </c>
      <c r="L876" s="167">
        <f t="shared" ref="L876:O876" si="917">IF($J876&lt;0,(K876*(1-$J876)),(K876*(1+$J876)))</f>
        <v>663312.75088100065</v>
      </c>
      <c r="M876" s="167">
        <f t="shared" si="917"/>
        <v>1232095.4237378973</v>
      </c>
      <c r="N876" s="167">
        <f t="shared" si="917"/>
        <v>2288602.3692136304</v>
      </c>
      <c r="O876" s="167">
        <f t="shared" si="917"/>
        <v>4251051.2606890863</v>
      </c>
      <c r="P876" s="455"/>
      <c r="Q876" s="87">
        <f t="shared" si="884"/>
        <v>192250</v>
      </c>
      <c r="R876" s="550">
        <f t="shared" si="874"/>
        <v>0</v>
      </c>
      <c r="S876" s="550">
        <f t="shared" si="875"/>
        <v>0</v>
      </c>
      <c r="T876" s="550">
        <f>IF(R876=1,SUM($R$6:R876),0)</f>
        <v>0</v>
      </c>
      <c r="U876" s="550">
        <f>IF(S876=1,SUM($S$6:S876),0)</f>
        <v>0</v>
      </c>
      <c r="V876" s="550">
        <f t="shared" si="876"/>
        <v>0</v>
      </c>
      <c r="W876" s="550">
        <f t="shared" si="877"/>
        <v>0</v>
      </c>
      <c r="X876" s="550">
        <f>IF(W876=1,SUM($W$6:W876),0)</f>
        <v>0</v>
      </c>
      <c r="Y876" s="158"/>
      <c r="Z876" s="158"/>
      <c r="AA876" s="158"/>
      <c r="AB876" s="158"/>
      <c r="AE876" s="150"/>
      <c r="AF876" s="160"/>
      <c r="AG876" s="150"/>
      <c r="AH876" s="150"/>
    </row>
    <row r="877" spans="1:34" ht="15" customHeight="1">
      <c r="A877" s="15"/>
      <c r="B877" s="166">
        <v>24</v>
      </c>
      <c r="C877" s="105" t="s">
        <v>2480</v>
      </c>
      <c r="D877" s="105" t="s">
        <v>1524</v>
      </c>
      <c r="E877" s="212" t="s">
        <v>47</v>
      </c>
      <c r="F877" s="213" t="s">
        <v>14</v>
      </c>
      <c r="G877" s="214">
        <v>133200</v>
      </c>
      <c r="H877" s="214">
        <v>158500</v>
      </c>
      <c r="I877" s="167">
        <v>234870</v>
      </c>
      <c r="J877" s="445">
        <f t="shared" si="881"/>
        <v>0.48182965299684544</v>
      </c>
      <c r="K877" s="167">
        <f t="shared" si="882"/>
        <v>348037.33059936907</v>
      </c>
      <c r="L877" s="167">
        <f t="shared" ref="L877:O877" si="918">IF($J877&lt;0,(K877*(1-$J877)),(K877*(1+$J877)))</f>
        <v>515732.03683201142</v>
      </c>
      <c r="M877" s="167">
        <f t="shared" si="918"/>
        <v>764227.02517813572</v>
      </c>
      <c r="N877" s="167">
        <f t="shared" si="918"/>
        <v>1132454.2675305281</v>
      </c>
      <c r="O877" s="167">
        <f t="shared" si="918"/>
        <v>1678104.3142895591</v>
      </c>
      <c r="P877" s="461"/>
      <c r="Q877" s="87">
        <f t="shared" si="884"/>
        <v>234870</v>
      </c>
      <c r="R877" s="550">
        <f t="shared" si="874"/>
        <v>0</v>
      </c>
      <c r="S877" s="550">
        <f t="shared" si="875"/>
        <v>0</v>
      </c>
      <c r="T877" s="550">
        <f>IF(R877=1,SUM($R$6:R877),0)</f>
        <v>0</v>
      </c>
      <c r="U877" s="550">
        <f>IF(S877=1,SUM($S$6:S877),0)</f>
        <v>0</v>
      </c>
      <c r="V877" s="550">
        <f t="shared" si="876"/>
        <v>0</v>
      </c>
      <c r="W877" s="550">
        <f t="shared" si="877"/>
        <v>0</v>
      </c>
      <c r="X877" s="550">
        <f>IF(W877=1,SUM($W$6:W877),0)</f>
        <v>0</v>
      </c>
      <c r="Y877" s="158"/>
      <c r="Z877" s="158"/>
      <c r="AA877" s="158"/>
      <c r="AB877" s="158"/>
      <c r="AE877" s="150"/>
      <c r="AF877" s="160"/>
      <c r="AG877" s="150"/>
      <c r="AH877" s="150"/>
    </row>
    <row r="878" spans="1:34" ht="15" customHeight="1">
      <c r="A878" s="15"/>
      <c r="B878" s="166">
        <v>25</v>
      </c>
      <c r="C878" s="105" t="s">
        <v>2481</v>
      </c>
      <c r="D878" s="105" t="s">
        <v>1525</v>
      </c>
      <c r="E878" s="212" t="s">
        <v>47</v>
      </c>
      <c r="F878" s="213" t="s">
        <v>14</v>
      </c>
      <c r="G878" s="214">
        <v>108700</v>
      </c>
      <c r="H878" s="214">
        <v>108700</v>
      </c>
      <c r="I878" s="167">
        <v>208642</v>
      </c>
      <c r="J878" s="445">
        <f t="shared" si="881"/>
        <v>0.91942962281508744</v>
      </c>
      <c r="K878" s="167">
        <f t="shared" si="882"/>
        <v>400473.63536338549</v>
      </c>
      <c r="L878" s="167">
        <f t="shared" ref="L878:O878" si="919">IF($J878&lt;0,(K878*(1-$J878)),(K878*(1+$J878)))</f>
        <v>768680.95887292991</v>
      </c>
      <c r="M878" s="167">
        <f t="shared" si="919"/>
        <v>1475429.0029546076</v>
      </c>
      <c r="N878" s="167">
        <f t="shared" si="919"/>
        <v>2831982.134631603</v>
      </c>
      <c r="O878" s="167">
        <f t="shared" si="919"/>
        <v>5435790.4004950039</v>
      </c>
      <c r="P878" s="455"/>
      <c r="Q878" s="87">
        <f t="shared" si="884"/>
        <v>208642</v>
      </c>
      <c r="R878" s="550">
        <f t="shared" si="874"/>
        <v>0</v>
      </c>
      <c r="S878" s="550">
        <f t="shared" si="875"/>
        <v>0</v>
      </c>
      <c r="T878" s="550">
        <f>IF(R878=1,SUM($R$6:R878),0)</f>
        <v>0</v>
      </c>
      <c r="U878" s="550">
        <f>IF(S878=1,SUM($S$6:S878),0)</f>
        <v>0</v>
      </c>
      <c r="V878" s="550">
        <f t="shared" si="876"/>
        <v>0</v>
      </c>
      <c r="W878" s="550">
        <f t="shared" si="877"/>
        <v>0</v>
      </c>
      <c r="X878" s="550">
        <f>IF(W878=1,SUM($W$6:W878),0)</f>
        <v>0</v>
      </c>
      <c r="Y878" s="158"/>
      <c r="Z878" s="158"/>
      <c r="AA878" s="158"/>
      <c r="AB878" s="158"/>
      <c r="AE878" s="150"/>
      <c r="AF878" s="160"/>
      <c r="AG878" s="150"/>
      <c r="AH878" s="150"/>
    </row>
    <row r="879" spans="1:34" ht="15" customHeight="1">
      <c r="A879" s="15"/>
      <c r="B879" s="166">
        <v>26</v>
      </c>
      <c r="C879" s="105" t="s">
        <v>2482</v>
      </c>
      <c r="D879" s="105" t="s">
        <v>1526</v>
      </c>
      <c r="E879" s="212" t="s">
        <v>47</v>
      </c>
      <c r="F879" s="213" t="s">
        <v>14</v>
      </c>
      <c r="G879" s="214">
        <v>113200</v>
      </c>
      <c r="H879" s="214">
        <v>134700</v>
      </c>
      <c r="I879" s="167">
        <v>220117</v>
      </c>
      <c r="J879" s="445">
        <f t="shared" si="881"/>
        <v>0.63412769116555312</v>
      </c>
      <c r="K879" s="167">
        <f t="shared" si="882"/>
        <v>359699.28499628807</v>
      </c>
      <c r="L879" s="167">
        <f t="shared" ref="L879:O879" si="920">IF($J879&lt;0,(K879*(1-$J879)),(K879*(1+$J879)))</f>
        <v>587794.56210488454</v>
      </c>
      <c r="M879" s="167">
        <f t="shared" si="920"/>
        <v>960531.37065212231</v>
      </c>
      <c r="N879" s="167">
        <f t="shared" si="920"/>
        <v>1569630.9110158368</v>
      </c>
      <c r="O879" s="167">
        <f t="shared" si="920"/>
        <v>2564977.3366003931</v>
      </c>
      <c r="P879" s="455"/>
      <c r="Q879" s="87">
        <f t="shared" si="884"/>
        <v>220117</v>
      </c>
      <c r="R879" s="550">
        <f t="shared" si="874"/>
        <v>0</v>
      </c>
      <c r="S879" s="550">
        <f t="shared" si="875"/>
        <v>0</v>
      </c>
      <c r="T879" s="550">
        <f>IF(R879=1,SUM($R$6:R879),0)</f>
        <v>0</v>
      </c>
      <c r="U879" s="550">
        <f>IF(S879=1,SUM($S$6:S879),0)</f>
        <v>0</v>
      </c>
      <c r="V879" s="550">
        <f t="shared" si="876"/>
        <v>0</v>
      </c>
      <c r="W879" s="550">
        <f t="shared" si="877"/>
        <v>0</v>
      </c>
      <c r="X879" s="550">
        <f>IF(W879=1,SUM($W$6:W879),0)</f>
        <v>0</v>
      </c>
      <c r="Y879" s="158"/>
      <c r="Z879" s="158"/>
      <c r="AA879" s="158"/>
      <c r="AB879" s="158"/>
      <c r="AE879" s="150"/>
      <c r="AF879" s="160"/>
      <c r="AG879" s="150"/>
      <c r="AH879" s="150"/>
    </row>
    <row r="880" spans="1:34" ht="15" customHeight="1">
      <c r="A880" s="15"/>
      <c r="B880" s="166">
        <v>27</v>
      </c>
      <c r="C880" s="105" t="s">
        <v>2483</v>
      </c>
      <c r="D880" s="105" t="s">
        <v>1527</v>
      </c>
      <c r="E880" s="212" t="s">
        <v>47</v>
      </c>
      <c r="F880" s="213" t="s">
        <v>14</v>
      </c>
      <c r="G880" s="214">
        <v>214300</v>
      </c>
      <c r="H880" s="214">
        <v>254900</v>
      </c>
      <c r="I880" s="167">
        <v>431439</v>
      </c>
      <c r="J880" s="445">
        <f t="shared" si="881"/>
        <v>0.69258140447234207</v>
      </c>
      <c r="K880" s="167">
        <f t="shared" si="882"/>
        <v>730245.62856414274</v>
      </c>
      <c r="L880" s="167">
        <f t="shared" ref="L880:O880" si="921">IF($J880&lt;0,(K880*(1-$J880)),(K880*(1+$J880)))</f>
        <v>1236000.1716048848</v>
      </c>
      <c r="M880" s="167">
        <f t="shared" si="921"/>
        <v>2092030.9063830515</v>
      </c>
      <c r="N880" s="167">
        <f t="shared" si="921"/>
        <v>3540932.6097253719</v>
      </c>
      <c r="O880" s="167">
        <f t="shared" si="921"/>
        <v>5993316.6897108853</v>
      </c>
      <c r="P880" s="455"/>
      <c r="Q880" s="87">
        <f t="shared" si="884"/>
        <v>431439</v>
      </c>
      <c r="R880" s="550">
        <f t="shared" si="874"/>
        <v>0</v>
      </c>
      <c r="S880" s="550">
        <f t="shared" si="875"/>
        <v>0</v>
      </c>
      <c r="T880" s="550">
        <f>IF(R880=1,SUM($R$6:R880),0)</f>
        <v>0</v>
      </c>
      <c r="U880" s="550">
        <f>IF(S880=1,SUM($S$6:S880),0)</f>
        <v>0</v>
      </c>
      <c r="V880" s="550">
        <f t="shared" si="876"/>
        <v>0</v>
      </c>
      <c r="W880" s="550">
        <f t="shared" si="877"/>
        <v>0</v>
      </c>
      <c r="X880" s="550">
        <f>IF(W880=1,SUM($W$6:W880),0)</f>
        <v>0</v>
      </c>
      <c r="Y880" s="158"/>
      <c r="Z880" s="158"/>
      <c r="AA880" s="158"/>
      <c r="AB880" s="158"/>
      <c r="AE880" s="150"/>
      <c r="AF880" s="160"/>
      <c r="AG880" s="150"/>
      <c r="AH880" s="150"/>
    </row>
    <row r="881" spans="1:34" ht="15" customHeight="1">
      <c r="A881" s="15"/>
      <c r="B881" s="166">
        <v>28</v>
      </c>
      <c r="C881" s="105" t="s">
        <v>2484</v>
      </c>
      <c r="D881" s="105" t="s">
        <v>1528</v>
      </c>
      <c r="E881" s="212" t="s">
        <v>47</v>
      </c>
      <c r="F881" s="213" t="s">
        <v>14</v>
      </c>
      <c r="G881" s="214">
        <v>218400</v>
      </c>
      <c r="H881" s="214">
        <v>218400</v>
      </c>
      <c r="I881" s="167">
        <v>375705</v>
      </c>
      <c r="J881" s="445">
        <f t="shared" si="881"/>
        <v>0.72026098901098901</v>
      </c>
      <c r="K881" s="167">
        <f t="shared" si="882"/>
        <v>646310.65487637359</v>
      </c>
      <c r="L881" s="167">
        <f t="shared" ref="L881:O881" si="922">IF($J881&lt;0,(K881*(1-$J881)),(K881*(1+$J881)))</f>
        <v>1111823.0063659705</v>
      </c>
      <c r="M881" s="167">
        <f t="shared" si="922"/>
        <v>1912625.7445362955</v>
      </c>
      <c r="N881" s="167">
        <f t="shared" si="922"/>
        <v>3290215.4549038871</v>
      </c>
      <c r="O881" s="167">
        <f t="shared" si="922"/>
        <v>5660029.2925122017</v>
      </c>
      <c r="P881" s="455"/>
      <c r="Q881" s="87">
        <f t="shared" si="884"/>
        <v>375705</v>
      </c>
      <c r="R881" s="550">
        <f t="shared" si="874"/>
        <v>0</v>
      </c>
      <c r="S881" s="550">
        <f t="shared" si="875"/>
        <v>0</v>
      </c>
      <c r="T881" s="550">
        <f>IF(R881=1,SUM($R$6:R881),0)</f>
        <v>0</v>
      </c>
      <c r="U881" s="550">
        <f>IF(S881=1,SUM($S$6:S881),0)</f>
        <v>0</v>
      </c>
      <c r="V881" s="550">
        <f t="shared" si="876"/>
        <v>0</v>
      </c>
      <c r="W881" s="550">
        <f t="shared" si="877"/>
        <v>0</v>
      </c>
      <c r="X881" s="550">
        <f>IF(W881=1,SUM($W$6:W881),0)</f>
        <v>0</v>
      </c>
      <c r="Y881" s="158"/>
      <c r="Z881" s="158"/>
      <c r="AA881" s="158"/>
      <c r="AB881" s="158"/>
      <c r="AE881" s="150"/>
      <c r="AF881" s="160"/>
      <c r="AG881" s="150"/>
      <c r="AH881" s="150"/>
    </row>
    <row r="882" spans="1:34" ht="15" customHeight="1">
      <c r="A882" s="15"/>
      <c r="B882" s="166">
        <v>29</v>
      </c>
      <c r="C882" s="105" t="s">
        <v>2485</v>
      </c>
      <c r="D882" s="105" t="s">
        <v>1529</v>
      </c>
      <c r="E882" s="212" t="s">
        <v>47</v>
      </c>
      <c r="F882" s="213" t="s">
        <v>14</v>
      </c>
      <c r="G882" s="214">
        <v>197500</v>
      </c>
      <c r="H882" s="214">
        <v>197500</v>
      </c>
      <c r="I882" s="167">
        <v>468142</v>
      </c>
      <c r="J882" s="445">
        <f t="shared" si="881"/>
        <v>1.370339240506329</v>
      </c>
      <c r="K882" s="167">
        <f t="shared" si="882"/>
        <v>1109655.352729114</v>
      </c>
      <c r="L882" s="167">
        <f t="shared" ref="L882:O882" si="923">IF($J882&lt;0,(K882*(1-$J882)),(K882*(1+$J882)))</f>
        <v>2630259.6260117106</v>
      </c>
      <c r="M882" s="167">
        <f t="shared" si="923"/>
        <v>6234607.6042550588</v>
      </c>
      <c r="N882" s="167">
        <f t="shared" si="923"/>
        <v>14778135.053524919</v>
      </c>
      <c r="O882" s="167">
        <f t="shared" si="923"/>
        <v>35029193.418872215</v>
      </c>
      <c r="P882" s="455"/>
      <c r="Q882" s="87">
        <f t="shared" si="884"/>
        <v>468142</v>
      </c>
      <c r="R882" s="550">
        <f t="shared" si="874"/>
        <v>0</v>
      </c>
      <c r="S882" s="550">
        <f t="shared" si="875"/>
        <v>0</v>
      </c>
      <c r="T882" s="550">
        <f>IF(R882=1,SUM($R$6:R882),0)</f>
        <v>0</v>
      </c>
      <c r="U882" s="550">
        <f>IF(S882=1,SUM($S$6:S882),0)</f>
        <v>0</v>
      </c>
      <c r="V882" s="550">
        <f t="shared" si="876"/>
        <v>0</v>
      </c>
      <c r="W882" s="550">
        <f t="shared" si="877"/>
        <v>0</v>
      </c>
      <c r="X882" s="550">
        <f>IF(W882=1,SUM($W$6:W882),0)</f>
        <v>0</v>
      </c>
      <c r="Y882" s="158"/>
      <c r="Z882" s="158"/>
      <c r="AA882" s="158"/>
      <c r="AB882" s="158"/>
      <c r="AE882" s="150"/>
      <c r="AF882" s="160"/>
      <c r="AG882" s="150"/>
      <c r="AH882" s="150"/>
    </row>
    <row r="883" spans="1:34" ht="15" customHeight="1">
      <c r="A883" s="15"/>
      <c r="B883" s="166">
        <v>30</v>
      </c>
      <c r="C883" s="105" t="s">
        <v>2486</v>
      </c>
      <c r="D883" s="105" t="s">
        <v>1530</v>
      </c>
      <c r="E883" s="212" t="s">
        <v>47</v>
      </c>
      <c r="F883" s="213" t="s">
        <v>14</v>
      </c>
      <c r="G883" s="214">
        <v>222500</v>
      </c>
      <c r="H883" s="214">
        <v>222500</v>
      </c>
      <c r="I883" s="167">
        <v>409457</v>
      </c>
      <c r="J883" s="445">
        <f t="shared" si="881"/>
        <v>0.84025617977528089</v>
      </c>
      <c r="K883" s="167">
        <f t="shared" si="882"/>
        <v>753505.77460224729</v>
      </c>
      <c r="L883" s="167">
        <f t="shared" ref="L883:O883" si="924">IF($J883&lt;0,(K883*(1-$J883)),(K883*(1+$J883)))</f>
        <v>1386643.6582081455</v>
      </c>
      <c r="M883" s="167">
        <f t="shared" si="924"/>
        <v>2551779.5611637426</v>
      </c>
      <c r="N883" s="167">
        <f t="shared" si="924"/>
        <v>4695928.106855832</v>
      </c>
      <c r="O883" s="167">
        <f t="shared" si="924"/>
        <v>8641710.7184218802</v>
      </c>
      <c r="P883" s="455"/>
      <c r="Q883" s="87">
        <f t="shared" si="884"/>
        <v>409457</v>
      </c>
      <c r="R883" s="550">
        <f t="shared" si="874"/>
        <v>0</v>
      </c>
      <c r="S883" s="550">
        <f t="shared" si="875"/>
        <v>0</v>
      </c>
      <c r="T883" s="550">
        <f>IF(R883=1,SUM($R$6:R883),0)</f>
        <v>0</v>
      </c>
      <c r="U883" s="550">
        <f>IF(S883=1,SUM($S$6:S883),0)</f>
        <v>0</v>
      </c>
      <c r="V883" s="550">
        <f t="shared" si="876"/>
        <v>0</v>
      </c>
      <c r="W883" s="550">
        <f t="shared" si="877"/>
        <v>0</v>
      </c>
      <c r="X883" s="550">
        <f>IF(W883=1,SUM($W$6:W883),0)</f>
        <v>0</v>
      </c>
      <c r="Y883" s="158"/>
      <c r="Z883" s="158"/>
      <c r="AA883" s="158"/>
      <c r="AB883" s="158"/>
      <c r="AE883" s="150"/>
      <c r="AF883" s="160"/>
      <c r="AG883" s="150"/>
      <c r="AH883" s="150"/>
    </row>
    <row r="884" spans="1:34" ht="15" customHeight="1">
      <c r="A884" s="15"/>
      <c r="B884" s="166">
        <v>31</v>
      </c>
      <c r="C884" s="105" t="s">
        <v>2487</v>
      </c>
      <c r="D884" s="105" t="s">
        <v>1531</v>
      </c>
      <c r="E884" s="212" t="s">
        <v>47</v>
      </c>
      <c r="F884" s="213" t="s">
        <v>14</v>
      </c>
      <c r="G884" s="214">
        <v>219500</v>
      </c>
      <c r="H884" s="214">
        <v>261100</v>
      </c>
      <c r="I884" s="167">
        <v>468142</v>
      </c>
      <c r="J884" s="445">
        <f t="shared" si="881"/>
        <v>0.79296055151283029</v>
      </c>
      <c r="K884" s="167">
        <f t="shared" si="882"/>
        <v>839360.13850631949</v>
      </c>
      <c r="L884" s="167">
        <f t="shared" ref="L884:O884" si="925">IF($J884&lt;0,(K884*(1-$J884)),(K884*(1+$J884)))</f>
        <v>1504939.6168541764</v>
      </c>
      <c r="M884" s="167">
        <f t="shared" si="925"/>
        <v>2698297.3654283718</v>
      </c>
      <c r="N884" s="167">
        <f t="shared" si="925"/>
        <v>4837940.7324640704</v>
      </c>
      <c r="O884" s="167">
        <f t="shared" si="925"/>
        <v>8674236.8838651665</v>
      </c>
      <c r="P884" s="455"/>
      <c r="Q884" s="87">
        <f t="shared" si="884"/>
        <v>468142</v>
      </c>
      <c r="R884" s="550">
        <f t="shared" si="874"/>
        <v>0</v>
      </c>
      <c r="S884" s="550">
        <f t="shared" si="875"/>
        <v>0</v>
      </c>
      <c r="T884" s="550">
        <f>IF(R884=1,SUM($R$6:R884),0)</f>
        <v>0</v>
      </c>
      <c r="U884" s="550">
        <f>IF(S884=1,SUM($S$6:S884),0)</f>
        <v>0</v>
      </c>
      <c r="V884" s="550">
        <f t="shared" si="876"/>
        <v>0</v>
      </c>
      <c r="W884" s="550">
        <f t="shared" si="877"/>
        <v>0</v>
      </c>
      <c r="X884" s="550">
        <f>IF(W884=1,SUM($W$6:W884),0)</f>
        <v>0</v>
      </c>
      <c r="Y884" s="158"/>
      <c r="Z884" s="158"/>
      <c r="AA884" s="158"/>
      <c r="AB884" s="158"/>
      <c r="AE884" s="150"/>
      <c r="AF884" s="160"/>
      <c r="AG884" s="150"/>
      <c r="AH884" s="150"/>
    </row>
    <row r="885" spans="1:34" ht="15" customHeight="1">
      <c r="A885" s="15"/>
      <c r="B885" s="166">
        <v>32</v>
      </c>
      <c r="C885" s="105" t="s">
        <v>2488</v>
      </c>
      <c r="D885" s="105" t="s">
        <v>1532</v>
      </c>
      <c r="E885" s="212" t="s">
        <v>47</v>
      </c>
      <c r="F885" s="213" t="s">
        <v>14</v>
      </c>
      <c r="G885" s="214">
        <v>93500</v>
      </c>
      <c r="H885" s="214">
        <v>111200</v>
      </c>
      <c r="I885" s="167">
        <v>113489</v>
      </c>
      <c r="J885" s="445">
        <f t="shared" si="881"/>
        <v>2.0584532374100718E-2</v>
      </c>
      <c r="K885" s="167">
        <f t="shared" si="882"/>
        <v>115825.11799460431</v>
      </c>
      <c r="L885" s="167">
        <f t="shared" ref="L885:O885" si="926">IF($J885&lt;0,(K885*(1-$J885)),(K885*(1+$J885)))</f>
        <v>118209.32388569828</v>
      </c>
      <c r="M885" s="167">
        <f t="shared" si="926"/>
        <v>120642.60754014399</v>
      </c>
      <c r="N885" s="167">
        <f t="shared" si="926"/>
        <v>123125.97920075001</v>
      </c>
      <c r="O885" s="167">
        <f t="shared" si="926"/>
        <v>125660.46990570069</v>
      </c>
      <c r="P885" s="455"/>
      <c r="Q885" s="87">
        <f t="shared" si="884"/>
        <v>113489</v>
      </c>
      <c r="R885" s="550">
        <f t="shared" si="874"/>
        <v>0</v>
      </c>
      <c r="S885" s="550">
        <f t="shared" si="875"/>
        <v>0</v>
      </c>
      <c r="T885" s="550">
        <f>IF(R885=1,SUM($R$6:R885),0)</f>
        <v>0</v>
      </c>
      <c r="U885" s="550">
        <f>IF(S885=1,SUM($S$6:S885),0)</f>
        <v>0</v>
      </c>
      <c r="V885" s="550">
        <f t="shared" si="876"/>
        <v>0</v>
      </c>
      <c r="W885" s="550">
        <f t="shared" si="877"/>
        <v>0</v>
      </c>
      <c r="X885" s="550">
        <f>IF(W885=1,SUM($W$6:W885),0)</f>
        <v>0</v>
      </c>
      <c r="Y885" s="158"/>
      <c r="Z885" s="158"/>
      <c r="AA885" s="158"/>
      <c r="AB885" s="158"/>
      <c r="AE885" s="150"/>
      <c r="AF885" s="160"/>
      <c r="AG885" s="150"/>
      <c r="AH885" s="150"/>
    </row>
    <row r="886" spans="1:34" ht="15" customHeight="1">
      <c r="A886" s="15"/>
      <c r="B886" s="166">
        <v>33</v>
      </c>
      <c r="C886" s="105" t="s">
        <v>2489</v>
      </c>
      <c r="D886" s="105" t="s">
        <v>1533</v>
      </c>
      <c r="E886" s="212" t="s">
        <v>47</v>
      </c>
      <c r="F886" s="213" t="s">
        <v>14</v>
      </c>
      <c r="G886" s="214">
        <v>89800</v>
      </c>
      <c r="H886" s="214">
        <v>89800</v>
      </c>
      <c r="I886" s="167">
        <v>131846</v>
      </c>
      <c r="J886" s="445">
        <f t="shared" si="881"/>
        <v>0.46821826280623607</v>
      </c>
      <c r="K886" s="167">
        <f t="shared" si="882"/>
        <v>193578.70507795102</v>
      </c>
      <c r="L886" s="167">
        <f t="shared" ref="L886:O886" si="927">IF($J886&lt;0,(K886*(1-$J886)),(K886*(1+$J886)))</f>
        <v>284215.79008582997</v>
      </c>
      <c r="M886" s="167">
        <f t="shared" si="927"/>
        <v>417290.81358191912</v>
      </c>
      <c r="N886" s="167">
        <f t="shared" si="927"/>
        <v>612673.99340224627</v>
      </c>
      <c r="O886" s="167">
        <f t="shared" si="927"/>
        <v>899539.14625960542</v>
      </c>
      <c r="P886" s="455"/>
      <c r="Q886" s="87">
        <f t="shared" si="884"/>
        <v>131846</v>
      </c>
      <c r="R886" s="550">
        <f t="shared" si="874"/>
        <v>0</v>
      </c>
      <c r="S886" s="550">
        <f t="shared" si="875"/>
        <v>0</v>
      </c>
      <c r="T886" s="550">
        <f>IF(R886=1,SUM($R$6:R886),0)</f>
        <v>0</v>
      </c>
      <c r="U886" s="550">
        <f>IF(S886=1,SUM($S$6:S886),0)</f>
        <v>0</v>
      </c>
      <c r="V886" s="550">
        <f t="shared" si="876"/>
        <v>0</v>
      </c>
      <c r="W886" s="550">
        <f t="shared" si="877"/>
        <v>0</v>
      </c>
      <c r="X886" s="550">
        <f>IF(W886=1,SUM($W$6:W886),0)</f>
        <v>0</v>
      </c>
      <c r="Y886" s="158"/>
      <c r="Z886" s="158"/>
      <c r="AA886" s="158"/>
      <c r="AB886" s="158"/>
      <c r="AE886" s="150"/>
      <c r="AF886" s="160"/>
      <c r="AG886" s="150"/>
      <c r="AH886" s="150"/>
    </row>
    <row r="887" spans="1:34" ht="15" customHeight="1">
      <c r="A887" s="15"/>
      <c r="B887" s="166">
        <v>34</v>
      </c>
      <c r="C887" s="105" t="s">
        <v>2490</v>
      </c>
      <c r="D887" s="105" t="s">
        <v>1534</v>
      </c>
      <c r="E887" s="212" t="s">
        <v>47</v>
      </c>
      <c r="F887" s="213" t="s">
        <v>14</v>
      </c>
      <c r="G887" s="214">
        <v>93500</v>
      </c>
      <c r="H887" s="214">
        <v>111200</v>
      </c>
      <c r="I887" s="167">
        <v>150199</v>
      </c>
      <c r="J887" s="445">
        <f t="shared" si="881"/>
        <v>0.35071043165467625</v>
      </c>
      <c r="K887" s="167">
        <f t="shared" si="882"/>
        <v>202875.35612410071</v>
      </c>
      <c r="L887" s="167">
        <f t="shared" ref="L887:O887" si="928">IF($J887&lt;0,(K887*(1-$J887)),(K887*(1+$J887)))</f>
        <v>274025.85984248028</v>
      </c>
      <c r="M887" s="167">
        <f t="shared" si="928"/>
        <v>370129.58743238036</v>
      </c>
      <c r="N887" s="167">
        <f t="shared" si="928"/>
        <v>499937.8948089577</v>
      </c>
      <c r="O887" s="167">
        <f t="shared" si="928"/>
        <v>675271.32969793736</v>
      </c>
      <c r="P887" s="455"/>
      <c r="Q887" s="87">
        <f t="shared" si="884"/>
        <v>150199</v>
      </c>
      <c r="R887" s="550">
        <f t="shared" si="874"/>
        <v>0</v>
      </c>
      <c r="S887" s="550">
        <f t="shared" si="875"/>
        <v>0</v>
      </c>
      <c r="T887" s="550">
        <f>IF(R887=1,SUM($R$6:R887),0)</f>
        <v>0</v>
      </c>
      <c r="U887" s="550">
        <f>IF(S887=1,SUM($S$6:S887),0)</f>
        <v>0</v>
      </c>
      <c r="V887" s="550">
        <f t="shared" si="876"/>
        <v>0</v>
      </c>
      <c r="W887" s="550">
        <f t="shared" si="877"/>
        <v>0</v>
      </c>
      <c r="X887" s="550">
        <f>IF(W887=1,SUM($W$6:W887),0)</f>
        <v>0</v>
      </c>
      <c r="Y887" s="158"/>
      <c r="Z887" s="158"/>
      <c r="AA887" s="158"/>
      <c r="AB887" s="158"/>
      <c r="AE887" s="150"/>
      <c r="AF887" s="160"/>
      <c r="AG887" s="150"/>
      <c r="AH887" s="150"/>
    </row>
    <row r="888" spans="1:34" ht="15" customHeight="1">
      <c r="A888" s="15"/>
      <c r="B888" s="166">
        <v>35</v>
      </c>
      <c r="C888" s="105" t="s">
        <v>2491</v>
      </c>
      <c r="D888" s="105" t="s">
        <v>1535</v>
      </c>
      <c r="E888" s="212" t="s">
        <v>47</v>
      </c>
      <c r="F888" s="213" t="s">
        <v>14</v>
      </c>
      <c r="G888" s="214">
        <v>113300</v>
      </c>
      <c r="H888" s="214">
        <v>134800</v>
      </c>
      <c r="I888" s="167">
        <v>135774</v>
      </c>
      <c r="J888" s="445">
        <f t="shared" si="881"/>
        <v>7.2255192878338276E-3</v>
      </c>
      <c r="K888" s="167">
        <f t="shared" si="882"/>
        <v>136755.03765578635</v>
      </c>
      <c r="L888" s="167">
        <f t="shared" ref="L888:O888" si="929">IF($J888&lt;0,(K888*(1-$J888)),(K888*(1+$J888)))</f>
        <v>137743.16381807669</v>
      </c>
      <c r="M888" s="167">
        <f t="shared" si="929"/>
        <v>138738.42970501145</v>
      </c>
      <c r="N888" s="167">
        <f t="shared" si="929"/>
        <v>139740.88690480881</v>
      </c>
      <c r="O888" s="167">
        <f t="shared" si="929"/>
        <v>140750.5873784385</v>
      </c>
      <c r="P888" s="455"/>
      <c r="Q888" s="87">
        <f t="shared" si="884"/>
        <v>135774</v>
      </c>
      <c r="R888" s="550">
        <f t="shared" si="874"/>
        <v>0</v>
      </c>
      <c r="S888" s="550">
        <f t="shared" si="875"/>
        <v>0</v>
      </c>
      <c r="T888" s="550">
        <f>IF(R888=1,SUM($R$6:R888),0)</f>
        <v>0</v>
      </c>
      <c r="U888" s="550">
        <f>IF(S888=1,SUM($S$6:S888),0)</f>
        <v>0</v>
      </c>
      <c r="V888" s="550">
        <f t="shared" si="876"/>
        <v>0</v>
      </c>
      <c r="W888" s="550">
        <f t="shared" si="877"/>
        <v>0</v>
      </c>
      <c r="X888" s="550">
        <f>IF(W888=1,SUM($W$6:W888),0)</f>
        <v>0</v>
      </c>
      <c r="Y888" s="158"/>
      <c r="Z888" s="158"/>
      <c r="AA888" s="158"/>
      <c r="AB888" s="158"/>
      <c r="AE888" s="150"/>
      <c r="AF888" s="160"/>
      <c r="AG888" s="150"/>
      <c r="AH888" s="150"/>
    </row>
    <row r="889" spans="1:34" ht="15" customHeight="1">
      <c r="A889" s="15"/>
      <c r="B889" s="166">
        <v>36</v>
      </c>
      <c r="C889" s="105" t="s">
        <v>2492</v>
      </c>
      <c r="D889" s="105" t="s">
        <v>1536</v>
      </c>
      <c r="E889" s="212" t="s">
        <v>47</v>
      </c>
      <c r="F889" s="213" t="s">
        <v>14</v>
      </c>
      <c r="G889" s="214">
        <v>102600</v>
      </c>
      <c r="H889" s="214">
        <v>102600</v>
      </c>
      <c r="I889" s="167">
        <v>116759</v>
      </c>
      <c r="J889" s="445">
        <f t="shared" si="881"/>
        <v>0.13800194931773879</v>
      </c>
      <c r="K889" s="167">
        <f t="shared" si="882"/>
        <v>132871.96960038986</v>
      </c>
      <c r="L889" s="167">
        <f t="shared" ref="L889:O889" si="930">IF($J889&lt;0,(K889*(1-$J889)),(K889*(1+$J889)))</f>
        <v>151208.56041493098</v>
      </c>
      <c r="M889" s="167">
        <f t="shared" si="930"/>
        <v>172075.63650572053</v>
      </c>
      <c r="N889" s="167">
        <f t="shared" si="930"/>
        <v>195822.40977360061</v>
      </c>
      <c r="O889" s="167">
        <f t="shared" si="930"/>
        <v>222846.2840424545</v>
      </c>
      <c r="P889" s="455"/>
      <c r="Q889" s="87">
        <f t="shared" si="884"/>
        <v>116759</v>
      </c>
      <c r="R889" s="550">
        <f t="shared" si="874"/>
        <v>0</v>
      </c>
      <c r="S889" s="550">
        <f t="shared" si="875"/>
        <v>0</v>
      </c>
      <c r="T889" s="550">
        <f>IF(R889=1,SUM($R$6:R889),0)</f>
        <v>0</v>
      </c>
      <c r="U889" s="550">
        <f>IF(S889=1,SUM($S$6:S889),0)</f>
        <v>0</v>
      </c>
      <c r="V889" s="550">
        <f t="shared" si="876"/>
        <v>0</v>
      </c>
      <c r="W889" s="550">
        <f t="shared" si="877"/>
        <v>0</v>
      </c>
      <c r="X889" s="550">
        <f>IF(W889=1,SUM($W$6:W889),0)</f>
        <v>0</v>
      </c>
      <c r="Y889" s="158"/>
      <c r="Z889" s="158"/>
      <c r="AA889" s="158"/>
      <c r="AB889" s="158"/>
      <c r="AE889" s="150"/>
      <c r="AF889" s="160"/>
      <c r="AG889" s="150"/>
      <c r="AH889" s="150"/>
    </row>
    <row r="890" spans="1:34" ht="15" customHeight="1">
      <c r="A890" s="17"/>
      <c r="B890" s="166">
        <v>37</v>
      </c>
      <c r="C890" s="105" t="s">
        <v>2493</v>
      </c>
      <c r="D890" s="105" t="s">
        <v>1537</v>
      </c>
      <c r="E890" s="212" t="s">
        <v>47</v>
      </c>
      <c r="F890" s="213" t="s">
        <v>14</v>
      </c>
      <c r="G890" s="214">
        <v>113300</v>
      </c>
      <c r="H890" s="214">
        <v>134800</v>
      </c>
      <c r="I890" s="167">
        <v>125938</v>
      </c>
      <c r="J890" s="445">
        <f t="shared" si="881"/>
        <v>-6.5741839762611276E-2</v>
      </c>
      <c r="K890" s="167">
        <f t="shared" si="882"/>
        <v>134217.39581602375</v>
      </c>
      <c r="L890" s="167">
        <f t="shared" ref="L890:O890" si="931">IF($J890&lt;0,(K890*(1-$J890)),(K890*(1+$J890)))</f>
        <v>143041.09434511577</v>
      </c>
      <c r="M890" s="167">
        <f t="shared" si="931"/>
        <v>152444.87904902094</v>
      </c>
      <c r="N890" s="167">
        <f t="shared" si="931"/>
        <v>162466.88586009233</v>
      </c>
      <c r="O890" s="167">
        <f t="shared" si="931"/>
        <v>173147.75783703697</v>
      </c>
      <c r="P890" s="455"/>
      <c r="Q890" s="87">
        <f t="shared" si="884"/>
        <v>125938</v>
      </c>
      <c r="R890" s="550">
        <f t="shared" si="874"/>
        <v>0</v>
      </c>
      <c r="S890" s="550">
        <f t="shared" si="875"/>
        <v>0</v>
      </c>
      <c r="T890" s="550">
        <f>IF(R890=1,SUM($R$6:R890),0)</f>
        <v>0</v>
      </c>
      <c r="U890" s="550">
        <f>IF(S890=1,SUM($S$6:S890),0)</f>
        <v>0</v>
      </c>
      <c r="V890" s="550">
        <f t="shared" si="876"/>
        <v>0</v>
      </c>
      <c r="W890" s="550">
        <f t="shared" si="877"/>
        <v>0</v>
      </c>
      <c r="X890" s="550">
        <f>IF(W890=1,SUM($W$6:W890),0)</f>
        <v>0</v>
      </c>
      <c r="Y890" s="158"/>
      <c r="Z890" s="158"/>
      <c r="AA890" s="158"/>
      <c r="AB890" s="158"/>
      <c r="AE890" s="150"/>
      <c r="AF890" s="160"/>
      <c r="AG890" s="150"/>
      <c r="AH890" s="150"/>
    </row>
    <row r="891" spans="1:34" ht="15" customHeight="1">
      <c r="A891" s="15"/>
      <c r="B891" s="166">
        <v>38</v>
      </c>
      <c r="C891" s="105" t="s">
        <v>2494</v>
      </c>
      <c r="D891" s="105" t="s">
        <v>1538</v>
      </c>
      <c r="E891" s="212" t="s">
        <v>47</v>
      </c>
      <c r="F891" s="213" t="s">
        <v>14</v>
      </c>
      <c r="G891" s="214">
        <v>114600</v>
      </c>
      <c r="H891" s="214">
        <v>136300</v>
      </c>
      <c r="I891" s="167">
        <v>218111</v>
      </c>
      <c r="J891" s="445">
        <f t="shared" si="881"/>
        <v>0.6002274394717535</v>
      </c>
      <c r="K891" s="167">
        <f t="shared" si="882"/>
        <v>349027.20705062361</v>
      </c>
      <c r="L891" s="167">
        <f t="shared" ref="L891:O891" si="932">IF($J891&lt;0,(K891*(1-$J891)),(K891*(1+$J891)))</f>
        <v>558522.91384459694</v>
      </c>
      <c r="M891" s="167">
        <f t="shared" si="932"/>
        <v>893763.6923078422</v>
      </c>
      <c r="N891" s="167">
        <f t="shared" si="932"/>
        <v>1430225.1848345986</v>
      </c>
      <c r="O891" s="167">
        <f t="shared" si="932"/>
        <v>2288685.5853958852</v>
      </c>
      <c r="P891" s="455"/>
      <c r="Q891" s="87">
        <f t="shared" si="884"/>
        <v>218111</v>
      </c>
      <c r="R891" s="550">
        <f t="shared" si="874"/>
        <v>0</v>
      </c>
      <c r="S891" s="550">
        <f t="shared" si="875"/>
        <v>0</v>
      </c>
      <c r="T891" s="550">
        <f>IF(R891=1,SUM($R$6:R891),0)</f>
        <v>0</v>
      </c>
      <c r="U891" s="550">
        <f>IF(S891=1,SUM($S$6:S891),0)</f>
        <v>0</v>
      </c>
      <c r="V891" s="550">
        <f t="shared" si="876"/>
        <v>0</v>
      </c>
      <c r="W891" s="550">
        <f t="shared" si="877"/>
        <v>0</v>
      </c>
      <c r="X891" s="550">
        <f>IF(W891=1,SUM($W$6:W891),0)</f>
        <v>0</v>
      </c>
      <c r="Y891" s="158"/>
      <c r="Z891" s="158"/>
      <c r="AA891" s="158"/>
      <c r="AB891" s="158"/>
      <c r="AE891" s="150"/>
      <c r="AF891" s="160"/>
      <c r="AG891" s="150"/>
      <c r="AH891" s="150"/>
    </row>
    <row r="892" spans="1:34" ht="15" customHeight="1">
      <c r="A892" s="15"/>
      <c r="B892" s="166">
        <v>39</v>
      </c>
      <c r="C892" s="105" t="s">
        <v>2495</v>
      </c>
      <c r="D892" s="105" t="s">
        <v>1539</v>
      </c>
      <c r="E892" s="212" t="s">
        <v>47</v>
      </c>
      <c r="F892" s="213" t="s">
        <v>14</v>
      </c>
      <c r="G892" s="214">
        <v>109700</v>
      </c>
      <c r="H892" s="214">
        <v>109700</v>
      </c>
      <c r="I892" s="167">
        <v>202375</v>
      </c>
      <c r="J892" s="445">
        <f t="shared" si="881"/>
        <v>0.84480401093892432</v>
      </c>
      <c r="K892" s="167">
        <f t="shared" si="882"/>
        <v>373342.21171376482</v>
      </c>
      <c r="L892" s="167">
        <f t="shared" ref="L892:O892" si="933">IF($J892&lt;0,(K892*(1-$J892)),(K892*(1+$J892)))</f>
        <v>688743.2096223624</v>
      </c>
      <c r="M892" s="167">
        <f t="shared" si="933"/>
        <v>1270596.2356182826</v>
      </c>
      <c r="N892" s="167">
        <f t="shared" si="933"/>
        <v>2344001.0317525063</v>
      </c>
      <c r="O892" s="167">
        <f t="shared" si="933"/>
        <v>4324222.5050220005</v>
      </c>
      <c r="P892" s="455"/>
      <c r="Q892" s="87">
        <f t="shared" si="884"/>
        <v>202375</v>
      </c>
      <c r="R892" s="550">
        <f t="shared" si="874"/>
        <v>0</v>
      </c>
      <c r="S892" s="550">
        <f t="shared" si="875"/>
        <v>0</v>
      </c>
      <c r="T892" s="550">
        <f>IF(R892=1,SUM($R$6:R892),0)</f>
        <v>0</v>
      </c>
      <c r="U892" s="550">
        <f>IF(S892=1,SUM($S$6:S892),0)</f>
        <v>0</v>
      </c>
      <c r="V892" s="550">
        <f t="shared" si="876"/>
        <v>0</v>
      </c>
      <c r="W892" s="550">
        <f t="shared" si="877"/>
        <v>0</v>
      </c>
      <c r="X892" s="550">
        <f>IF(W892=1,SUM($W$6:W892),0)</f>
        <v>0</v>
      </c>
      <c r="Y892" s="158"/>
      <c r="Z892" s="158"/>
      <c r="AA892" s="158"/>
      <c r="AB892" s="158"/>
      <c r="AE892" s="150"/>
      <c r="AF892" s="160"/>
      <c r="AG892" s="150"/>
      <c r="AH892" s="150"/>
    </row>
    <row r="893" spans="1:34" ht="15" customHeight="1">
      <c r="A893" s="15"/>
      <c r="B893" s="166">
        <v>40</v>
      </c>
      <c r="C893" s="105" t="s">
        <v>2496</v>
      </c>
      <c r="D893" s="105" t="s">
        <v>1540</v>
      </c>
      <c r="E893" s="212" t="s">
        <v>47</v>
      </c>
      <c r="F893" s="213" t="s">
        <v>14</v>
      </c>
      <c r="G893" s="214">
        <v>118400</v>
      </c>
      <c r="H893" s="214">
        <v>140800</v>
      </c>
      <c r="I893" s="167">
        <v>420942</v>
      </c>
      <c r="J893" s="445">
        <f t="shared" si="881"/>
        <v>1.9896448863636365</v>
      </c>
      <c r="K893" s="167">
        <f t="shared" si="882"/>
        <v>1258467.097755682</v>
      </c>
      <c r="L893" s="167">
        <f t="shared" ref="L893:O893" si="934">IF($J893&lt;0,(K893*(1-$J893)),(K893*(1+$J893)))</f>
        <v>3762369.7234621611</v>
      </c>
      <c r="M893" s="167">
        <f t="shared" si="934"/>
        <v>11248149.404358018</v>
      </c>
      <c r="N893" s="167">
        <f t="shared" si="934"/>
        <v>33627972.347793132</v>
      </c>
      <c r="O893" s="167">
        <f t="shared" si="934"/>
        <v>100535695.56835751</v>
      </c>
      <c r="P893" s="455"/>
      <c r="Q893" s="87">
        <f t="shared" si="884"/>
        <v>420942</v>
      </c>
      <c r="R893" s="550">
        <f t="shared" si="874"/>
        <v>0</v>
      </c>
      <c r="S893" s="550">
        <f t="shared" si="875"/>
        <v>0</v>
      </c>
      <c r="T893" s="550">
        <f>IF(R893=1,SUM($R$6:R893),0)</f>
        <v>0</v>
      </c>
      <c r="U893" s="550">
        <f>IF(S893=1,SUM($S$6:S893),0)</f>
        <v>0</v>
      </c>
      <c r="V893" s="550">
        <f t="shared" si="876"/>
        <v>0</v>
      </c>
      <c r="W893" s="550">
        <f t="shared" si="877"/>
        <v>0</v>
      </c>
      <c r="X893" s="550">
        <f>IF(W893=1,SUM($W$6:W893),0)</f>
        <v>0</v>
      </c>
      <c r="Y893" s="158"/>
      <c r="Z893" s="158"/>
      <c r="AA893" s="158"/>
      <c r="AB893" s="158"/>
      <c r="AE893" s="150"/>
      <c r="AF893" s="160"/>
      <c r="AG893" s="150"/>
      <c r="AH893" s="150"/>
    </row>
    <row r="894" spans="1:34" ht="15" customHeight="1">
      <c r="A894" s="15"/>
      <c r="B894" s="166">
        <v>41</v>
      </c>
      <c r="C894" s="217" t="s">
        <v>1110</v>
      </c>
      <c r="D894" s="217"/>
      <c r="E894" s="212" t="s">
        <v>47</v>
      </c>
      <c r="F894" s="213" t="s">
        <v>14</v>
      </c>
      <c r="G894" s="214">
        <v>111100</v>
      </c>
      <c r="H894" s="214">
        <v>111100</v>
      </c>
      <c r="I894" s="444">
        <v>111100</v>
      </c>
      <c r="J894" s="449">
        <v>7.2255192878338276E-3</v>
      </c>
      <c r="K894" s="444">
        <f t="shared" si="882"/>
        <v>111902.75519287835</v>
      </c>
      <c r="L894" s="444">
        <f t="shared" ref="L894:O894" si="935">IF($J894&lt;0,(K894*(1-$J894)),(K894*(1+$J894)))</f>
        <v>112711.31070888625</v>
      </c>
      <c r="M894" s="444">
        <f t="shared" si="935"/>
        <v>113525.70845837034</v>
      </c>
      <c r="N894" s="444">
        <f t="shared" si="935"/>
        <v>114345.99065450131</v>
      </c>
      <c r="O894" s="444">
        <f t="shared" si="935"/>
        <v>115172.19981546188</v>
      </c>
      <c r="P894" s="455"/>
      <c r="Q894" s="87">
        <f t="shared" si="884"/>
        <v>111100</v>
      </c>
      <c r="R894" s="550">
        <f t="shared" si="874"/>
        <v>0</v>
      </c>
      <c r="S894" s="550">
        <f t="shared" si="875"/>
        <v>0</v>
      </c>
      <c r="T894" s="550">
        <f>IF(R894=1,SUM($R$6:R894),0)</f>
        <v>0</v>
      </c>
      <c r="U894" s="550">
        <f>IF(S894=1,SUM($S$6:S894),0)</f>
        <v>0</v>
      </c>
      <c r="V894" s="550">
        <f t="shared" si="876"/>
        <v>0</v>
      </c>
      <c r="W894" s="550">
        <f t="shared" si="877"/>
        <v>0</v>
      </c>
      <c r="X894" s="550">
        <f>IF(W894=1,SUM($W$6:W894),0)</f>
        <v>0</v>
      </c>
      <c r="Y894" s="158"/>
      <c r="Z894" s="158"/>
      <c r="AA894" s="158"/>
      <c r="AB894" s="158"/>
      <c r="AE894" s="150"/>
      <c r="AF894" s="160"/>
      <c r="AG894" s="150"/>
      <c r="AH894" s="150"/>
    </row>
    <row r="895" spans="1:34" ht="15" customHeight="1">
      <c r="A895" s="15"/>
      <c r="B895" s="166">
        <v>42</v>
      </c>
      <c r="C895" s="217" t="s">
        <v>1111</v>
      </c>
      <c r="D895" s="217"/>
      <c r="E895" s="212" t="s">
        <v>47</v>
      </c>
      <c r="F895" s="213" t="s">
        <v>14</v>
      </c>
      <c r="G895" s="214">
        <v>197500</v>
      </c>
      <c r="H895" s="214">
        <v>197500</v>
      </c>
      <c r="I895" s="444">
        <v>197500</v>
      </c>
      <c r="J895" s="449">
        <v>7.2255192878338276E-3</v>
      </c>
      <c r="K895" s="444">
        <f t="shared" si="882"/>
        <v>198927.0400593472</v>
      </c>
      <c r="L895" s="444">
        <f t="shared" ref="L895:O895" si="936">IF($J895&lt;0,(K895*(1-$J895)),(K895*(1+$J895)))</f>
        <v>200364.39122416772</v>
      </c>
      <c r="M895" s="444">
        <f t="shared" si="936"/>
        <v>201812.12799755303</v>
      </c>
      <c r="N895" s="444">
        <f t="shared" si="936"/>
        <v>203270.32542091815</v>
      </c>
      <c r="O895" s="444">
        <f t="shared" si="936"/>
        <v>204739.05907789126</v>
      </c>
      <c r="P895" s="455"/>
      <c r="Q895" s="87">
        <f t="shared" si="884"/>
        <v>197500</v>
      </c>
      <c r="R895" s="550">
        <f t="shared" si="874"/>
        <v>0</v>
      </c>
      <c r="S895" s="550">
        <f t="shared" si="875"/>
        <v>0</v>
      </c>
      <c r="T895" s="550">
        <f>IF(R895=1,SUM($R$6:R895),0)</f>
        <v>0</v>
      </c>
      <c r="U895" s="550">
        <f>IF(S895=1,SUM($S$6:S895),0)</f>
        <v>0</v>
      </c>
      <c r="V895" s="550">
        <f t="shared" si="876"/>
        <v>0</v>
      </c>
      <c r="W895" s="550">
        <f t="shared" si="877"/>
        <v>0</v>
      </c>
      <c r="X895" s="550">
        <f>IF(W895=1,SUM($W$6:W895),0)</f>
        <v>0</v>
      </c>
      <c r="Y895" s="158"/>
      <c r="Z895" s="158"/>
      <c r="AA895" s="158"/>
      <c r="AB895" s="158"/>
      <c r="AE895" s="150"/>
      <c r="AF895" s="160"/>
      <c r="AG895" s="150"/>
      <c r="AH895" s="150"/>
    </row>
    <row r="896" spans="1:34" ht="15" customHeight="1">
      <c r="A896" s="15"/>
      <c r="B896" s="166">
        <v>43</v>
      </c>
      <c r="C896" s="217" t="s">
        <v>1112</v>
      </c>
      <c r="D896" s="217"/>
      <c r="E896" s="212" t="s">
        <v>47</v>
      </c>
      <c r="F896" s="213" t="s">
        <v>14</v>
      </c>
      <c r="G896" s="214">
        <v>173300</v>
      </c>
      <c r="H896" s="214">
        <v>173300</v>
      </c>
      <c r="I896" s="444">
        <v>173300</v>
      </c>
      <c r="J896" s="449">
        <v>7.2255192878338276E-3</v>
      </c>
      <c r="K896" s="444">
        <f t="shared" si="882"/>
        <v>174552.1824925816</v>
      </c>
      <c r="L896" s="444">
        <f t="shared" ref="L896:O896" si="937">IF($J896&lt;0,(K896*(1-$J896)),(K896*(1+$J896)))</f>
        <v>175813.41265391526</v>
      </c>
      <c r="M896" s="444">
        <f t="shared" si="937"/>
        <v>177083.75585810601</v>
      </c>
      <c r="N896" s="444">
        <f t="shared" si="937"/>
        <v>178363.27795162084</v>
      </c>
      <c r="O896" s="444">
        <f t="shared" si="937"/>
        <v>179652.04525670156</v>
      </c>
      <c r="P896" s="455"/>
      <c r="Q896" s="87">
        <f t="shared" si="884"/>
        <v>173300</v>
      </c>
      <c r="R896" s="550">
        <f t="shared" si="874"/>
        <v>0</v>
      </c>
      <c r="S896" s="550">
        <f t="shared" si="875"/>
        <v>0</v>
      </c>
      <c r="T896" s="550">
        <f>IF(R896=1,SUM($R$6:R896),0)</f>
        <v>0</v>
      </c>
      <c r="U896" s="550">
        <f>IF(S896=1,SUM($S$6:S896),0)</f>
        <v>0</v>
      </c>
      <c r="V896" s="550">
        <f t="shared" si="876"/>
        <v>0</v>
      </c>
      <c r="W896" s="550">
        <f t="shared" si="877"/>
        <v>0</v>
      </c>
      <c r="X896" s="550">
        <f>IF(W896=1,SUM($W$6:W896),0)</f>
        <v>0</v>
      </c>
      <c r="Y896" s="158"/>
      <c r="Z896" s="158"/>
      <c r="AA896" s="158"/>
      <c r="AB896" s="158"/>
      <c r="AE896" s="150"/>
      <c r="AF896" s="160"/>
      <c r="AG896" s="150"/>
      <c r="AH896" s="150"/>
    </row>
    <row r="897" spans="1:34" ht="15" customHeight="1">
      <c r="A897" s="15"/>
      <c r="B897" s="166">
        <v>44</v>
      </c>
      <c r="C897" s="217" t="s">
        <v>1113</v>
      </c>
      <c r="D897" s="217"/>
      <c r="E897" s="212" t="s">
        <v>47</v>
      </c>
      <c r="F897" s="213" t="s">
        <v>14</v>
      </c>
      <c r="G897" s="214">
        <v>279500</v>
      </c>
      <c r="H897" s="214">
        <v>279500</v>
      </c>
      <c r="I897" s="444">
        <v>279500</v>
      </c>
      <c r="J897" s="449">
        <v>7.2255192878338276E-3</v>
      </c>
      <c r="K897" s="444">
        <f t="shared" si="882"/>
        <v>281519.53264094959</v>
      </c>
      <c r="L897" s="444">
        <f t="shared" ref="L897:O897" si="938">IF($J897&lt;0,(K897*(1-$J897)),(K897*(1+$J897)))</f>
        <v>283553.65745394875</v>
      </c>
      <c r="M897" s="444">
        <f t="shared" si="938"/>
        <v>285602.47987501812</v>
      </c>
      <c r="N897" s="444">
        <f t="shared" si="938"/>
        <v>287666.10610200826</v>
      </c>
      <c r="O897" s="444">
        <f t="shared" si="938"/>
        <v>289744.64310010441</v>
      </c>
      <c r="P897" s="455"/>
      <c r="Q897" s="87">
        <f t="shared" si="884"/>
        <v>279500</v>
      </c>
      <c r="R897" s="550">
        <f t="shared" si="874"/>
        <v>0</v>
      </c>
      <c r="S897" s="550">
        <f t="shared" si="875"/>
        <v>0</v>
      </c>
      <c r="T897" s="550">
        <f>IF(R897=1,SUM($R$6:R897),0)</f>
        <v>0</v>
      </c>
      <c r="U897" s="550">
        <f>IF(S897=1,SUM($S$6:S897),0)</f>
        <v>0</v>
      </c>
      <c r="V897" s="550">
        <f t="shared" si="876"/>
        <v>0</v>
      </c>
      <c r="W897" s="550">
        <f t="shared" si="877"/>
        <v>0</v>
      </c>
      <c r="X897" s="550">
        <f>IF(W897=1,SUM($W$6:W897),0)</f>
        <v>0</v>
      </c>
      <c r="Y897" s="158"/>
      <c r="Z897" s="158"/>
      <c r="AA897" s="158"/>
      <c r="AB897" s="158"/>
      <c r="AE897" s="150"/>
      <c r="AF897" s="160"/>
      <c r="AG897" s="150"/>
      <c r="AH897" s="150"/>
    </row>
    <row r="898" spans="1:34" ht="15" customHeight="1">
      <c r="A898" s="15"/>
      <c r="B898" s="166">
        <v>45</v>
      </c>
      <c r="C898" s="217" t="s">
        <v>1541</v>
      </c>
      <c r="D898" s="217" t="s">
        <v>1541</v>
      </c>
      <c r="E898" s="212" t="s">
        <v>47</v>
      </c>
      <c r="F898" s="213" t="s">
        <v>14</v>
      </c>
      <c r="G898" s="405"/>
      <c r="H898" s="405"/>
      <c r="I898" s="405">
        <v>127269</v>
      </c>
      <c r="J898" s="450">
        <v>0.2803722334004024</v>
      </c>
      <c r="K898" s="405">
        <f t="shared" si="882"/>
        <v>162951.6937726358</v>
      </c>
      <c r="L898" s="405">
        <f t="shared" ref="L898:O898" si="939">IF($J898&lt;0,(K898*(1-$J898)),(K898*(1+$J898)))</f>
        <v>208638.82409204813</v>
      </c>
      <c r="M898" s="405">
        <f t="shared" si="939"/>
        <v>267135.35717676935</v>
      </c>
      <c r="N898" s="405">
        <f t="shared" si="939"/>
        <v>342032.69388863439</v>
      </c>
      <c r="O898" s="405">
        <f t="shared" si="939"/>
        <v>437929.16417014698</v>
      </c>
      <c r="P898" s="455"/>
      <c r="Q898" s="87">
        <f t="shared" si="884"/>
        <v>127269</v>
      </c>
      <c r="R898" s="550">
        <f t="shared" si="874"/>
        <v>0</v>
      </c>
      <c r="S898" s="550">
        <f t="shared" si="875"/>
        <v>0</v>
      </c>
      <c r="T898" s="550">
        <f>IF(R898=1,SUM($R$6:R898),0)</f>
        <v>0</v>
      </c>
      <c r="U898" s="550">
        <f>IF(S898=1,SUM($S$6:S898),0)</f>
        <v>0</v>
      </c>
      <c r="V898" s="550">
        <f t="shared" si="876"/>
        <v>0</v>
      </c>
      <c r="W898" s="550">
        <f t="shared" si="877"/>
        <v>0</v>
      </c>
      <c r="X898" s="550">
        <f>IF(W898=1,SUM($W$6:W898),0)</f>
        <v>0</v>
      </c>
      <c r="Y898" s="158"/>
      <c r="Z898" s="158"/>
      <c r="AA898" s="158"/>
      <c r="AB898" s="158"/>
      <c r="AE898" s="150"/>
      <c r="AF898" s="160"/>
      <c r="AG898" s="150"/>
      <c r="AH898" s="150"/>
    </row>
    <row r="899" spans="1:34" ht="15" customHeight="1">
      <c r="A899" s="15"/>
      <c r="B899" s="166">
        <v>46</v>
      </c>
      <c r="C899" s="217" t="s">
        <v>1542</v>
      </c>
      <c r="D899" s="217" t="s">
        <v>1542</v>
      </c>
      <c r="E899" s="212" t="s">
        <v>47</v>
      </c>
      <c r="F899" s="213" t="s">
        <v>14</v>
      </c>
      <c r="G899" s="405"/>
      <c r="H899" s="405"/>
      <c r="I899" s="405">
        <v>118089</v>
      </c>
      <c r="J899" s="450">
        <v>0.45250922509225094</v>
      </c>
      <c r="K899" s="405">
        <f t="shared" si="882"/>
        <v>171525.36188191883</v>
      </c>
      <c r="L899" s="405">
        <f t="shared" ref="L899:O899" si="940">IF($J899&lt;0,(K899*(1-$J899)),(K899*(1+$J899)))</f>
        <v>249142.17047077382</v>
      </c>
      <c r="M899" s="405">
        <f t="shared" si="940"/>
        <v>361881.30096830515</v>
      </c>
      <c r="N899" s="405">
        <f t="shared" si="940"/>
        <v>525635.92804484849</v>
      </c>
      <c r="O899" s="405">
        <f t="shared" si="940"/>
        <v>763491.03452506906</v>
      </c>
      <c r="P899" s="455"/>
      <c r="Q899" s="87">
        <f t="shared" si="884"/>
        <v>118089</v>
      </c>
      <c r="R899" s="550">
        <f t="shared" si="874"/>
        <v>0</v>
      </c>
      <c r="S899" s="550">
        <f t="shared" si="875"/>
        <v>0</v>
      </c>
      <c r="T899" s="550">
        <f>IF(R899=1,SUM($R$6:R899),0)</f>
        <v>0</v>
      </c>
      <c r="U899" s="550">
        <f>IF(S899=1,SUM($S$6:S899),0)</f>
        <v>0</v>
      </c>
      <c r="V899" s="550">
        <f t="shared" si="876"/>
        <v>0</v>
      </c>
      <c r="W899" s="550">
        <f t="shared" si="877"/>
        <v>0</v>
      </c>
      <c r="X899" s="550">
        <f>IF(W899=1,SUM($W$6:W899),0)</f>
        <v>0</v>
      </c>
      <c r="Y899" s="158"/>
      <c r="Z899" s="158"/>
      <c r="AA899" s="158"/>
      <c r="AB899" s="158"/>
      <c r="AE899" s="150"/>
      <c r="AF899" s="160"/>
      <c r="AG899" s="150"/>
      <c r="AH899" s="150"/>
    </row>
    <row r="900" spans="1:34" ht="15" customHeight="1">
      <c r="A900" s="15"/>
      <c r="B900" s="166">
        <v>47</v>
      </c>
      <c r="C900" s="217" t="s">
        <v>1543</v>
      </c>
      <c r="D900" s="217" t="s">
        <v>1543</v>
      </c>
      <c r="E900" s="212" t="s">
        <v>47</v>
      </c>
      <c r="F900" s="213" t="s">
        <v>14</v>
      </c>
      <c r="G900" s="405"/>
      <c r="H900" s="405"/>
      <c r="I900" s="405">
        <v>133826</v>
      </c>
      <c r="J900" s="450">
        <v>0.37272635814889338</v>
      </c>
      <c r="K900" s="405">
        <f t="shared" si="882"/>
        <v>183706.47760563379</v>
      </c>
      <c r="L900" s="405">
        <f t="shared" ref="L900:O900" si="941">IF($J900&lt;0,(K900*(1-$J900)),(K900*(1+$J900)))</f>
        <v>252178.72397194291</v>
      </c>
      <c r="M900" s="405">
        <f t="shared" si="941"/>
        <v>346172.38136064023</v>
      </c>
      <c r="N900" s="405">
        <f t="shared" si="941"/>
        <v>475199.95235692151</v>
      </c>
      <c r="O900" s="405">
        <f t="shared" si="941"/>
        <v>652319.49999144452</v>
      </c>
      <c r="P900" s="455"/>
      <c r="Q900" s="87">
        <f t="shared" si="884"/>
        <v>133826</v>
      </c>
      <c r="R900" s="550">
        <f t="shared" si="874"/>
        <v>0</v>
      </c>
      <c r="S900" s="550">
        <f t="shared" si="875"/>
        <v>0</v>
      </c>
      <c r="T900" s="550">
        <f>IF(R900=1,SUM($R$6:R900),0)</f>
        <v>0</v>
      </c>
      <c r="U900" s="550">
        <f>IF(S900=1,SUM($S$6:S900),0)</f>
        <v>0</v>
      </c>
      <c r="V900" s="550">
        <f t="shared" si="876"/>
        <v>0</v>
      </c>
      <c r="W900" s="550">
        <f t="shared" si="877"/>
        <v>0</v>
      </c>
      <c r="X900" s="550">
        <f>IF(W900=1,SUM($W$6:W900),0)</f>
        <v>0</v>
      </c>
      <c r="Y900" s="158"/>
      <c r="Z900" s="158"/>
      <c r="AA900" s="158"/>
      <c r="AB900" s="158"/>
      <c r="AE900" s="150"/>
      <c r="AF900" s="160"/>
      <c r="AG900" s="150"/>
      <c r="AH900" s="150"/>
    </row>
    <row r="901" spans="1:34" ht="15" customHeight="1">
      <c r="A901" s="15"/>
      <c r="B901" s="166">
        <v>48</v>
      </c>
      <c r="C901" s="217" t="s">
        <v>1544</v>
      </c>
      <c r="D901" s="217" t="s">
        <v>1544</v>
      </c>
      <c r="E901" s="212" t="s">
        <v>47</v>
      </c>
      <c r="F901" s="213" t="s">
        <v>14</v>
      </c>
      <c r="G901" s="405"/>
      <c r="H901" s="405"/>
      <c r="I901" s="405">
        <v>116824</v>
      </c>
      <c r="J901" s="450">
        <v>0.22120080726538849</v>
      </c>
      <c r="K901" s="405">
        <f t="shared" si="882"/>
        <v>142665.56310797174</v>
      </c>
      <c r="L901" s="405">
        <f t="shared" ref="L901:O901" si="942">IF($J901&lt;0,(K901*(1-$J901)),(K901*(1+$J901)))</f>
        <v>174223.30083642629</v>
      </c>
      <c r="M901" s="405">
        <f t="shared" si="942"/>
        <v>212761.6356258844</v>
      </c>
      <c r="N901" s="405">
        <f t="shared" si="942"/>
        <v>259824.68118143445</v>
      </c>
      <c r="O901" s="405">
        <f t="shared" si="942"/>
        <v>317298.11040623992</v>
      </c>
      <c r="P901" s="455"/>
      <c r="Q901" s="87">
        <f t="shared" si="884"/>
        <v>116824</v>
      </c>
      <c r="R901" s="550">
        <f t="shared" si="874"/>
        <v>0</v>
      </c>
      <c r="S901" s="550">
        <f t="shared" si="875"/>
        <v>0</v>
      </c>
      <c r="T901" s="550">
        <f>IF(R901=1,SUM($R$6:R901),0)</f>
        <v>0</v>
      </c>
      <c r="U901" s="550">
        <f>IF(S901=1,SUM($S$6:S901),0)</f>
        <v>0</v>
      </c>
      <c r="V901" s="550">
        <f t="shared" si="876"/>
        <v>0</v>
      </c>
      <c r="W901" s="550">
        <f t="shared" si="877"/>
        <v>0</v>
      </c>
      <c r="X901" s="550">
        <f>IF(W901=1,SUM($W$6:W901),0)</f>
        <v>0</v>
      </c>
      <c r="Y901" s="158"/>
      <c r="Z901" s="158"/>
      <c r="AA901" s="158"/>
      <c r="AB901" s="158"/>
      <c r="AE901" s="150"/>
      <c r="AF901" s="160"/>
      <c r="AG901" s="150"/>
      <c r="AH901" s="150"/>
    </row>
    <row r="902" spans="1:34" ht="15" customHeight="1">
      <c r="A902" s="15"/>
      <c r="B902" s="166">
        <v>49</v>
      </c>
      <c r="C902" s="217" t="s">
        <v>1545</v>
      </c>
      <c r="D902" s="217" t="s">
        <v>1545</v>
      </c>
      <c r="E902" s="212" t="s">
        <v>47</v>
      </c>
      <c r="F902" s="213" t="s">
        <v>14</v>
      </c>
      <c r="G902" s="405"/>
      <c r="H902" s="405"/>
      <c r="I902" s="405">
        <v>111513</v>
      </c>
      <c r="J902" s="450">
        <v>0.31732626619552412</v>
      </c>
      <c r="K902" s="405">
        <f t="shared" si="882"/>
        <v>146899.00392226147</v>
      </c>
      <c r="L902" s="405">
        <f t="shared" ref="L902:O902" si="943">IF($J902&lt;0,(K902*(1-$J902)),(K902*(1+$J902)))</f>
        <v>193513.91634475434</v>
      </c>
      <c r="M902" s="405">
        <f t="shared" si="943"/>
        <v>254920.96487530824</v>
      </c>
      <c r="N902" s="405">
        <f t="shared" si="943"/>
        <v>335814.08283415018</v>
      </c>
      <c r="O902" s="405">
        <f t="shared" si="943"/>
        <v>442376.71187578549</v>
      </c>
      <c r="P902" s="455"/>
      <c r="Q902" s="87">
        <f t="shared" si="884"/>
        <v>111513</v>
      </c>
      <c r="R902" s="550">
        <f t="shared" si="874"/>
        <v>0</v>
      </c>
      <c r="S902" s="550">
        <f t="shared" si="875"/>
        <v>0</v>
      </c>
      <c r="T902" s="550">
        <f>IF(R902=1,SUM($R$6:R902),0)</f>
        <v>0</v>
      </c>
      <c r="U902" s="550">
        <f>IF(S902=1,SUM($S$6:S902),0)</f>
        <v>0</v>
      </c>
      <c r="V902" s="550">
        <f t="shared" si="876"/>
        <v>0</v>
      </c>
      <c r="W902" s="550">
        <f t="shared" si="877"/>
        <v>0</v>
      </c>
      <c r="X902" s="550">
        <f>IF(W902=1,SUM($W$6:W902),0)</f>
        <v>0</v>
      </c>
      <c r="Y902" s="158"/>
      <c r="Z902" s="158"/>
      <c r="AA902" s="158"/>
      <c r="AB902" s="158"/>
      <c r="AE902" s="150"/>
      <c r="AF902" s="160"/>
      <c r="AG902" s="150"/>
      <c r="AH902" s="150"/>
    </row>
    <row r="903" spans="1:34" ht="15" customHeight="1">
      <c r="A903" s="15"/>
      <c r="B903" s="166">
        <v>50</v>
      </c>
      <c r="C903" s="217" t="s">
        <v>1546</v>
      </c>
      <c r="D903" s="217" t="s">
        <v>1546</v>
      </c>
      <c r="E903" s="212" t="s">
        <v>47</v>
      </c>
      <c r="F903" s="213" t="s">
        <v>14</v>
      </c>
      <c r="G903" s="405"/>
      <c r="H903" s="405"/>
      <c r="I903" s="405">
        <v>120693</v>
      </c>
      <c r="J903" s="450">
        <v>0.15258095238095237</v>
      </c>
      <c r="K903" s="405">
        <f t="shared" si="882"/>
        <v>139108.45288571427</v>
      </c>
      <c r="L903" s="405">
        <f t="shared" ref="L903:O903" si="944">IF($J903&lt;0,(K903*(1-$J903)),(K903*(1+$J903)))</f>
        <v>160333.75311125739</v>
      </c>
      <c r="M903" s="405">
        <f t="shared" si="944"/>
        <v>184797.62985978552</v>
      </c>
      <c r="N903" s="405">
        <f t="shared" si="944"/>
        <v>212994.22822153429</v>
      </c>
      <c r="O903" s="405">
        <f t="shared" si="944"/>
        <v>245493.0904152219</v>
      </c>
      <c r="P903" s="455"/>
      <c r="Q903" s="87">
        <f t="shared" si="884"/>
        <v>120693</v>
      </c>
      <c r="R903" s="550">
        <f t="shared" ref="R903:R966" si="945">IF(E903="MDU-KD",1,0)</f>
        <v>0</v>
      </c>
      <c r="S903" s="550">
        <f t="shared" ref="S903:S966" si="946">IF(E903="HDW",1,0)</f>
        <v>0</v>
      </c>
      <c r="T903" s="550">
        <f>IF(R903=1,SUM($R$6:R903),0)</f>
        <v>0</v>
      </c>
      <c r="U903" s="550">
        <f>IF(S903=1,SUM($S$6:S903),0)</f>
        <v>0</v>
      </c>
      <c r="V903" s="550">
        <f t="shared" ref="V903:V966" si="947">IF(T903=0,U903,T903)</f>
        <v>0</v>
      </c>
      <c r="W903" s="550">
        <f t="shared" ref="W903:W966" si="948">IF(F903=0,0,IF(LEFT(C903,11)="Tiang Beton",1,0))</f>
        <v>0</v>
      </c>
      <c r="X903" s="550">
        <f>IF(W903=1,SUM($W$6:W903),0)</f>
        <v>0</v>
      </c>
      <c r="Y903" s="158"/>
      <c r="Z903" s="158"/>
      <c r="AA903" s="158"/>
      <c r="AB903" s="158"/>
      <c r="AE903" s="150"/>
      <c r="AF903" s="160"/>
      <c r="AG903" s="150"/>
      <c r="AH903" s="150"/>
    </row>
    <row r="904" spans="1:34" ht="15" customHeight="1">
      <c r="A904" s="15"/>
      <c r="B904" s="166">
        <v>51</v>
      </c>
      <c r="C904" s="217" t="s">
        <v>1547</v>
      </c>
      <c r="D904" s="217" t="s">
        <v>1547</v>
      </c>
      <c r="E904" s="212" t="s">
        <v>47</v>
      </c>
      <c r="F904" s="213" t="s">
        <v>14</v>
      </c>
      <c r="G904" s="405"/>
      <c r="H904" s="405"/>
      <c r="I904" s="405">
        <v>135124</v>
      </c>
      <c r="J904" s="450">
        <v>0.23210810810810811</v>
      </c>
      <c r="K904" s="405">
        <f t="shared" si="882"/>
        <v>166487.37599999999</v>
      </c>
      <c r="L904" s="405">
        <f t="shared" ref="L904:O904" si="949">IF($J904&lt;0,(K904*(1-$J904)),(K904*(1+$J904)))</f>
        <v>205130.44586724322</v>
      </c>
      <c r="M904" s="405">
        <f t="shared" si="949"/>
        <v>252742.88557286171</v>
      </c>
      <c r="N904" s="405">
        <f t="shared" si="949"/>
        <v>311406.55858096265</v>
      </c>
      <c r="O904" s="405">
        <f t="shared" si="949"/>
        <v>383686.54574564658</v>
      </c>
      <c r="P904" s="455"/>
      <c r="Q904" s="87">
        <f t="shared" si="884"/>
        <v>135124</v>
      </c>
      <c r="R904" s="550">
        <f t="shared" si="945"/>
        <v>0</v>
      </c>
      <c r="S904" s="550">
        <f t="shared" si="946"/>
        <v>0</v>
      </c>
      <c r="T904" s="550">
        <f>IF(R904=1,SUM($R$6:R904),0)</f>
        <v>0</v>
      </c>
      <c r="U904" s="550">
        <f>IF(S904=1,SUM($S$6:S904),0)</f>
        <v>0</v>
      </c>
      <c r="V904" s="550">
        <f t="shared" si="947"/>
        <v>0</v>
      </c>
      <c r="W904" s="550">
        <f t="shared" si="948"/>
        <v>0</v>
      </c>
      <c r="X904" s="550">
        <f>IF(W904=1,SUM($W$6:W904),0)</f>
        <v>0</v>
      </c>
      <c r="Y904" s="158"/>
      <c r="Z904" s="158"/>
      <c r="AA904" s="158"/>
      <c r="AB904" s="158"/>
      <c r="AE904" s="150"/>
      <c r="AF904" s="160"/>
      <c r="AG904" s="150"/>
      <c r="AH904" s="150"/>
    </row>
    <row r="905" spans="1:34" ht="15" customHeight="1">
      <c r="A905" s="15"/>
      <c r="B905" s="166">
        <v>52</v>
      </c>
      <c r="C905" s="217" t="s">
        <v>1548</v>
      </c>
      <c r="D905" s="217" t="s">
        <v>1548</v>
      </c>
      <c r="E905" s="212" t="s">
        <v>47</v>
      </c>
      <c r="F905" s="213" t="s">
        <v>14</v>
      </c>
      <c r="G905" s="405"/>
      <c r="H905" s="405"/>
      <c r="I905" s="405">
        <v>133826</v>
      </c>
      <c r="J905" s="450">
        <v>0.42806144067796609</v>
      </c>
      <c r="K905" s="405">
        <f t="shared" si="882"/>
        <v>191111.75036016951</v>
      </c>
      <c r="L905" s="405">
        <f t="shared" ref="L905:O905" si="950">IF($J905&lt;0,(K905*(1-$J905)),(K905*(1+$J905)))</f>
        <v>272919.32154983148</v>
      </c>
      <c r="M905" s="405">
        <f t="shared" si="950"/>
        <v>389745.55952130543</v>
      </c>
      <c r="N905" s="405">
        <f t="shared" si="950"/>
        <v>556580.60522783548</v>
      </c>
      <c r="O905" s="405">
        <f t="shared" si="950"/>
        <v>794831.30095507705</v>
      </c>
      <c r="P905" s="455"/>
      <c r="Q905" s="87">
        <f t="shared" si="884"/>
        <v>133826</v>
      </c>
      <c r="R905" s="550">
        <f t="shared" si="945"/>
        <v>0</v>
      </c>
      <c r="S905" s="550">
        <f t="shared" si="946"/>
        <v>0</v>
      </c>
      <c r="T905" s="550">
        <f>IF(R905=1,SUM($R$6:R905),0)</f>
        <v>0</v>
      </c>
      <c r="U905" s="550">
        <f>IF(S905=1,SUM($S$6:S905),0)</f>
        <v>0</v>
      </c>
      <c r="V905" s="550">
        <f t="shared" si="947"/>
        <v>0</v>
      </c>
      <c r="W905" s="550">
        <f t="shared" si="948"/>
        <v>0</v>
      </c>
      <c r="X905" s="550">
        <f>IF(W905=1,SUM($W$6:W905),0)</f>
        <v>0</v>
      </c>
      <c r="Y905" s="158"/>
      <c r="Z905" s="158"/>
      <c r="AA905" s="158"/>
      <c r="AB905" s="158"/>
      <c r="AE905" s="150"/>
      <c r="AF905" s="160"/>
      <c r="AG905" s="150"/>
      <c r="AH905" s="150"/>
    </row>
    <row r="906" spans="1:34" ht="15" customHeight="1">
      <c r="A906" s="15"/>
      <c r="B906" s="166">
        <v>53</v>
      </c>
      <c r="C906" s="217" t="s">
        <v>1549</v>
      </c>
      <c r="D906" s="217" t="s">
        <v>1549</v>
      </c>
      <c r="E906" s="212" t="s">
        <v>47</v>
      </c>
      <c r="F906" s="213" t="s">
        <v>14</v>
      </c>
      <c r="G906" s="405"/>
      <c r="H906" s="405"/>
      <c r="I906" s="405">
        <v>133826</v>
      </c>
      <c r="J906" s="450">
        <v>0.25894637817497645</v>
      </c>
      <c r="K906" s="405">
        <f t="shared" si="882"/>
        <v>168479.75800564443</v>
      </c>
      <c r="L906" s="405">
        <f t="shared" ref="L906:O906" si="951">IF($J906&lt;0,(K906*(1-$J906)),(K906*(1+$J906)))</f>
        <v>212106.98113700256</v>
      </c>
      <c r="M906" s="405">
        <f t="shared" si="951"/>
        <v>267031.31568805745</v>
      </c>
      <c r="N906" s="405">
        <f t="shared" si="951"/>
        <v>336178.10774477874</v>
      </c>
      <c r="O906" s="405">
        <f t="shared" si="951"/>
        <v>423230.21116700623</v>
      </c>
      <c r="P906" s="455"/>
      <c r="Q906" s="87">
        <f t="shared" si="884"/>
        <v>133826</v>
      </c>
      <c r="R906" s="550">
        <f t="shared" si="945"/>
        <v>0</v>
      </c>
      <c r="S906" s="550">
        <f t="shared" si="946"/>
        <v>0</v>
      </c>
      <c r="T906" s="550">
        <f>IF(R906=1,SUM($R$6:R906),0)</f>
        <v>0</v>
      </c>
      <c r="U906" s="550">
        <f>IF(S906=1,SUM($S$6:S906),0)</f>
        <v>0</v>
      </c>
      <c r="V906" s="550">
        <f t="shared" si="947"/>
        <v>0</v>
      </c>
      <c r="W906" s="550">
        <f t="shared" si="948"/>
        <v>0</v>
      </c>
      <c r="X906" s="550">
        <f>IF(W906=1,SUM($W$6:W906),0)</f>
        <v>0</v>
      </c>
      <c r="Y906" s="158"/>
      <c r="Z906" s="158"/>
      <c r="AA906" s="158"/>
      <c r="AB906" s="158"/>
      <c r="AE906" s="150"/>
      <c r="AF906" s="160"/>
      <c r="AG906" s="150"/>
      <c r="AH906" s="150"/>
    </row>
    <row r="907" spans="1:34" ht="15" customHeight="1">
      <c r="A907" s="15"/>
      <c r="B907" s="166">
        <v>54</v>
      </c>
      <c r="C907" s="217" t="s">
        <v>1550</v>
      </c>
      <c r="D907" s="217" t="s">
        <v>1550</v>
      </c>
      <c r="E907" s="212" t="s">
        <v>47</v>
      </c>
      <c r="F907" s="213" t="s">
        <v>14</v>
      </c>
      <c r="G907" s="405"/>
      <c r="H907" s="405"/>
      <c r="I907" s="405">
        <v>118089</v>
      </c>
      <c r="J907" s="450">
        <v>0.4313818181818182</v>
      </c>
      <c r="K907" s="405">
        <f t="shared" ref="K907:K968" si="952">IF($J907&lt;0,(I907*(1-$J907)),(I907*(1+$J907)))</f>
        <v>169030.44752727274</v>
      </c>
      <c r="L907" s="405">
        <f t="shared" ref="L907:O907" si="953">IF($J907&lt;0,(K907*(1-$J907)),(K907*(1+$J907)))</f>
        <v>241947.1093096741</v>
      </c>
      <c r="M907" s="405">
        <f t="shared" si="953"/>
        <v>346318.69322751643</v>
      </c>
      <c r="N907" s="405">
        <f t="shared" si="953"/>
        <v>495714.28078235383</v>
      </c>
      <c r="O907" s="405">
        <f t="shared" si="953"/>
        <v>709556.40852493804</v>
      </c>
      <c r="P907" s="455"/>
      <c r="Q907" s="87">
        <f t="shared" ref="Q907:Q970" si="954">IF($Q$5=$H$4,H907,(IF($Q$5=$G$4,G907,(IF($Q$5=$I$4,I907,(IF($Q$5=$K$4,K907,(IF($Q$5=$L$4,L907,(IF($Q$5=$M$4,M907,(IF($Q$5=$N$4,N907,(IF($Q$5=$O$4,O907,0)))))))))))))))</f>
        <v>118089</v>
      </c>
      <c r="R907" s="550">
        <f t="shared" si="945"/>
        <v>0</v>
      </c>
      <c r="S907" s="550">
        <f t="shared" si="946"/>
        <v>0</v>
      </c>
      <c r="T907" s="550">
        <f>IF(R907=1,SUM($R$6:R907),0)</f>
        <v>0</v>
      </c>
      <c r="U907" s="550">
        <f>IF(S907=1,SUM($S$6:S907),0)</f>
        <v>0</v>
      </c>
      <c r="V907" s="550">
        <f t="shared" si="947"/>
        <v>0</v>
      </c>
      <c r="W907" s="550">
        <f t="shared" si="948"/>
        <v>0</v>
      </c>
      <c r="X907" s="550">
        <f>IF(W907=1,SUM($W$6:W907),0)</f>
        <v>0</v>
      </c>
      <c r="Y907" s="158"/>
      <c r="Z907" s="158"/>
      <c r="AA907" s="158"/>
      <c r="AB907" s="158"/>
      <c r="AE907" s="150"/>
      <c r="AF907" s="160"/>
      <c r="AG907" s="150"/>
      <c r="AH907" s="150"/>
    </row>
    <row r="908" spans="1:34" ht="15" customHeight="1">
      <c r="A908" s="15"/>
      <c r="B908" s="166">
        <v>55</v>
      </c>
      <c r="C908" s="217" t="s">
        <v>1551</v>
      </c>
      <c r="D908" s="217" t="s">
        <v>1551</v>
      </c>
      <c r="E908" s="212" t="s">
        <v>47</v>
      </c>
      <c r="F908" s="213" t="s">
        <v>14</v>
      </c>
      <c r="G908" s="405"/>
      <c r="H908" s="405"/>
      <c r="I908" s="405">
        <v>140383</v>
      </c>
      <c r="J908" s="450">
        <v>0.16812860676009894</v>
      </c>
      <c r="K908" s="405">
        <f t="shared" si="952"/>
        <v>163985.39820280296</v>
      </c>
      <c r="L908" s="405">
        <f t="shared" ref="L908:O908" si="955">IF($J908&lt;0,(K908*(1-$J908)),(K908*(1+$J908)))</f>
        <v>191556.03473164025</v>
      </c>
      <c r="M908" s="405">
        <f t="shared" si="955"/>
        <v>223762.08396756003</v>
      </c>
      <c r="N908" s="405">
        <f t="shared" si="955"/>
        <v>261382.89139076215</v>
      </c>
      <c r="O908" s="405">
        <f t="shared" si="955"/>
        <v>305328.83275121724</v>
      </c>
      <c r="P908" s="455"/>
      <c r="Q908" s="87">
        <f t="shared" si="954"/>
        <v>140383</v>
      </c>
      <c r="R908" s="550">
        <f t="shared" si="945"/>
        <v>0</v>
      </c>
      <c r="S908" s="550">
        <f t="shared" si="946"/>
        <v>0</v>
      </c>
      <c r="T908" s="550">
        <f>IF(R908=1,SUM($R$6:R908),0)</f>
        <v>0</v>
      </c>
      <c r="U908" s="550">
        <f>IF(S908=1,SUM($S$6:S908),0)</f>
        <v>0</v>
      </c>
      <c r="V908" s="550">
        <f t="shared" si="947"/>
        <v>0</v>
      </c>
      <c r="W908" s="550">
        <f t="shared" si="948"/>
        <v>0</v>
      </c>
      <c r="X908" s="550">
        <f>IF(W908=1,SUM($W$6:W908),0)</f>
        <v>0</v>
      </c>
      <c r="Y908" s="158"/>
      <c r="Z908" s="158"/>
      <c r="AA908" s="158"/>
      <c r="AB908" s="158"/>
      <c r="AE908" s="150"/>
      <c r="AF908" s="160"/>
      <c r="AG908" s="150"/>
      <c r="AH908" s="150"/>
    </row>
    <row r="909" spans="1:34" ht="15" customHeight="1">
      <c r="A909" s="15"/>
      <c r="B909" s="166">
        <v>56</v>
      </c>
      <c r="C909" s="217" t="s">
        <v>1552</v>
      </c>
      <c r="D909" s="217" t="s">
        <v>1552</v>
      </c>
      <c r="E909" s="212" t="s">
        <v>47</v>
      </c>
      <c r="F909" s="213" t="s">
        <v>14</v>
      </c>
      <c r="G909" s="405"/>
      <c r="H909" s="405"/>
      <c r="I909" s="405">
        <v>197785</v>
      </c>
      <c r="J909" s="450">
        <v>0.89812859884836849</v>
      </c>
      <c r="K909" s="405">
        <f t="shared" si="952"/>
        <v>375421.36492322455</v>
      </c>
      <c r="L909" s="405">
        <f t="shared" ref="L909:O909" si="956">IF($J909&lt;0,(K909*(1-$J909)),(K909*(1+$J909)))</f>
        <v>712598.02937946224</v>
      </c>
      <c r="M909" s="405">
        <f t="shared" si="956"/>
        <v>1352602.6990481471</v>
      </c>
      <c r="N909" s="405">
        <f t="shared" si="956"/>
        <v>2567413.8659427809</v>
      </c>
      <c r="O909" s="405">
        <f t="shared" si="956"/>
        <v>4873281.6840258436</v>
      </c>
      <c r="P909" s="455"/>
      <c r="Q909" s="87">
        <f t="shared" si="954"/>
        <v>197785</v>
      </c>
      <c r="R909" s="550">
        <f t="shared" si="945"/>
        <v>0</v>
      </c>
      <c r="S909" s="550">
        <f t="shared" si="946"/>
        <v>0</v>
      </c>
      <c r="T909" s="550">
        <f>IF(R909=1,SUM($R$6:R909),0)</f>
        <v>0</v>
      </c>
      <c r="U909" s="550">
        <f>IF(S909=1,SUM($S$6:S909),0)</f>
        <v>0</v>
      </c>
      <c r="V909" s="550">
        <f t="shared" si="947"/>
        <v>0</v>
      </c>
      <c r="W909" s="550">
        <f t="shared" si="948"/>
        <v>0</v>
      </c>
      <c r="X909" s="550">
        <f>IF(W909=1,SUM($W$6:W909),0)</f>
        <v>0</v>
      </c>
      <c r="Y909" s="158"/>
      <c r="Z909" s="158"/>
      <c r="AA909" s="158"/>
      <c r="AB909" s="158"/>
      <c r="AE909" s="150"/>
      <c r="AF909" s="160"/>
      <c r="AG909" s="150"/>
      <c r="AH909" s="150"/>
    </row>
    <row r="910" spans="1:34" ht="15" customHeight="1">
      <c r="A910" s="15"/>
      <c r="B910" s="166">
        <v>57</v>
      </c>
      <c r="C910" s="217" t="s">
        <v>1553</v>
      </c>
      <c r="D910" s="217" t="s">
        <v>1553</v>
      </c>
      <c r="E910" s="212" t="s">
        <v>47</v>
      </c>
      <c r="F910" s="213" t="s">
        <v>14</v>
      </c>
      <c r="G910" s="405"/>
      <c r="H910" s="405"/>
      <c r="I910" s="405">
        <v>188605</v>
      </c>
      <c r="J910" s="450">
        <v>0.76431244153414402</v>
      </c>
      <c r="K910" s="405">
        <f t="shared" si="952"/>
        <v>332758.14803554723</v>
      </c>
      <c r="L910" s="405">
        <f t="shared" ref="L910:O910" si="957">IF($J910&lt;0,(K910*(1-$J910)),(K910*(1+$J910)))</f>
        <v>587089.34060097649</v>
      </c>
      <c r="M910" s="405">
        <f t="shared" si="957"/>
        <v>1035809.0279143795</v>
      </c>
      <c r="N910" s="405">
        <f t="shared" si="957"/>
        <v>1827490.7550027273</v>
      </c>
      <c r="O910" s="405">
        <f t="shared" si="957"/>
        <v>3224264.6758399378</v>
      </c>
      <c r="P910" s="455"/>
      <c r="Q910" s="87">
        <f t="shared" si="954"/>
        <v>188605</v>
      </c>
      <c r="R910" s="550">
        <f t="shared" si="945"/>
        <v>0</v>
      </c>
      <c r="S910" s="550">
        <f t="shared" si="946"/>
        <v>0</v>
      </c>
      <c r="T910" s="550">
        <f>IF(R910=1,SUM($R$6:R910),0)</f>
        <v>0</v>
      </c>
      <c r="U910" s="550">
        <f>IF(S910=1,SUM($S$6:S910),0)</f>
        <v>0</v>
      </c>
      <c r="V910" s="550">
        <f t="shared" si="947"/>
        <v>0</v>
      </c>
      <c r="W910" s="550">
        <f t="shared" si="948"/>
        <v>0</v>
      </c>
      <c r="X910" s="550">
        <f>IF(W910=1,SUM($W$6:W910),0)</f>
        <v>0</v>
      </c>
      <c r="Y910" s="158"/>
      <c r="Z910" s="158"/>
      <c r="AA910" s="158"/>
      <c r="AB910" s="158"/>
      <c r="AE910" s="150"/>
      <c r="AF910" s="160"/>
      <c r="AG910" s="150"/>
      <c r="AH910" s="150"/>
    </row>
    <row r="911" spans="1:34" ht="15" customHeight="1">
      <c r="A911" s="15"/>
      <c r="B911" s="166">
        <v>58</v>
      </c>
      <c r="C911" s="217" t="s">
        <v>1554</v>
      </c>
      <c r="D911" s="217" t="s">
        <v>1554</v>
      </c>
      <c r="E911" s="212" t="s">
        <v>47</v>
      </c>
      <c r="F911" s="213" t="s">
        <v>14</v>
      </c>
      <c r="G911" s="405"/>
      <c r="H911" s="405"/>
      <c r="I911" s="405">
        <v>205653</v>
      </c>
      <c r="J911" s="450">
        <v>1.0050959692898274</v>
      </c>
      <c r="K911" s="405">
        <f t="shared" si="952"/>
        <v>412354.00137236086</v>
      </c>
      <c r="L911" s="405">
        <f t="shared" ref="L911:O911" si="958">IF($J911&lt;0,(K911*(1-$J911)),(K911*(1+$J911)))</f>
        <v>826809.34607225272</v>
      </c>
      <c r="M911" s="405">
        <f t="shared" si="958"/>
        <v>1657832.0871806319</v>
      </c>
      <c r="N911" s="405">
        <f t="shared" si="958"/>
        <v>3324112.4357652268</v>
      </c>
      <c r="O911" s="405">
        <f t="shared" si="958"/>
        <v>6665164.4464190463</v>
      </c>
      <c r="P911" s="455"/>
      <c r="Q911" s="87">
        <f t="shared" si="954"/>
        <v>205653</v>
      </c>
      <c r="R911" s="550">
        <f t="shared" si="945"/>
        <v>0</v>
      </c>
      <c r="S911" s="550">
        <f t="shared" si="946"/>
        <v>0</v>
      </c>
      <c r="T911" s="550">
        <f>IF(R911=1,SUM($R$6:R911),0)</f>
        <v>0</v>
      </c>
      <c r="U911" s="550">
        <f>IF(S911=1,SUM($S$6:S911),0)</f>
        <v>0</v>
      </c>
      <c r="V911" s="550">
        <f t="shared" si="947"/>
        <v>0</v>
      </c>
      <c r="W911" s="550">
        <f t="shared" si="948"/>
        <v>0</v>
      </c>
      <c r="X911" s="550">
        <f>IF(W911=1,SUM($W$6:W911),0)</f>
        <v>0</v>
      </c>
      <c r="Y911" s="158"/>
      <c r="Z911" s="158"/>
      <c r="AA911" s="158"/>
      <c r="AB911" s="158"/>
      <c r="AE911" s="150"/>
      <c r="AF911" s="160"/>
      <c r="AG911" s="150"/>
      <c r="AH911" s="150"/>
    </row>
    <row r="912" spans="1:34" ht="15" customHeight="1">
      <c r="A912" s="15"/>
      <c r="B912" s="166">
        <v>59</v>
      </c>
      <c r="C912" s="217" t="s">
        <v>1555</v>
      </c>
      <c r="D912" s="217" t="s">
        <v>1555</v>
      </c>
      <c r="E912" s="212" t="s">
        <v>47</v>
      </c>
      <c r="F912" s="213" t="s">
        <v>14</v>
      </c>
      <c r="G912" s="405"/>
      <c r="H912" s="405"/>
      <c r="I912" s="405">
        <v>230910</v>
      </c>
      <c r="J912" s="450">
        <v>0.74915279878971253</v>
      </c>
      <c r="K912" s="405">
        <f t="shared" si="952"/>
        <v>403896.87276853254</v>
      </c>
      <c r="L912" s="405">
        <f t="shared" ref="L912:O912" si="959">IF($J912&lt;0,(K912*(1-$J912)),(K912*(1+$J912)))</f>
        <v>706477.34542549122</v>
      </c>
      <c r="M912" s="405">
        <f t="shared" si="959"/>
        <v>1235736.8260325245</v>
      </c>
      <c r="N912" s="405">
        <f t="shared" si="959"/>
        <v>2161492.5278223064</v>
      </c>
      <c r="O912" s="405">
        <f t="shared" si="959"/>
        <v>3780780.7046034378</v>
      </c>
      <c r="P912" s="455"/>
      <c r="Q912" s="87">
        <f t="shared" si="954"/>
        <v>230910</v>
      </c>
      <c r="R912" s="550">
        <f t="shared" si="945"/>
        <v>0</v>
      </c>
      <c r="S912" s="550">
        <f t="shared" si="946"/>
        <v>0</v>
      </c>
      <c r="T912" s="550">
        <f>IF(R912=1,SUM($R$6:R912),0)</f>
        <v>0</v>
      </c>
      <c r="U912" s="550">
        <f>IF(S912=1,SUM($S$6:S912),0)</f>
        <v>0</v>
      </c>
      <c r="V912" s="550">
        <f t="shared" si="947"/>
        <v>0</v>
      </c>
      <c r="W912" s="550">
        <f t="shared" si="948"/>
        <v>0</v>
      </c>
      <c r="X912" s="550">
        <f>IF(W912=1,SUM($W$6:W912),0)</f>
        <v>0</v>
      </c>
      <c r="Y912" s="158"/>
      <c r="Z912" s="158"/>
      <c r="AA912" s="158"/>
      <c r="AB912" s="158"/>
      <c r="AE912" s="150"/>
      <c r="AF912" s="160"/>
      <c r="AG912" s="150"/>
      <c r="AH912" s="150"/>
    </row>
    <row r="913" spans="1:34" ht="15" customHeight="1">
      <c r="A913" s="15"/>
      <c r="B913" s="166">
        <v>60</v>
      </c>
      <c r="C913" s="217" t="s">
        <v>1556</v>
      </c>
      <c r="D913" s="217" t="s">
        <v>1556</v>
      </c>
      <c r="E913" s="212" t="s">
        <v>47</v>
      </c>
      <c r="F913" s="213" t="s">
        <v>14</v>
      </c>
      <c r="G913" s="405"/>
      <c r="H913" s="405"/>
      <c r="I913" s="405">
        <v>215173</v>
      </c>
      <c r="J913" s="450">
        <v>0.96745421245421248</v>
      </c>
      <c r="K913" s="405">
        <f t="shared" si="952"/>
        <v>423343.02525641024</v>
      </c>
      <c r="L913" s="405">
        <f t="shared" ref="L913:O913" si="960">IF($J913&lt;0,(K913*(1-$J913)),(K913*(1+$J913)))</f>
        <v>832908.0183538344</v>
      </c>
      <c r="M913" s="405">
        <f t="shared" si="960"/>
        <v>1638708.3892971419</v>
      </c>
      <c r="N913" s="405">
        <f t="shared" si="960"/>
        <v>3224083.7235067193</v>
      </c>
      <c r="O913" s="405">
        <f t="shared" si="960"/>
        <v>6343237.1031183572</v>
      </c>
      <c r="P913" s="455"/>
      <c r="Q913" s="87">
        <f t="shared" si="954"/>
        <v>215173</v>
      </c>
      <c r="R913" s="550">
        <f t="shared" si="945"/>
        <v>0</v>
      </c>
      <c r="S913" s="550">
        <f t="shared" si="946"/>
        <v>0</v>
      </c>
      <c r="T913" s="550">
        <f>IF(R913=1,SUM($R$6:R913),0)</f>
        <v>0</v>
      </c>
      <c r="U913" s="550">
        <f>IF(S913=1,SUM($S$6:S913),0)</f>
        <v>0</v>
      </c>
      <c r="V913" s="550">
        <f t="shared" si="947"/>
        <v>0</v>
      </c>
      <c r="W913" s="550">
        <f t="shared" si="948"/>
        <v>0</v>
      </c>
      <c r="X913" s="550">
        <f>IF(W913=1,SUM($W$6:W913),0)</f>
        <v>0</v>
      </c>
      <c r="Y913" s="158"/>
      <c r="Z913" s="158"/>
      <c r="AA913" s="158"/>
      <c r="AB913" s="158"/>
      <c r="AE913" s="150"/>
      <c r="AF913" s="160"/>
      <c r="AG913" s="150"/>
      <c r="AH913" s="150"/>
    </row>
    <row r="914" spans="1:34" ht="15" customHeight="1">
      <c r="A914" s="15"/>
      <c r="B914" s="166">
        <v>61</v>
      </c>
      <c r="C914" s="217" t="s">
        <v>1557</v>
      </c>
      <c r="D914" s="217" t="s">
        <v>1557</v>
      </c>
      <c r="E914" s="212" t="s">
        <v>47</v>
      </c>
      <c r="F914" s="213" t="s">
        <v>14</v>
      </c>
      <c r="G914" s="405"/>
      <c r="H914" s="405"/>
      <c r="I914" s="405">
        <v>203069</v>
      </c>
      <c r="J914" s="450">
        <v>1.0652012383900928</v>
      </c>
      <c r="K914" s="405">
        <f t="shared" si="952"/>
        <v>419378.35027863772</v>
      </c>
      <c r="L914" s="405">
        <f t="shared" ref="L914:O914" si="961">IF($J914&lt;0,(K914*(1-$J914)),(K914*(1+$J914)))</f>
        <v>866100.68834943662</v>
      </c>
      <c r="M914" s="405">
        <f t="shared" si="961"/>
        <v>1788672.2141497682</v>
      </c>
      <c r="N914" s="405">
        <f t="shared" si="961"/>
        <v>3693968.0717360503</v>
      </c>
      <c r="O914" s="405">
        <f t="shared" si="961"/>
        <v>7628787.4363227533</v>
      </c>
      <c r="P914" s="455"/>
      <c r="Q914" s="87">
        <f t="shared" si="954"/>
        <v>203069</v>
      </c>
      <c r="R914" s="550">
        <f t="shared" si="945"/>
        <v>0</v>
      </c>
      <c r="S914" s="550">
        <f t="shared" si="946"/>
        <v>0</v>
      </c>
      <c r="T914" s="550">
        <f>IF(R914=1,SUM($R$6:R914),0)</f>
        <v>0</v>
      </c>
      <c r="U914" s="550">
        <f>IF(S914=1,SUM($S$6:S914),0)</f>
        <v>0</v>
      </c>
      <c r="V914" s="550">
        <f t="shared" si="947"/>
        <v>0</v>
      </c>
      <c r="W914" s="550">
        <f t="shared" si="948"/>
        <v>0</v>
      </c>
      <c r="X914" s="550">
        <f>IF(W914=1,SUM($W$6:W914),0)</f>
        <v>0</v>
      </c>
      <c r="Y914" s="158"/>
      <c r="Z914" s="158"/>
      <c r="AA914" s="158"/>
      <c r="AB914" s="158"/>
      <c r="AE914" s="150"/>
      <c r="AF914" s="160"/>
      <c r="AG914" s="150"/>
      <c r="AH914" s="150"/>
    </row>
    <row r="915" spans="1:34" ht="15" customHeight="1">
      <c r="A915" s="15"/>
      <c r="B915" s="166">
        <v>62</v>
      </c>
      <c r="C915" s="217" t="s">
        <v>1558</v>
      </c>
      <c r="D915" s="217" t="s">
        <v>1558</v>
      </c>
      <c r="E915" s="212" t="s">
        <v>47</v>
      </c>
      <c r="F915" s="213" t="s">
        <v>14</v>
      </c>
      <c r="G915" s="405"/>
      <c r="H915" s="405"/>
      <c r="I915" s="405">
        <v>176841</v>
      </c>
      <c r="J915" s="450">
        <v>0.70330459770114939</v>
      </c>
      <c r="K915" s="405">
        <f t="shared" si="952"/>
        <v>301214.08836206899</v>
      </c>
      <c r="L915" s="405">
        <f t="shared" ref="L915:O915" si="962">IF($J915&lt;0,(K915*(1-$J915)),(K915*(1+$J915)))</f>
        <v>513059.34159947239</v>
      </c>
      <c r="M915" s="405">
        <f t="shared" si="962"/>
        <v>873896.33543990587</v>
      </c>
      <c r="N915" s="405">
        <f t="shared" si="962"/>
        <v>1488511.6460689777</v>
      </c>
      <c r="O915" s="405">
        <f t="shared" si="962"/>
        <v>2535388.7304809955</v>
      </c>
      <c r="P915" s="455"/>
      <c r="Q915" s="87">
        <f t="shared" si="954"/>
        <v>176841</v>
      </c>
      <c r="R915" s="550">
        <f t="shared" si="945"/>
        <v>0</v>
      </c>
      <c r="S915" s="550">
        <f t="shared" si="946"/>
        <v>0</v>
      </c>
      <c r="T915" s="550">
        <f>IF(R915=1,SUM($R$6:R915),0)</f>
        <v>0</v>
      </c>
      <c r="U915" s="550">
        <f>IF(S915=1,SUM($S$6:S915),0)</f>
        <v>0</v>
      </c>
      <c r="V915" s="550">
        <f t="shared" si="947"/>
        <v>0</v>
      </c>
      <c r="W915" s="550">
        <f t="shared" si="948"/>
        <v>0</v>
      </c>
      <c r="X915" s="550">
        <f>IF(W915=1,SUM($W$6:W915),0)</f>
        <v>0</v>
      </c>
      <c r="Y915" s="158"/>
      <c r="Z915" s="158"/>
      <c r="AA915" s="158"/>
      <c r="AB915" s="158"/>
      <c r="AE915" s="150"/>
      <c r="AF915" s="160"/>
      <c r="AG915" s="150"/>
      <c r="AH915" s="150"/>
    </row>
    <row r="916" spans="1:34" ht="15" customHeight="1">
      <c r="A916" s="15"/>
      <c r="B916" s="166">
        <v>63</v>
      </c>
      <c r="C916" s="217" t="s">
        <v>1559</v>
      </c>
      <c r="D916" s="217" t="s">
        <v>1559</v>
      </c>
      <c r="E916" s="212" t="s">
        <v>47</v>
      </c>
      <c r="F916" s="213" t="s">
        <v>14</v>
      </c>
      <c r="G916" s="405"/>
      <c r="H916" s="405"/>
      <c r="I916" s="405">
        <v>197823</v>
      </c>
      <c r="J916" s="450">
        <v>0.57755659640905543</v>
      </c>
      <c r="K916" s="405">
        <f t="shared" si="952"/>
        <v>312076.97857142857</v>
      </c>
      <c r="L916" s="405">
        <f t="shared" ref="L916:O916" si="963">IF($J916&lt;0,(K916*(1-$J916)),(K916*(1+$J916)))</f>
        <v>492319.09613276459</v>
      </c>
      <c r="M916" s="405">
        <f t="shared" si="963"/>
        <v>776661.2376423867</v>
      </c>
      <c r="N916" s="405">
        <f t="shared" si="963"/>
        <v>1225227.0586179681</v>
      </c>
      <c r="O916" s="405">
        <f t="shared" si="963"/>
        <v>1932865.0284216399</v>
      </c>
      <c r="P916" s="455"/>
      <c r="Q916" s="87">
        <f t="shared" si="954"/>
        <v>197823</v>
      </c>
      <c r="R916" s="550">
        <f t="shared" si="945"/>
        <v>0</v>
      </c>
      <c r="S916" s="550">
        <f t="shared" si="946"/>
        <v>0</v>
      </c>
      <c r="T916" s="550">
        <f>IF(R916=1,SUM($R$6:R916),0)</f>
        <v>0</v>
      </c>
      <c r="U916" s="550">
        <f>IF(S916=1,SUM($S$6:S916),0)</f>
        <v>0</v>
      </c>
      <c r="V916" s="550">
        <f t="shared" si="947"/>
        <v>0</v>
      </c>
      <c r="W916" s="550">
        <f t="shared" si="948"/>
        <v>0</v>
      </c>
      <c r="X916" s="550">
        <f>IF(W916=1,SUM($W$6:W916),0)</f>
        <v>0</v>
      </c>
      <c r="Y916" s="158"/>
      <c r="Z916" s="158"/>
      <c r="AA916" s="158"/>
      <c r="AB916" s="158"/>
      <c r="AE916" s="150"/>
      <c r="AF916" s="160"/>
      <c r="AG916" s="150"/>
      <c r="AH916" s="150"/>
    </row>
    <row r="917" spans="1:34" ht="15" customHeight="1">
      <c r="A917" s="15"/>
      <c r="B917" s="166">
        <v>64</v>
      </c>
      <c r="C917" s="217" t="s">
        <v>1560</v>
      </c>
      <c r="D917" s="217" t="s">
        <v>1560</v>
      </c>
      <c r="E917" s="212" t="s">
        <v>47</v>
      </c>
      <c r="F917" s="213" t="s">
        <v>14</v>
      </c>
      <c r="G917" s="405"/>
      <c r="H917" s="405"/>
      <c r="I917" s="405">
        <v>340571</v>
      </c>
      <c r="J917" s="450">
        <v>0.55484608208955222</v>
      </c>
      <c r="K917" s="405">
        <f t="shared" si="952"/>
        <v>529535.48502332089</v>
      </c>
      <c r="L917" s="405">
        <f t="shared" ref="L917:O917" si="964">IF($J917&lt;0,(K917*(1-$J917)),(K917*(1+$J917)))</f>
        <v>823346.17421590118</v>
      </c>
      <c r="M917" s="405">
        <f t="shared" si="964"/>
        <v>1280176.5731830159</v>
      </c>
      <c r="N917" s="405">
        <f t="shared" si="964"/>
        <v>1990477.5291964412</v>
      </c>
      <c r="O917" s="405">
        <f t="shared" si="964"/>
        <v>3094886.1877583787</v>
      </c>
      <c r="P917" s="455"/>
      <c r="Q917" s="87">
        <f t="shared" si="954"/>
        <v>340571</v>
      </c>
      <c r="R917" s="550">
        <f t="shared" si="945"/>
        <v>0</v>
      </c>
      <c r="S917" s="550">
        <f t="shared" si="946"/>
        <v>0</v>
      </c>
      <c r="T917" s="550">
        <f>IF(R917=1,SUM($R$6:R917),0)</f>
        <v>0</v>
      </c>
      <c r="U917" s="550">
        <f>IF(S917=1,SUM($S$6:S917),0)</f>
        <v>0</v>
      </c>
      <c r="V917" s="550">
        <f t="shared" si="947"/>
        <v>0</v>
      </c>
      <c r="W917" s="550">
        <f t="shared" si="948"/>
        <v>0</v>
      </c>
      <c r="X917" s="550">
        <f>IF(W917=1,SUM($W$6:W917),0)</f>
        <v>0</v>
      </c>
      <c r="Y917" s="158"/>
      <c r="Z917" s="158"/>
      <c r="AA917" s="158"/>
      <c r="AB917" s="158"/>
      <c r="AE917" s="150"/>
      <c r="AF917" s="160"/>
      <c r="AG917" s="150"/>
      <c r="AH917" s="150"/>
    </row>
    <row r="918" spans="1:34" ht="15" customHeight="1">
      <c r="A918" s="15"/>
      <c r="B918" s="166">
        <v>65</v>
      </c>
      <c r="C918" s="217" t="s">
        <v>1561</v>
      </c>
      <c r="D918" s="217" t="s">
        <v>1561</v>
      </c>
      <c r="E918" s="212" t="s">
        <v>47</v>
      </c>
      <c r="F918" s="213" t="s">
        <v>14</v>
      </c>
      <c r="G918" s="405"/>
      <c r="H918" s="405"/>
      <c r="I918" s="405">
        <v>175858</v>
      </c>
      <c r="J918" s="450">
        <v>0.40345306122448982</v>
      </c>
      <c r="K918" s="405">
        <f t="shared" si="952"/>
        <v>246808.44844081631</v>
      </c>
      <c r="L918" s="405">
        <f t="shared" ref="L918:O918" si="965">IF($J918&lt;0,(K918*(1-$J918)),(K918*(1+$J918)))</f>
        <v>346384.07250033028</v>
      </c>
      <c r="M918" s="405">
        <f t="shared" si="965"/>
        <v>486133.78690999415</v>
      </c>
      <c r="N918" s="405">
        <f t="shared" si="965"/>
        <v>682265.95140348503</v>
      </c>
      <c r="O918" s="405">
        <f t="shared" si="965"/>
        <v>957528.23806646001</v>
      </c>
      <c r="P918" s="455"/>
      <c r="Q918" s="87">
        <f t="shared" si="954"/>
        <v>175858</v>
      </c>
      <c r="R918" s="550">
        <f t="shared" si="945"/>
        <v>0</v>
      </c>
      <c r="S918" s="550">
        <f t="shared" si="946"/>
        <v>0</v>
      </c>
      <c r="T918" s="550">
        <f>IF(R918=1,SUM($R$6:R918),0)</f>
        <v>0</v>
      </c>
      <c r="U918" s="550">
        <f>IF(S918=1,SUM($S$6:S918),0)</f>
        <v>0</v>
      </c>
      <c r="V918" s="550">
        <f t="shared" si="947"/>
        <v>0</v>
      </c>
      <c r="W918" s="550">
        <f t="shared" si="948"/>
        <v>0</v>
      </c>
      <c r="X918" s="550">
        <f>IF(W918=1,SUM($W$6:W918),0)</f>
        <v>0</v>
      </c>
      <c r="Y918" s="158"/>
      <c r="Z918" s="158"/>
      <c r="AA918" s="158"/>
      <c r="AB918" s="158"/>
      <c r="AE918" s="150"/>
      <c r="AF918" s="160"/>
      <c r="AG918" s="150"/>
      <c r="AH918" s="150"/>
    </row>
    <row r="919" spans="1:34" ht="15" customHeight="1">
      <c r="A919" s="15"/>
      <c r="B919" s="166">
        <v>66</v>
      </c>
      <c r="C919" s="217" t="s">
        <v>1562</v>
      </c>
      <c r="D919" s="217" t="s">
        <v>1562</v>
      </c>
      <c r="E919" s="212" t="s">
        <v>47</v>
      </c>
      <c r="F919" s="213" t="s">
        <v>14</v>
      </c>
      <c r="G919" s="405"/>
      <c r="H919" s="405"/>
      <c r="I919" s="405">
        <v>215199</v>
      </c>
      <c r="J919" s="450">
        <v>0.62195991091314029</v>
      </c>
      <c r="K919" s="405">
        <f t="shared" si="952"/>
        <v>349044.15086859692</v>
      </c>
      <c r="L919" s="405">
        <f t="shared" ref="L919:O919" si="966">IF($J919&lt;0,(K919*(1-$J919)),(K919*(1+$J919)))</f>
        <v>566135.61984758219</v>
      </c>
      <c r="M919" s="405">
        <f t="shared" si="966"/>
        <v>918249.27953273989</v>
      </c>
      <c r="N919" s="405">
        <f t="shared" si="966"/>
        <v>1489363.5196269781</v>
      </c>
      <c r="O919" s="405">
        <f t="shared" si="966"/>
        <v>2415687.9216114548</v>
      </c>
      <c r="P919" s="455"/>
      <c r="Q919" s="87">
        <f t="shared" si="954"/>
        <v>215199</v>
      </c>
      <c r="R919" s="550">
        <f t="shared" si="945"/>
        <v>0</v>
      </c>
      <c r="S919" s="550">
        <f t="shared" si="946"/>
        <v>0</v>
      </c>
      <c r="T919" s="550">
        <f>IF(R919=1,SUM($R$6:R919),0)</f>
        <v>0</v>
      </c>
      <c r="U919" s="550">
        <f>IF(S919=1,SUM($S$6:S919),0)</f>
        <v>0</v>
      </c>
      <c r="V919" s="550">
        <f t="shared" si="947"/>
        <v>0</v>
      </c>
      <c r="W919" s="550">
        <f t="shared" si="948"/>
        <v>0</v>
      </c>
      <c r="X919" s="550">
        <f>IF(W919=1,SUM($W$6:W919),0)</f>
        <v>0</v>
      </c>
      <c r="Y919" s="158"/>
      <c r="Z919" s="158"/>
      <c r="AA919" s="158"/>
      <c r="AB919" s="158"/>
      <c r="AE919" s="150"/>
      <c r="AF919" s="160"/>
      <c r="AG919" s="150"/>
      <c r="AH919" s="150"/>
    </row>
    <row r="920" spans="1:34" ht="15" customHeight="1">
      <c r="A920" s="15"/>
      <c r="B920" s="166">
        <v>67</v>
      </c>
      <c r="C920" s="217" t="s">
        <v>1563</v>
      </c>
      <c r="D920" s="217" t="s">
        <v>1563</v>
      </c>
      <c r="E920" s="212" t="s">
        <v>47</v>
      </c>
      <c r="F920" s="213" t="s">
        <v>14</v>
      </c>
      <c r="G920" s="405"/>
      <c r="H920" s="405"/>
      <c r="I920" s="405">
        <v>193561</v>
      </c>
      <c r="J920" s="450">
        <v>0.85748792270531404</v>
      </c>
      <c r="K920" s="405">
        <f t="shared" si="952"/>
        <v>359537.21980676329</v>
      </c>
      <c r="L920" s="405">
        <f t="shared" ref="L920:O920" si="967">IF($J920&lt;0,(K920*(1-$J920)),(K920*(1+$J920)))</f>
        <v>667836.04355410859</v>
      </c>
      <c r="M920" s="405">
        <f t="shared" si="967"/>
        <v>1240497.3852490569</v>
      </c>
      <c r="N920" s="405">
        <f t="shared" si="967"/>
        <v>2304208.9112476441</v>
      </c>
      <c r="O920" s="405">
        <f t="shared" si="967"/>
        <v>4280040.2240324598</v>
      </c>
      <c r="P920" s="455"/>
      <c r="Q920" s="87">
        <f t="shared" si="954"/>
        <v>193561</v>
      </c>
      <c r="R920" s="550">
        <f t="shared" si="945"/>
        <v>0</v>
      </c>
      <c r="S920" s="550">
        <f t="shared" si="946"/>
        <v>0</v>
      </c>
      <c r="T920" s="550">
        <f>IF(R920=1,SUM($R$6:R920),0)</f>
        <v>0</v>
      </c>
      <c r="U920" s="550">
        <f>IF(S920=1,SUM($S$6:S920),0)</f>
        <v>0</v>
      </c>
      <c r="V920" s="550">
        <f t="shared" si="947"/>
        <v>0</v>
      </c>
      <c r="W920" s="550">
        <f t="shared" si="948"/>
        <v>0</v>
      </c>
      <c r="X920" s="550">
        <f>IF(W920=1,SUM($W$6:W920),0)</f>
        <v>0</v>
      </c>
      <c r="Y920" s="158"/>
      <c r="Z920" s="158"/>
      <c r="AA920" s="158"/>
      <c r="AB920" s="158"/>
      <c r="AE920" s="150"/>
      <c r="AF920" s="160"/>
      <c r="AG920" s="150"/>
      <c r="AH920" s="150"/>
    </row>
    <row r="921" spans="1:34" ht="15" customHeight="1">
      <c r="A921" s="15"/>
      <c r="B921" s="166">
        <v>68</v>
      </c>
      <c r="C921" s="217" t="s">
        <v>1564</v>
      </c>
      <c r="D921" s="217" t="s">
        <v>1564</v>
      </c>
      <c r="E921" s="212" t="s">
        <v>47</v>
      </c>
      <c r="F921" s="213" t="s">
        <v>14</v>
      </c>
      <c r="G921" s="405"/>
      <c r="H921" s="405"/>
      <c r="I921" s="405">
        <v>236181</v>
      </c>
      <c r="J921" s="450">
        <v>0.48182965299684544</v>
      </c>
      <c r="K921" s="405">
        <f t="shared" si="952"/>
        <v>349980.00927444792</v>
      </c>
      <c r="L921" s="405">
        <f t="shared" ref="L921:O921" si="968">IF($J921&lt;0,(K921*(1-$J921)),(K921*(1+$J921)))</f>
        <v>518610.75569898786</v>
      </c>
      <c r="M921" s="405">
        <f t="shared" si="968"/>
        <v>768492.79615786287</v>
      </c>
      <c r="N921" s="405">
        <f t="shared" si="968"/>
        <v>1138775.4134611813</v>
      </c>
      <c r="O921" s="405">
        <f t="shared" si="968"/>
        <v>1687471.1757705214</v>
      </c>
      <c r="P921" s="455"/>
      <c r="Q921" s="87">
        <f t="shared" si="954"/>
        <v>236181</v>
      </c>
      <c r="R921" s="550">
        <f t="shared" si="945"/>
        <v>0</v>
      </c>
      <c r="S921" s="550">
        <f t="shared" si="946"/>
        <v>0</v>
      </c>
      <c r="T921" s="550">
        <f>IF(R921=1,SUM($R$6:R921),0)</f>
        <v>0</v>
      </c>
      <c r="U921" s="550">
        <f>IF(S921=1,SUM($S$6:S921),0)</f>
        <v>0</v>
      </c>
      <c r="V921" s="550">
        <f t="shared" si="947"/>
        <v>0</v>
      </c>
      <c r="W921" s="550">
        <f t="shared" si="948"/>
        <v>0</v>
      </c>
      <c r="X921" s="550">
        <f>IF(W921=1,SUM($W$6:W921),0)</f>
        <v>0</v>
      </c>
      <c r="Y921" s="158"/>
      <c r="Z921" s="158"/>
      <c r="AA921" s="158"/>
      <c r="AB921" s="158"/>
      <c r="AE921" s="150"/>
      <c r="AF921" s="160"/>
      <c r="AG921" s="150"/>
      <c r="AH921" s="150"/>
    </row>
    <row r="922" spans="1:34" ht="15" customHeight="1">
      <c r="A922" s="15"/>
      <c r="B922" s="166">
        <v>69</v>
      </c>
      <c r="C922" s="217" t="s">
        <v>1565</v>
      </c>
      <c r="D922" s="217" t="s">
        <v>1565</v>
      </c>
      <c r="E922" s="212" t="s">
        <v>47</v>
      </c>
      <c r="F922" s="213" t="s">
        <v>14</v>
      </c>
      <c r="G922" s="405"/>
      <c r="H922" s="405"/>
      <c r="I922" s="405">
        <v>209954</v>
      </c>
      <c r="J922" s="450">
        <v>0.91942962281508744</v>
      </c>
      <c r="K922" s="405">
        <f t="shared" si="952"/>
        <v>402991.92702851887</v>
      </c>
      <c r="L922" s="405">
        <f t="shared" ref="L922:O922" si="969">IF($J922&lt;0,(K922*(1-$J922)),(K922*(1+$J922)))</f>
        <v>773514.64249387523</v>
      </c>
      <c r="M922" s="405">
        <f t="shared" si="969"/>
        <v>1484706.9184839663</v>
      </c>
      <c r="N922" s="405">
        <f t="shared" si="969"/>
        <v>2849790.4405366303</v>
      </c>
      <c r="O922" s="405">
        <f t="shared" si="969"/>
        <v>5469972.1903812662</v>
      </c>
      <c r="P922" s="455"/>
      <c r="Q922" s="87">
        <f t="shared" si="954"/>
        <v>209954</v>
      </c>
      <c r="R922" s="550">
        <f t="shared" si="945"/>
        <v>0</v>
      </c>
      <c r="S922" s="550">
        <f t="shared" si="946"/>
        <v>0</v>
      </c>
      <c r="T922" s="550">
        <f>IF(R922=1,SUM($R$6:R922),0)</f>
        <v>0</v>
      </c>
      <c r="U922" s="550">
        <f>IF(S922=1,SUM($S$6:S922),0)</f>
        <v>0</v>
      </c>
      <c r="V922" s="550">
        <f t="shared" si="947"/>
        <v>0</v>
      </c>
      <c r="W922" s="550">
        <f t="shared" si="948"/>
        <v>0</v>
      </c>
      <c r="X922" s="550">
        <f>IF(W922=1,SUM($W$6:W922),0)</f>
        <v>0</v>
      </c>
      <c r="Y922" s="158"/>
      <c r="Z922" s="158"/>
      <c r="AA922" s="158"/>
      <c r="AB922" s="158"/>
      <c r="AE922" s="150"/>
      <c r="AF922" s="160"/>
      <c r="AG922" s="150"/>
      <c r="AH922" s="150"/>
    </row>
    <row r="923" spans="1:34" ht="15" customHeight="1">
      <c r="A923" s="15"/>
      <c r="B923" s="166">
        <v>70</v>
      </c>
      <c r="C923" s="217" t="s">
        <v>1566</v>
      </c>
      <c r="D923" s="217" t="s">
        <v>1566</v>
      </c>
      <c r="E923" s="212" t="s">
        <v>47</v>
      </c>
      <c r="F923" s="213" t="s">
        <v>14</v>
      </c>
      <c r="G923" s="405"/>
      <c r="H923" s="405"/>
      <c r="I923" s="405">
        <v>221428</v>
      </c>
      <c r="J923" s="450">
        <v>0.63412769116555312</v>
      </c>
      <c r="K923" s="405">
        <f t="shared" si="952"/>
        <v>361841.62639940612</v>
      </c>
      <c r="L923" s="405">
        <f t="shared" ref="L923:O923" si="970">IF($J923&lt;0,(K923*(1-$J923)),(K923*(1+$J923)))</f>
        <v>591295.42151565012</v>
      </c>
      <c r="M923" s="405">
        <f t="shared" si="970"/>
        <v>966252.22195813188</v>
      </c>
      <c r="N923" s="405">
        <f t="shared" si="970"/>
        <v>1578979.5125520276</v>
      </c>
      <c r="O923" s="405">
        <f t="shared" si="970"/>
        <v>2580254.1452443553</v>
      </c>
      <c r="P923" s="455"/>
      <c r="Q923" s="87">
        <f t="shared" si="954"/>
        <v>221428</v>
      </c>
      <c r="R923" s="550">
        <f t="shared" si="945"/>
        <v>0</v>
      </c>
      <c r="S923" s="550">
        <f t="shared" si="946"/>
        <v>0</v>
      </c>
      <c r="T923" s="550">
        <f>IF(R923=1,SUM($R$6:R923),0)</f>
        <v>0</v>
      </c>
      <c r="U923" s="550">
        <f>IF(S923=1,SUM($S$6:S923),0)</f>
        <v>0</v>
      </c>
      <c r="V923" s="550">
        <f t="shared" si="947"/>
        <v>0</v>
      </c>
      <c r="W923" s="550">
        <f t="shared" si="948"/>
        <v>0</v>
      </c>
      <c r="X923" s="550">
        <f>IF(W923=1,SUM($W$6:W923),0)</f>
        <v>0</v>
      </c>
      <c r="Y923" s="158"/>
      <c r="Z923" s="158"/>
      <c r="AA923" s="158"/>
      <c r="AB923" s="158"/>
      <c r="AE923" s="150"/>
      <c r="AF923" s="160"/>
      <c r="AG923" s="150"/>
      <c r="AH923" s="150"/>
    </row>
    <row r="924" spans="1:34" ht="15" customHeight="1">
      <c r="A924" s="15"/>
      <c r="B924" s="166">
        <v>71</v>
      </c>
      <c r="C924" s="217" t="s">
        <v>1567</v>
      </c>
      <c r="D924" s="217" t="s">
        <v>1567</v>
      </c>
      <c r="E924" s="212" t="s">
        <v>47</v>
      </c>
      <c r="F924" s="213" t="s">
        <v>14</v>
      </c>
      <c r="G924" s="405"/>
      <c r="H924" s="405"/>
      <c r="I924" s="405">
        <v>433734</v>
      </c>
      <c r="J924" s="450">
        <v>0.69258140447234207</v>
      </c>
      <c r="K924" s="405">
        <f t="shared" si="952"/>
        <v>734130.10288740671</v>
      </c>
      <c r="L924" s="405">
        <f t="shared" ref="L924:O924" si="971">IF($J924&lt;0,(K924*(1-$J924)),(K924*(1+$J924)))</f>
        <v>1242574.9606105918</v>
      </c>
      <c r="M924" s="405">
        <f t="shared" si="971"/>
        <v>2103159.2719924403</v>
      </c>
      <c r="N924" s="405">
        <f t="shared" si="971"/>
        <v>3559768.2744179927</v>
      </c>
      <c r="O924" s="405">
        <f t="shared" si="971"/>
        <v>6025197.5855104914</v>
      </c>
      <c r="P924" s="455"/>
      <c r="Q924" s="87">
        <f t="shared" si="954"/>
        <v>433734</v>
      </c>
      <c r="R924" s="550">
        <f t="shared" si="945"/>
        <v>0</v>
      </c>
      <c r="S924" s="550">
        <f t="shared" si="946"/>
        <v>0</v>
      </c>
      <c r="T924" s="550">
        <f>IF(R924=1,SUM($R$6:R924),0)</f>
        <v>0</v>
      </c>
      <c r="U924" s="550">
        <f>IF(S924=1,SUM($S$6:S924),0)</f>
        <v>0</v>
      </c>
      <c r="V924" s="550">
        <f t="shared" si="947"/>
        <v>0</v>
      </c>
      <c r="W924" s="550">
        <f t="shared" si="948"/>
        <v>0</v>
      </c>
      <c r="X924" s="550">
        <f>IF(W924=1,SUM($W$6:W924),0)</f>
        <v>0</v>
      </c>
      <c r="Y924" s="158"/>
      <c r="Z924" s="158"/>
      <c r="AA924" s="158"/>
      <c r="AB924" s="158"/>
      <c r="AE924" s="150"/>
      <c r="AF924" s="160"/>
      <c r="AG924" s="150"/>
      <c r="AH924" s="150"/>
    </row>
    <row r="925" spans="1:34" ht="15" customHeight="1">
      <c r="A925" s="15"/>
      <c r="B925" s="166">
        <v>72</v>
      </c>
      <c r="C925" s="217" t="s">
        <v>1568</v>
      </c>
      <c r="D925" s="217" t="s">
        <v>1568</v>
      </c>
      <c r="E925" s="212" t="s">
        <v>47</v>
      </c>
      <c r="F925" s="213" t="s">
        <v>14</v>
      </c>
      <c r="G925" s="405"/>
      <c r="H925" s="405"/>
      <c r="I925" s="405">
        <v>368165</v>
      </c>
      <c r="J925" s="450">
        <v>0.72026098901098901</v>
      </c>
      <c r="K925" s="405">
        <f t="shared" si="952"/>
        <v>633339.88701923075</v>
      </c>
      <c r="L925" s="405">
        <f t="shared" ref="L925:O925" si="972">IF($J925&lt;0,(K925*(1-$J925)),(K925*(1+$J925)))</f>
        <v>1089509.9004238099</v>
      </c>
      <c r="M925" s="405">
        <f t="shared" si="972"/>
        <v>1874241.3788403273</v>
      </c>
      <c r="N925" s="405">
        <f t="shared" si="972"/>
        <v>3224184.3280091812</v>
      </c>
      <c r="O925" s="405">
        <f t="shared" si="972"/>
        <v>5546438.5208548047</v>
      </c>
      <c r="P925" s="455"/>
      <c r="Q925" s="87">
        <f t="shared" si="954"/>
        <v>368165</v>
      </c>
      <c r="R925" s="550">
        <f t="shared" si="945"/>
        <v>0</v>
      </c>
      <c r="S925" s="550">
        <f t="shared" si="946"/>
        <v>0</v>
      </c>
      <c r="T925" s="550">
        <f>IF(R925=1,SUM($R$6:R925),0)</f>
        <v>0</v>
      </c>
      <c r="U925" s="550">
        <f>IF(S925=1,SUM($S$6:S925),0)</f>
        <v>0</v>
      </c>
      <c r="V925" s="550">
        <f t="shared" si="947"/>
        <v>0</v>
      </c>
      <c r="W925" s="550">
        <f t="shared" si="948"/>
        <v>0</v>
      </c>
      <c r="X925" s="550">
        <f>IF(W925=1,SUM($W$6:W925),0)</f>
        <v>0</v>
      </c>
      <c r="Y925" s="158"/>
      <c r="Z925" s="158"/>
      <c r="AA925" s="158"/>
      <c r="AB925" s="158"/>
      <c r="AE925" s="150"/>
      <c r="AF925" s="160"/>
      <c r="AG925" s="150"/>
      <c r="AH925" s="150"/>
    </row>
    <row r="926" spans="1:34" ht="15" customHeight="1">
      <c r="A926" s="15"/>
      <c r="B926" s="166">
        <v>73</v>
      </c>
      <c r="C926" s="217" t="s">
        <v>1569</v>
      </c>
      <c r="D926" s="217" t="s">
        <v>1569</v>
      </c>
      <c r="E926" s="212" t="s">
        <v>47</v>
      </c>
      <c r="F926" s="213" t="s">
        <v>14</v>
      </c>
      <c r="G926" s="405"/>
      <c r="H926" s="405"/>
      <c r="I926" s="405">
        <v>470437</v>
      </c>
      <c r="J926" s="450">
        <v>1.370339240506329</v>
      </c>
      <c r="K926" s="405">
        <f t="shared" si="952"/>
        <v>1115095.2812860759</v>
      </c>
      <c r="L926" s="405">
        <f t="shared" ref="L926:O926" si="973">IF($J926&lt;0,(K926*(1-$J926)),(K926*(1+$J926)))</f>
        <v>2643154.1021358287</v>
      </c>
      <c r="M926" s="405">
        <f t="shared" si="973"/>
        <v>6265171.8869978283</v>
      </c>
      <c r="N926" s="405">
        <f t="shared" si="973"/>
        <v>14850582.772268036</v>
      </c>
      <c r="O926" s="405">
        <f t="shared" si="973"/>
        <v>35200919.089494191</v>
      </c>
      <c r="P926" s="455"/>
      <c r="Q926" s="87">
        <f t="shared" si="954"/>
        <v>470437</v>
      </c>
      <c r="R926" s="550">
        <f t="shared" si="945"/>
        <v>0</v>
      </c>
      <c r="S926" s="550">
        <f t="shared" si="946"/>
        <v>0</v>
      </c>
      <c r="T926" s="550">
        <f>IF(R926=1,SUM($R$6:R926),0)</f>
        <v>0</v>
      </c>
      <c r="U926" s="550">
        <f>IF(S926=1,SUM($S$6:S926),0)</f>
        <v>0</v>
      </c>
      <c r="V926" s="550">
        <f t="shared" si="947"/>
        <v>0</v>
      </c>
      <c r="W926" s="550">
        <f t="shared" si="948"/>
        <v>0</v>
      </c>
      <c r="X926" s="550">
        <f>IF(W926=1,SUM($W$6:W926),0)</f>
        <v>0</v>
      </c>
      <c r="Y926" s="158"/>
      <c r="Z926" s="158"/>
      <c r="AA926" s="158"/>
      <c r="AB926" s="158"/>
      <c r="AE926" s="150"/>
      <c r="AF926" s="160"/>
      <c r="AG926" s="150"/>
      <c r="AH926" s="150"/>
    </row>
    <row r="927" spans="1:34" ht="15" customHeight="1">
      <c r="A927" s="15"/>
      <c r="B927" s="166">
        <v>74</v>
      </c>
      <c r="C927" s="217" t="s">
        <v>1570</v>
      </c>
      <c r="D927" s="217" t="s">
        <v>1570</v>
      </c>
      <c r="E927" s="212" t="s">
        <v>47</v>
      </c>
      <c r="F927" s="213" t="s">
        <v>14</v>
      </c>
      <c r="G927" s="405"/>
      <c r="H927" s="405"/>
      <c r="I927" s="405">
        <v>411424</v>
      </c>
      <c r="J927" s="450">
        <v>0.84025617977528089</v>
      </c>
      <c r="K927" s="405">
        <f t="shared" si="952"/>
        <v>757125.55850786518</v>
      </c>
      <c r="L927" s="405">
        <f t="shared" ref="L927:O927" si="974">IF($J927&lt;0,(K927*(1-$J927)),(K927*(1+$J927)))</f>
        <v>1393304.98790991</v>
      </c>
      <c r="M927" s="405">
        <f t="shared" si="974"/>
        <v>2564038.1143129352</v>
      </c>
      <c r="N927" s="405">
        <f t="shared" si="974"/>
        <v>4718486.9850437371</v>
      </c>
      <c r="O927" s="405">
        <f t="shared" si="974"/>
        <v>8683224.8334159702</v>
      </c>
      <c r="P927" s="455"/>
      <c r="Q927" s="87">
        <f t="shared" si="954"/>
        <v>411424</v>
      </c>
      <c r="R927" s="550">
        <f t="shared" si="945"/>
        <v>0</v>
      </c>
      <c r="S927" s="550">
        <f t="shared" si="946"/>
        <v>0</v>
      </c>
      <c r="T927" s="550">
        <f>IF(R927=1,SUM($R$6:R927),0)</f>
        <v>0</v>
      </c>
      <c r="U927" s="550">
        <f>IF(S927=1,SUM($S$6:S927),0)</f>
        <v>0</v>
      </c>
      <c r="V927" s="550">
        <f t="shared" si="947"/>
        <v>0</v>
      </c>
      <c r="W927" s="550">
        <f t="shared" si="948"/>
        <v>0</v>
      </c>
      <c r="X927" s="550">
        <f>IF(W927=1,SUM($W$6:W927),0)</f>
        <v>0</v>
      </c>
      <c r="Y927" s="158"/>
      <c r="Z927" s="158"/>
      <c r="AA927" s="158"/>
      <c r="AB927" s="158"/>
      <c r="AE927" s="150"/>
      <c r="AF927" s="160"/>
      <c r="AG927" s="150"/>
      <c r="AH927" s="150"/>
    </row>
    <row r="928" spans="1:34" ht="15" customHeight="1">
      <c r="A928" s="15"/>
      <c r="B928" s="166">
        <v>75</v>
      </c>
      <c r="C928" s="217" t="s">
        <v>1571</v>
      </c>
      <c r="D928" s="217" t="s">
        <v>1571</v>
      </c>
      <c r="E928" s="212" t="s">
        <v>47</v>
      </c>
      <c r="F928" s="213" t="s">
        <v>14</v>
      </c>
      <c r="G928" s="405"/>
      <c r="H928" s="405"/>
      <c r="I928" s="405">
        <v>470437</v>
      </c>
      <c r="J928" s="450">
        <v>0.79296055151283029</v>
      </c>
      <c r="K928" s="405">
        <f t="shared" si="952"/>
        <v>843474.98297204135</v>
      </c>
      <c r="L928" s="405">
        <f t="shared" ref="L928:O928" si="975">IF($J928&lt;0,(K928*(1-$J928)),(K928*(1+$J928)))</f>
        <v>1512317.3706568265</v>
      </c>
      <c r="M928" s="405">
        <f t="shared" si="975"/>
        <v>2711525.3869552971</v>
      </c>
      <c r="N928" s="405">
        <f t="shared" si="975"/>
        <v>4861658.05323641</v>
      </c>
      <c r="O928" s="405">
        <f t="shared" si="975"/>
        <v>8716761.1043975465</v>
      </c>
      <c r="P928" s="455"/>
      <c r="Q928" s="87">
        <f t="shared" si="954"/>
        <v>470437</v>
      </c>
      <c r="R928" s="550">
        <f t="shared" si="945"/>
        <v>0</v>
      </c>
      <c r="S928" s="550">
        <f t="shared" si="946"/>
        <v>0</v>
      </c>
      <c r="T928" s="550">
        <f>IF(R928=1,SUM($R$6:R928),0)</f>
        <v>0</v>
      </c>
      <c r="U928" s="550">
        <f>IF(S928=1,SUM($S$6:S928),0)</f>
        <v>0</v>
      </c>
      <c r="V928" s="550">
        <f t="shared" si="947"/>
        <v>0</v>
      </c>
      <c r="W928" s="550">
        <f t="shared" si="948"/>
        <v>0</v>
      </c>
      <c r="X928" s="550">
        <f>IF(W928=1,SUM($W$6:W928),0)</f>
        <v>0</v>
      </c>
      <c r="Y928" s="158"/>
      <c r="Z928" s="158"/>
      <c r="AA928" s="158"/>
      <c r="AB928" s="158"/>
      <c r="AE928" s="150"/>
      <c r="AF928" s="160"/>
      <c r="AG928" s="150"/>
      <c r="AH928" s="150"/>
    </row>
    <row r="929" spans="1:34" ht="15" customHeight="1">
      <c r="A929" s="15"/>
      <c r="B929" s="166">
        <v>76</v>
      </c>
      <c r="C929" s="217" t="s">
        <v>1572</v>
      </c>
      <c r="D929" s="217" t="s">
        <v>1572</v>
      </c>
      <c r="E929" s="212" t="s">
        <v>47</v>
      </c>
      <c r="F929" s="213" t="s">
        <v>14</v>
      </c>
      <c r="G929" s="405"/>
      <c r="H929" s="405"/>
      <c r="I929" s="405">
        <v>141026</v>
      </c>
      <c r="J929" s="450">
        <v>2.0584532374100718E-2</v>
      </c>
      <c r="K929" s="405">
        <f t="shared" si="952"/>
        <v>143928.95426258992</v>
      </c>
      <c r="L929" s="405">
        <f t="shared" ref="L929:O929" si="976">IF($J929&lt;0,(K929*(1-$J929)),(K929*(1+$J929)))</f>
        <v>146891.66448117865</v>
      </c>
      <c r="M929" s="405">
        <f t="shared" si="976"/>
        <v>149915.36070417703</v>
      </c>
      <c r="N929" s="405">
        <f t="shared" si="976"/>
        <v>153001.29829996717</v>
      </c>
      <c r="O929" s="405">
        <f t="shared" si="976"/>
        <v>156150.75847810227</v>
      </c>
      <c r="P929" s="455"/>
      <c r="Q929" s="87">
        <f t="shared" si="954"/>
        <v>141026</v>
      </c>
      <c r="R929" s="550">
        <f t="shared" si="945"/>
        <v>0</v>
      </c>
      <c r="S929" s="550">
        <f t="shared" si="946"/>
        <v>0</v>
      </c>
      <c r="T929" s="550">
        <f>IF(R929=1,SUM($R$6:R929),0)</f>
        <v>0</v>
      </c>
      <c r="U929" s="550">
        <f>IF(S929=1,SUM($S$6:S929),0)</f>
        <v>0</v>
      </c>
      <c r="V929" s="550">
        <f t="shared" si="947"/>
        <v>0</v>
      </c>
      <c r="W929" s="550">
        <f t="shared" si="948"/>
        <v>0</v>
      </c>
      <c r="X929" s="550">
        <f>IF(W929=1,SUM($W$6:W929),0)</f>
        <v>0</v>
      </c>
      <c r="Y929" s="158"/>
      <c r="Z929" s="158"/>
      <c r="AA929" s="158"/>
      <c r="AB929" s="158"/>
      <c r="AE929" s="150"/>
      <c r="AF929" s="160"/>
      <c r="AG929" s="150"/>
      <c r="AH929" s="150"/>
    </row>
    <row r="930" spans="1:34" ht="15" customHeight="1">
      <c r="A930" s="15"/>
      <c r="B930" s="166">
        <v>77</v>
      </c>
      <c r="C930" s="217" t="s">
        <v>1573</v>
      </c>
      <c r="D930" s="217" t="s">
        <v>1573</v>
      </c>
      <c r="E930" s="212" t="s">
        <v>47</v>
      </c>
      <c r="F930" s="213" t="s">
        <v>14</v>
      </c>
      <c r="G930" s="405"/>
      <c r="H930" s="405"/>
      <c r="I930" s="405">
        <v>125289</v>
      </c>
      <c r="J930" s="450">
        <v>0.46821826280623607</v>
      </c>
      <c r="K930" s="405">
        <f t="shared" si="952"/>
        <v>183951.59792873051</v>
      </c>
      <c r="L930" s="405">
        <f t="shared" ref="L930:O930" si="977">IF($J930&lt;0,(K930*(1-$J930)),(K930*(1+$J930)))</f>
        <v>270081.09555135196</v>
      </c>
      <c r="M930" s="405">
        <f t="shared" si="977"/>
        <v>396537.99692721106</v>
      </c>
      <c r="N930" s="405">
        <f t="shared" si="977"/>
        <v>582204.32898513437</v>
      </c>
      <c r="O930" s="405">
        <f t="shared" si="977"/>
        <v>854803.02850082435</v>
      </c>
      <c r="P930" s="455"/>
      <c r="Q930" s="87">
        <f t="shared" si="954"/>
        <v>125289</v>
      </c>
      <c r="R930" s="550">
        <f t="shared" si="945"/>
        <v>0</v>
      </c>
      <c r="S930" s="550">
        <f t="shared" si="946"/>
        <v>0</v>
      </c>
      <c r="T930" s="550">
        <f>IF(R930=1,SUM($R$6:R930),0)</f>
        <v>0</v>
      </c>
      <c r="U930" s="550">
        <f>IF(S930=1,SUM($S$6:S930),0)</f>
        <v>0</v>
      </c>
      <c r="V930" s="550">
        <f t="shared" si="947"/>
        <v>0</v>
      </c>
      <c r="W930" s="550">
        <f t="shared" si="948"/>
        <v>0</v>
      </c>
      <c r="X930" s="550">
        <f>IF(W930=1,SUM($W$6:W930),0)</f>
        <v>0</v>
      </c>
      <c r="Y930" s="158"/>
      <c r="Z930" s="158"/>
      <c r="AA930" s="158"/>
      <c r="AB930" s="158"/>
      <c r="AE930" s="150"/>
      <c r="AF930" s="160"/>
      <c r="AG930" s="150"/>
      <c r="AH930" s="150"/>
    </row>
    <row r="931" spans="1:34" ht="15" customHeight="1">
      <c r="A931" s="15"/>
      <c r="B931" s="166">
        <v>78</v>
      </c>
      <c r="C931" s="217" t="s">
        <v>1574</v>
      </c>
      <c r="D931" s="217" t="s">
        <v>1574</v>
      </c>
      <c r="E931" s="212" t="s">
        <v>47</v>
      </c>
      <c r="F931" s="213" t="s">
        <v>14</v>
      </c>
      <c r="G931" s="405"/>
      <c r="H931" s="405"/>
      <c r="I931" s="405">
        <v>130528</v>
      </c>
      <c r="J931" s="450">
        <v>0.35071043165467625</v>
      </c>
      <c r="K931" s="405">
        <f t="shared" si="952"/>
        <v>176305.53122302159</v>
      </c>
      <c r="L931" s="405">
        <f t="shared" ref="L931:O931" si="978">IF($J931&lt;0,(K931*(1-$J931)),(K931*(1+$J931)))</f>
        <v>238137.7201813545</v>
      </c>
      <c r="M931" s="405">
        <f t="shared" si="978"/>
        <v>321655.10281941784</v>
      </c>
      <c r="N931" s="405">
        <f t="shared" si="978"/>
        <v>434462.90277314518</v>
      </c>
      <c r="O931" s="405">
        <f t="shared" si="978"/>
        <v>586833.57494265854</v>
      </c>
      <c r="P931" s="455"/>
      <c r="Q931" s="87">
        <f t="shared" si="954"/>
        <v>130528</v>
      </c>
      <c r="R931" s="550">
        <f t="shared" si="945"/>
        <v>0</v>
      </c>
      <c r="S931" s="550">
        <f t="shared" si="946"/>
        <v>0</v>
      </c>
      <c r="T931" s="550">
        <f>IF(R931=1,SUM($R$6:R931),0)</f>
        <v>0</v>
      </c>
      <c r="U931" s="550">
        <f>IF(S931=1,SUM($S$6:S931),0)</f>
        <v>0</v>
      </c>
      <c r="V931" s="550">
        <f t="shared" si="947"/>
        <v>0</v>
      </c>
      <c r="W931" s="550">
        <f t="shared" si="948"/>
        <v>0</v>
      </c>
      <c r="X931" s="550">
        <f>IF(W931=1,SUM($W$6:W931),0)</f>
        <v>0</v>
      </c>
      <c r="Y931" s="158"/>
      <c r="Z931" s="158"/>
      <c r="AA931" s="158"/>
      <c r="AB931" s="158"/>
      <c r="AE931" s="150"/>
      <c r="AF931" s="160"/>
      <c r="AG931" s="150"/>
      <c r="AH931" s="150"/>
    </row>
    <row r="932" spans="1:34" ht="15" customHeight="1">
      <c r="A932" s="15"/>
      <c r="B932" s="166">
        <v>79</v>
      </c>
      <c r="C932" s="217" t="s">
        <v>1575</v>
      </c>
      <c r="D932" s="217" t="s">
        <v>1575</v>
      </c>
      <c r="E932" s="212" t="s">
        <v>47</v>
      </c>
      <c r="F932" s="213" t="s">
        <v>14</v>
      </c>
      <c r="G932" s="405"/>
      <c r="H932" s="405"/>
      <c r="I932" s="405">
        <v>130528</v>
      </c>
      <c r="J932" s="450">
        <v>7.2255192878338276E-3</v>
      </c>
      <c r="K932" s="405">
        <f t="shared" si="952"/>
        <v>131471.13258160237</v>
      </c>
      <c r="L932" s="405">
        <f t="shared" ref="L932:O932" si="979">IF($J932&lt;0,(K932*(1-$J932)),(K932*(1+$J932)))</f>
        <v>132421.0797858641</v>
      </c>
      <c r="M932" s="405">
        <f t="shared" si="979"/>
        <v>133377.89085197265</v>
      </c>
      <c r="N932" s="405">
        <f t="shared" si="979"/>
        <v>134341.61537489417</v>
      </c>
      <c r="O932" s="405">
        <f t="shared" si="979"/>
        <v>135312.30330794424</v>
      </c>
      <c r="P932" s="455"/>
      <c r="Q932" s="87">
        <f t="shared" si="954"/>
        <v>130528</v>
      </c>
      <c r="R932" s="550">
        <f t="shared" si="945"/>
        <v>0</v>
      </c>
      <c r="S932" s="550">
        <f t="shared" si="946"/>
        <v>0</v>
      </c>
      <c r="T932" s="550">
        <f>IF(R932=1,SUM($R$6:R932),0)</f>
        <v>0</v>
      </c>
      <c r="U932" s="550">
        <f>IF(S932=1,SUM($S$6:S932),0)</f>
        <v>0</v>
      </c>
      <c r="V932" s="550">
        <f t="shared" si="947"/>
        <v>0</v>
      </c>
      <c r="W932" s="550">
        <f t="shared" si="948"/>
        <v>0</v>
      </c>
      <c r="X932" s="550">
        <f>IF(W932=1,SUM($W$6:W932),0)</f>
        <v>0</v>
      </c>
      <c r="Y932" s="158"/>
      <c r="Z932" s="158"/>
      <c r="AA932" s="158"/>
      <c r="AB932" s="158"/>
      <c r="AE932" s="150"/>
      <c r="AF932" s="160"/>
      <c r="AG932" s="150"/>
      <c r="AH932" s="150"/>
    </row>
    <row r="933" spans="1:34" ht="15" customHeight="1">
      <c r="A933" s="15"/>
      <c r="B933" s="166">
        <v>80</v>
      </c>
      <c r="C933" s="217" t="s">
        <v>1576</v>
      </c>
      <c r="D933" s="217" t="s">
        <v>1576</v>
      </c>
      <c r="E933" s="212" t="s">
        <v>47</v>
      </c>
      <c r="F933" s="213" t="s">
        <v>14</v>
      </c>
      <c r="G933" s="405"/>
      <c r="H933" s="405"/>
      <c r="I933" s="405">
        <v>114792</v>
      </c>
      <c r="J933" s="450">
        <v>0.13800194931773879</v>
      </c>
      <c r="K933" s="405">
        <f t="shared" si="952"/>
        <v>130633.51976608185</v>
      </c>
      <c r="L933" s="405">
        <f t="shared" ref="L933:O933" si="980">IF($J933&lt;0,(K933*(1-$J933)),(K933*(1+$J933)))</f>
        <v>148661.20014003851</v>
      </c>
      <c r="M933" s="405">
        <f t="shared" si="980"/>
        <v>169176.73554727831</v>
      </c>
      <c r="N933" s="405">
        <f t="shared" si="980"/>
        <v>192523.45483201428</v>
      </c>
      <c r="O933" s="405">
        <f t="shared" si="980"/>
        <v>219092.06688821787</v>
      </c>
      <c r="P933" s="455"/>
      <c r="Q933" s="87">
        <f t="shared" si="954"/>
        <v>114792</v>
      </c>
      <c r="R933" s="550">
        <f t="shared" si="945"/>
        <v>0</v>
      </c>
      <c r="S933" s="550">
        <f t="shared" si="946"/>
        <v>0</v>
      </c>
      <c r="T933" s="550">
        <f>IF(R933=1,SUM($R$6:R933),0)</f>
        <v>0</v>
      </c>
      <c r="U933" s="550">
        <f>IF(S933=1,SUM($S$6:S933),0)</f>
        <v>0</v>
      </c>
      <c r="V933" s="550">
        <f t="shared" si="947"/>
        <v>0</v>
      </c>
      <c r="W933" s="550">
        <f t="shared" si="948"/>
        <v>0</v>
      </c>
      <c r="X933" s="550">
        <f>IF(W933=1,SUM($W$6:W933),0)</f>
        <v>0</v>
      </c>
      <c r="Y933" s="158"/>
      <c r="Z933" s="158"/>
      <c r="AA933" s="158"/>
      <c r="AB933" s="158"/>
      <c r="AE933" s="150"/>
      <c r="AF933" s="160"/>
      <c r="AG933" s="150"/>
      <c r="AH933" s="150"/>
    </row>
    <row r="934" spans="1:34" ht="15" customHeight="1">
      <c r="A934" s="15"/>
      <c r="B934" s="166">
        <v>81</v>
      </c>
      <c r="C934" s="217" t="s">
        <v>1577</v>
      </c>
      <c r="D934" s="217" t="s">
        <v>1577</v>
      </c>
      <c r="E934" s="212" t="s">
        <v>47</v>
      </c>
      <c r="F934" s="213" t="s">
        <v>14</v>
      </c>
      <c r="G934" s="405"/>
      <c r="H934" s="405"/>
      <c r="I934" s="405">
        <v>123971</v>
      </c>
      <c r="J934" s="450">
        <v>-6.5741839762611276E-2</v>
      </c>
      <c r="K934" s="405">
        <f t="shared" si="952"/>
        <v>132121.08161721067</v>
      </c>
      <c r="L934" s="405">
        <f t="shared" ref="L934:O934" si="981">IF($J934&lt;0,(K934*(1-$J934)),(K934*(1+$J934)))</f>
        <v>140806.96459415223</v>
      </c>
      <c r="M934" s="405">
        <f t="shared" si="981"/>
        <v>150063.87349796068</v>
      </c>
      <c r="N934" s="405">
        <f t="shared" si="981"/>
        <v>159929.34862362038</v>
      </c>
      <c r="O934" s="405">
        <f t="shared" si="981"/>
        <v>170443.39823417322</v>
      </c>
      <c r="P934" s="455"/>
      <c r="Q934" s="87">
        <f t="shared" si="954"/>
        <v>123971</v>
      </c>
      <c r="R934" s="550">
        <f t="shared" si="945"/>
        <v>0</v>
      </c>
      <c r="S934" s="550">
        <f t="shared" si="946"/>
        <v>0</v>
      </c>
      <c r="T934" s="550">
        <f>IF(R934=1,SUM($R$6:R934),0)</f>
        <v>0</v>
      </c>
      <c r="U934" s="550">
        <f>IF(S934=1,SUM($S$6:S934),0)</f>
        <v>0</v>
      </c>
      <c r="V934" s="550">
        <f t="shared" si="947"/>
        <v>0</v>
      </c>
      <c r="W934" s="550">
        <f t="shared" si="948"/>
        <v>0</v>
      </c>
      <c r="X934" s="550">
        <f>IF(W934=1,SUM($W$6:W934),0)</f>
        <v>0</v>
      </c>
      <c r="Y934" s="158"/>
      <c r="Z934" s="158"/>
      <c r="AA934" s="158"/>
      <c r="AB934" s="158"/>
      <c r="AE934" s="150"/>
      <c r="AF934" s="160"/>
      <c r="AG934" s="150"/>
      <c r="AH934" s="150"/>
    </row>
    <row r="935" spans="1:34" ht="15" customHeight="1">
      <c r="A935" s="15"/>
      <c r="B935" s="166">
        <v>82</v>
      </c>
      <c r="C935" s="217" t="s">
        <v>1578</v>
      </c>
      <c r="D935" s="217" t="s">
        <v>1578</v>
      </c>
      <c r="E935" s="212" t="s">
        <v>47</v>
      </c>
      <c r="F935" s="213" t="s">
        <v>14</v>
      </c>
      <c r="G935" s="405"/>
      <c r="H935" s="405"/>
      <c r="I935" s="405">
        <v>200407</v>
      </c>
      <c r="J935" s="450">
        <v>0.6002274394717535</v>
      </c>
      <c r="K935" s="405">
        <f t="shared" si="952"/>
        <v>320696.78046221571</v>
      </c>
      <c r="L935" s="405">
        <f t="shared" ref="L935:O935" si="982">IF($J935&lt;0,(K935*(1-$J935)),(K935*(1+$J935)))</f>
        <v>513187.78784588649</v>
      </c>
      <c r="M935" s="405">
        <f t="shared" si="982"/>
        <v>821217.17971279635</v>
      </c>
      <c r="N935" s="405">
        <f t="shared" si="982"/>
        <v>1314134.2647420228</v>
      </c>
      <c r="O935" s="405">
        <f t="shared" si="982"/>
        <v>2102913.7095902227</v>
      </c>
      <c r="P935" s="455"/>
      <c r="Q935" s="87">
        <f t="shared" si="954"/>
        <v>200407</v>
      </c>
      <c r="R935" s="550">
        <f t="shared" si="945"/>
        <v>0</v>
      </c>
      <c r="S935" s="550">
        <f t="shared" si="946"/>
        <v>0</v>
      </c>
      <c r="T935" s="550">
        <f>IF(R935=1,SUM($R$6:R935),0)</f>
        <v>0</v>
      </c>
      <c r="U935" s="550">
        <f>IF(S935=1,SUM($S$6:S935),0)</f>
        <v>0</v>
      </c>
      <c r="V935" s="550">
        <f t="shared" si="947"/>
        <v>0</v>
      </c>
      <c r="W935" s="550">
        <f t="shared" si="948"/>
        <v>0</v>
      </c>
      <c r="X935" s="550">
        <f>IF(W935=1,SUM($W$6:W935),0)</f>
        <v>0</v>
      </c>
      <c r="Y935" s="158"/>
      <c r="Z935" s="158"/>
      <c r="AA935" s="158"/>
      <c r="AB935" s="158"/>
      <c r="AE935" s="150"/>
      <c r="AF935" s="160"/>
      <c r="AG935" s="150"/>
      <c r="AH935" s="150"/>
    </row>
    <row r="936" spans="1:34" ht="15" customHeight="1">
      <c r="A936" s="15"/>
      <c r="B936" s="166">
        <v>83</v>
      </c>
      <c r="C936" s="217" t="s">
        <v>1579</v>
      </c>
      <c r="D936" s="217" t="s">
        <v>1579</v>
      </c>
      <c r="E936" s="212" t="s">
        <v>47</v>
      </c>
      <c r="F936" s="213" t="s">
        <v>14</v>
      </c>
      <c r="G936" s="405"/>
      <c r="H936" s="405"/>
      <c r="I936" s="405">
        <v>189589</v>
      </c>
      <c r="J936" s="450">
        <v>0.84480401093892432</v>
      </c>
      <c r="K936" s="405">
        <f t="shared" si="952"/>
        <v>349754.54762989969</v>
      </c>
      <c r="L936" s="405">
        <f t="shared" ref="L936:O936" si="983">IF($J936&lt;0,(K936*(1-$J936)),(K936*(1+$J936)))</f>
        <v>645228.59231176798</v>
      </c>
      <c r="M936" s="405">
        <f t="shared" si="983"/>
        <v>1190320.2950692256</v>
      </c>
      <c r="N936" s="405">
        <f t="shared" si="983"/>
        <v>2195907.6546457112</v>
      </c>
      <c r="O936" s="405">
        <f t="shared" si="983"/>
        <v>4051019.2489418942</v>
      </c>
      <c r="P936" s="455"/>
      <c r="Q936" s="87">
        <f t="shared" si="954"/>
        <v>189589</v>
      </c>
      <c r="R936" s="550">
        <f t="shared" si="945"/>
        <v>0</v>
      </c>
      <c r="S936" s="550">
        <f t="shared" si="946"/>
        <v>0</v>
      </c>
      <c r="T936" s="550">
        <f>IF(R936=1,SUM($R$6:R936),0)</f>
        <v>0</v>
      </c>
      <c r="U936" s="550">
        <f>IF(S936=1,SUM($S$6:S936),0)</f>
        <v>0</v>
      </c>
      <c r="V936" s="550">
        <f t="shared" si="947"/>
        <v>0</v>
      </c>
      <c r="W936" s="550">
        <f t="shared" si="948"/>
        <v>0</v>
      </c>
      <c r="X936" s="550">
        <f>IF(W936=1,SUM($W$6:W936),0)</f>
        <v>0</v>
      </c>
      <c r="Y936" s="158"/>
      <c r="Z936" s="158"/>
      <c r="AA936" s="158"/>
      <c r="AB936" s="158"/>
      <c r="AE936" s="150"/>
      <c r="AF936" s="160"/>
      <c r="AG936" s="150"/>
      <c r="AH936" s="150"/>
    </row>
    <row r="937" spans="1:34" ht="15" customHeight="1">
      <c r="A937" s="15"/>
      <c r="B937" s="166">
        <v>84</v>
      </c>
      <c r="C937" s="217" t="s">
        <v>1580</v>
      </c>
      <c r="D937" s="217" t="s">
        <v>1580</v>
      </c>
      <c r="E937" s="212" t="s">
        <v>47</v>
      </c>
      <c r="F937" s="213" t="s">
        <v>14</v>
      </c>
      <c r="G937" s="405"/>
      <c r="H937" s="405"/>
      <c r="I937" s="405">
        <v>409140</v>
      </c>
      <c r="J937" s="450">
        <v>1.9896448863636365</v>
      </c>
      <c r="K937" s="405">
        <f t="shared" si="952"/>
        <v>1223183.3088068182</v>
      </c>
      <c r="L937" s="405">
        <f t="shared" ref="L937:O937" si="984">IF($J937&lt;0,(K937*(1-$J937)),(K937*(1+$J937)))</f>
        <v>3656883.7242596569</v>
      </c>
      <c r="M937" s="405">
        <f t="shared" si="984"/>
        <v>10932783.726259293</v>
      </c>
      <c r="N937" s="405">
        <f t="shared" si="984"/>
        <v>32685140.960930679</v>
      </c>
      <c r="O937" s="405">
        <f t="shared" si="984"/>
        <v>97716964.533921033</v>
      </c>
      <c r="P937" s="455"/>
      <c r="Q937" s="87">
        <f t="shared" si="954"/>
        <v>409140</v>
      </c>
      <c r="R937" s="550">
        <f t="shared" si="945"/>
        <v>0</v>
      </c>
      <c r="S937" s="550">
        <f t="shared" si="946"/>
        <v>0</v>
      </c>
      <c r="T937" s="550">
        <f>IF(R937=1,SUM($R$6:R937),0)</f>
        <v>0</v>
      </c>
      <c r="U937" s="550">
        <f>IF(S937=1,SUM($S$6:S937),0)</f>
        <v>0</v>
      </c>
      <c r="V937" s="550">
        <f t="shared" si="947"/>
        <v>0</v>
      </c>
      <c r="W937" s="550">
        <f t="shared" si="948"/>
        <v>0</v>
      </c>
      <c r="X937" s="550">
        <f>IF(W937=1,SUM($W$6:W937),0)</f>
        <v>0</v>
      </c>
      <c r="Y937" s="158"/>
      <c r="Z937" s="158"/>
      <c r="AA937" s="158"/>
      <c r="AB937" s="158"/>
      <c r="AE937" s="150"/>
      <c r="AF937" s="160"/>
      <c r="AG937" s="150"/>
      <c r="AH937" s="150"/>
    </row>
    <row r="938" spans="1:34" ht="15" customHeight="1">
      <c r="A938" s="15"/>
      <c r="B938" s="169"/>
      <c r="C938" s="105" t="s">
        <v>48</v>
      </c>
      <c r="D938" s="105"/>
      <c r="E938" s="212" t="s">
        <v>48</v>
      </c>
      <c r="F938" s="213"/>
      <c r="G938" s="214"/>
      <c r="H938" s="214"/>
      <c r="I938" s="445"/>
      <c r="J938" s="167"/>
      <c r="K938" s="167"/>
      <c r="L938" s="167"/>
      <c r="M938" s="167"/>
      <c r="N938" s="167"/>
      <c r="O938" s="167">
        <f t="shared" ref="O938" si="985">IF($J938&lt;0,(N938*(1-$J938)),(N938*(1+$J938)))</f>
        <v>0</v>
      </c>
      <c r="P938" s="455"/>
      <c r="Q938" s="87">
        <f t="shared" si="954"/>
        <v>0</v>
      </c>
      <c r="R938" s="550">
        <f t="shared" si="945"/>
        <v>0</v>
      </c>
      <c r="S938" s="550">
        <f t="shared" si="946"/>
        <v>0</v>
      </c>
      <c r="T938" s="550">
        <f>IF(R938=1,SUM($R$6:R938),0)</f>
        <v>0</v>
      </c>
      <c r="U938" s="550">
        <f>IF(S938=1,SUM($S$6:S938),0)</f>
        <v>0</v>
      </c>
      <c r="V938" s="550">
        <f t="shared" si="947"/>
        <v>0</v>
      </c>
      <c r="W938" s="550">
        <f t="shared" si="948"/>
        <v>0</v>
      </c>
      <c r="X938" s="550">
        <f>IF(W938=1,SUM($W$6:W938),0)</f>
        <v>0</v>
      </c>
      <c r="Y938" s="158"/>
      <c r="Z938" s="158"/>
      <c r="AA938" s="158"/>
      <c r="AB938" s="158"/>
      <c r="AE938" s="150"/>
      <c r="AF938" s="160"/>
      <c r="AG938" s="150"/>
      <c r="AH938" s="150"/>
    </row>
    <row r="939" spans="1:34" ht="15" customHeight="1">
      <c r="A939" s="15"/>
      <c r="B939" s="425" t="s">
        <v>720</v>
      </c>
      <c r="C939" s="426" t="s">
        <v>581</v>
      </c>
      <c r="D939" s="426"/>
      <c r="E939" s="212" t="s">
        <v>48</v>
      </c>
      <c r="F939" s="213"/>
      <c r="G939" s="214"/>
      <c r="H939" s="214"/>
      <c r="I939" s="445"/>
      <c r="J939" s="167"/>
      <c r="K939" s="167"/>
      <c r="L939" s="167"/>
      <c r="M939" s="167"/>
      <c r="N939" s="167"/>
      <c r="O939" s="167">
        <f t="shared" ref="O939" si="986">IF($J939&lt;0,(N939*(1-$J939)),(N939*(1+$J939)))</f>
        <v>0</v>
      </c>
      <c r="P939" s="455"/>
      <c r="Q939" s="87">
        <f t="shared" si="954"/>
        <v>0</v>
      </c>
      <c r="R939" s="550">
        <f t="shared" si="945"/>
        <v>0</v>
      </c>
      <c r="S939" s="550">
        <f t="shared" si="946"/>
        <v>0</v>
      </c>
      <c r="T939" s="550">
        <f>IF(R939=1,SUM($R$6:R939),0)</f>
        <v>0</v>
      </c>
      <c r="U939" s="550">
        <f>IF(S939=1,SUM($S$6:S939),0)</f>
        <v>0</v>
      </c>
      <c r="V939" s="550">
        <f t="shared" si="947"/>
        <v>0</v>
      </c>
      <c r="W939" s="550">
        <f t="shared" si="948"/>
        <v>0</v>
      </c>
      <c r="X939" s="550">
        <f>IF(W939=1,SUM($W$6:W939),0)</f>
        <v>0</v>
      </c>
      <c r="Y939" s="158"/>
      <c r="Z939" s="158"/>
      <c r="AA939" s="158"/>
      <c r="AB939" s="158"/>
      <c r="AE939" s="150"/>
      <c r="AF939" s="160"/>
      <c r="AG939" s="150"/>
      <c r="AH939" s="150"/>
    </row>
    <row r="940" spans="1:34" ht="15" customHeight="1">
      <c r="A940" s="15"/>
      <c r="B940" s="166">
        <v>1</v>
      </c>
      <c r="C940" s="424" t="s">
        <v>2239</v>
      </c>
      <c r="D940" s="424" t="s">
        <v>1355</v>
      </c>
      <c r="E940" s="212" t="s">
        <v>47</v>
      </c>
      <c r="F940" s="213" t="s">
        <v>14</v>
      </c>
      <c r="G940" s="214">
        <v>166200</v>
      </c>
      <c r="H940" s="214">
        <v>197700</v>
      </c>
      <c r="I940" s="167">
        <v>204708</v>
      </c>
      <c r="J940" s="445">
        <f t="shared" ref="J940:J966" si="987">((I940-H940)/H940)*100%</f>
        <v>3.5447647951441577E-2</v>
      </c>
      <c r="K940" s="167">
        <f t="shared" si="952"/>
        <v>211964.41711684372</v>
      </c>
      <c r="L940" s="167">
        <f t="shared" ref="L940:O940" si="988">IF($J940&lt;0,(K940*(1-$J940)),(K940*(1+$J940)))</f>
        <v>219478.05715303411</v>
      </c>
      <c r="M940" s="167">
        <f t="shared" si="988"/>
        <v>227258.03805606125</v>
      </c>
      <c r="N940" s="167">
        <f t="shared" si="988"/>
        <v>235313.80098320782</v>
      </c>
      <c r="O940" s="167">
        <f t="shared" si="988"/>
        <v>243655.12175857616</v>
      </c>
      <c r="P940" s="455"/>
      <c r="Q940" s="87">
        <f t="shared" si="954"/>
        <v>204708</v>
      </c>
      <c r="R940" s="550">
        <f t="shared" si="945"/>
        <v>0</v>
      </c>
      <c r="S940" s="550">
        <f t="shared" si="946"/>
        <v>0</v>
      </c>
      <c r="T940" s="550">
        <f>IF(R940=1,SUM($R$6:R940),0)</f>
        <v>0</v>
      </c>
      <c r="U940" s="550">
        <f>IF(S940=1,SUM($S$6:S940),0)</f>
        <v>0</v>
      </c>
      <c r="V940" s="550">
        <f t="shared" si="947"/>
        <v>0</v>
      </c>
      <c r="W940" s="550">
        <f t="shared" si="948"/>
        <v>0</v>
      </c>
      <c r="X940" s="550">
        <f>IF(W940=1,SUM($W$6:W940),0)</f>
        <v>0</v>
      </c>
      <c r="Y940" s="158"/>
      <c r="Z940" s="158"/>
      <c r="AA940" s="158"/>
      <c r="AB940" s="158"/>
      <c r="AE940" s="150"/>
      <c r="AF940" s="160"/>
      <c r="AG940" s="150"/>
      <c r="AH940" s="150"/>
    </row>
    <row r="941" spans="1:34" ht="15" customHeight="1">
      <c r="A941" s="15"/>
      <c r="B941" s="166">
        <v>2</v>
      </c>
      <c r="C941" s="424" t="s">
        <v>2240</v>
      </c>
      <c r="D941" s="424" t="s">
        <v>1356</v>
      </c>
      <c r="E941" s="212" t="s">
        <v>47</v>
      </c>
      <c r="F941" s="213" t="s">
        <v>14</v>
      </c>
      <c r="G941" s="214">
        <v>169000</v>
      </c>
      <c r="H941" s="214">
        <v>201000</v>
      </c>
      <c r="I941" s="167">
        <v>199096</v>
      </c>
      <c r="J941" s="445">
        <f t="shared" si="987"/>
        <v>-9.4726368159203985E-3</v>
      </c>
      <c r="K941" s="167">
        <f t="shared" si="952"/>
        <v>200981.96409950248</v>
      </c>
      <c r="L941" s="167">
        <f t="shared" ref="L941:O941" si="989">IF($J941&lt;0,(K941*(1-$J941)),(K941*(1+$J941)))</f>
        <v>202885.79325196741</v>
      </c>
      <c r="M941" s="167">
        <f t="shared" si="989"/>
        <v>204807.65668655321</v>
      </c>
      <c r="N941" s="167">
        <f t="shared" si="989"/>
        <v>206747.72523546463</v>
      </c>
      <c r="O941" s="167">
        <f t="shared" si="989"/>
        <v>208706.17134913788</v>
      </c>
      <c r="P941" s="455"/>
      <c r="Q941" s="87">
        <f t="shared" si="954"/>
        <v>199096</v>
      </c>
      <c r="R941" s="550">
        <f t="shared" si="945"/>
        <v>0</v>
      </c>
      <c r="S941" s="550">
        <f t="shared" si="946"/>
        <v>0</v>
      </c>
      <c r="T941" s="550">
        <f>IF(R941=1,SUM($R$6:R941),0)</f>
        <v>0</v>
      </c>
      <c r="U941" s="550">
        <f>IF(S941=1,SUM($S$6:S941),0)</f>
        <v>0</v>
      </c>
      <c r="V941" s="550">
        <f t="shared" si="947"/>
        <v>0</v>
      </c>
      <c r="W941" s="550">
        <f t="shared" si="948"/>
        <v>0</v>
      </c>
      <c r="X941" s="550">
        <f>IF(W941=1,SUM($W$6:W941),0)</f>
        <v>0</v>
      </c>
      <c r="Y941" s="158"/>
      <c r="Z941" s="158"/>
      <c r="AA941" s="158"/>
      <c r="AB941" s="158"/>
      <c r="AE941" s="150"/>
      <c r="AF941" s="160"/>
      <c r="AG941" s="150"/>
      <c r="AH941" s="150"/>
    </row>
    <row r="942" spans="1:34" ht="15" customHeight="1">
      <c r="A942" s="15"/>
      <c r="B942" s="166">
        <v>3</v>
      </c>
      <c r="C942" s="424" t="s">
        <v>2241</v>
      </c>
      <c r="D942" s="424" t="s">
        <v>1357</v>
      </c>
      <c r="E942" s="212" t="s">
        <v>47</v>
      </c>
      <c r="F942" s="213" t="s">
        <v>14</v>
      </c>
      <c r="G942" s="214">
        <v>169000</v>
      </c>
      <c r="H942" s="214">
        <v>201000</v>
      </c>
      <c r="I942" s="167">
        <v>199096</v>
      </c>
      <c r="J942" s="445">
        <f t="shared" si="987"/>
        <v>-9.4726368159203985E-3</v>
      </c>
      <c r="K942" s="167">
        <f t="shared" si="952"/>
        <v>200981.96409950248</v>
      </c>
      <c r="L942" s="167">
        <f t="shared" ref="L942:O942" si="990">IF($J942&lt;0,(K942*(1-$J942)),(K942*(1+$J942)))</f>
        <v>202885.79325196741</v>
      </c>
      <c r="M942" s="167">
        <f t="shared" si="990"/>
        <v>204807.65668655321</v>
      </c>
      <c r="N942" s="167">
        <f t="shared" si="990"/>
        <v>206747.72523546463</v>
      </c>
      <c r="O942" s="167">
        <f t="shared" si="990"/>
        <v>208706.17134913788</v>
      </c>
      <c r="P942" s="455"/>
      <c r="Q942" s="87">
        <f t="shared" si="954"/>
        <v>199096</v>
      </c>
      <c r="R942" s="550">
        <f t="shared" si="945"/>
        <v>0</v>
      </c>
      <c r="S942" s="550">
        <f t="shared" si="946"/>
        <v>0</v>
      </c>
      <c r="T942" s="550">
        <f>IF(R942=1,SUM($R$6:R942),0)</f>
        <v>0</v>
      </c>
      <c r="U942" s="550">
        <f>IF(S942=1,SUM($S$6:S942),0)</f>
        <v>0</v>
      </c>
      <c r="V942" s="550">
        <f t="shared" si="947"/>
        <v>0</v>
      </c>
      <c r="W942" s="550">
        <f t="shared" si="948"/>
        <v>0</v>
      </c>
      <c r="X942" s="550">
        <f>IF(W942=1,SUM($W$6:W942),0)</f>
        <v>0</v>
      </c>
      <c r="Y942" s="158"/>
      <c r="Z942" s="158"/>
      <c r="AA942" s="158"/>
      <c r="AB942" s="158"/>
      <c r="AE942" s="150"/>
      <c r="AF942" s="160"/>
      <c r="AG942" s="150"/>
      <c r="AH942" s="150"/>
    </row>
    <row r="943" spans="1:34" ht="15" customHeight="1">
      <c r="A943" s="15"/>
      <c r="B943" s="166">
        <v>4</v>
      </c>
      <c r="C943" s="424" t="s">
        <v>2242</v>
      </c>
      <c r="D943" s="424" t="s">
        <v>1358</v>
      </c>
      <c r="E943" s="212" t="s">
        <v>47</v>
      </c>
      <c r="F943" s="213" t="s">
        <v>14</v>
      </c>
      <c r="G943" s="214">
        <v>177200</v>
      </c>
      <c r="H943" s="214">
        <v>210800</v>
      </c>
      <c r="I943" s="167">
        <v>213528</v>
      </c>
      <c r="J943" s="445">
        <f t="shared" si="987"/>
        <v>1.2941176470588235E-2</v>
      </c>
      <c r="K943" s="167">
        <f t="shared" si="952"/>
        <v>216291.30352941176</v>
      </c>
      <c r="L943" s="167">
        <f t="shared" ref="L943:O943" si="991">IF($J943&lt;0,(K943*(1-$J943)),(K943*(1+$J943)))</f>
        <v>219090.36745743945</v>
      </c>
      <c r="M943" s="167">
        <f t="shared" si="991"/>
        <v>221925.6545657122</v>
      </c>
      <c r="N943" s="167">
        <f t="shared" si="991"/>
        <v>224797.63362479789</v>
      </c>
      <c r="O943" s="167">
        <f t="shared" si="991"/>
        <v>227706.77947170704</v>
      </c>
      <c r="P943" s="455"/>
      <c r="Q943" s="87">
        <f t="shared" si="954"/>
        <v>213528</v>
      </c>
      <c r="R943" s="550">
        <f t="shared" si="945"/>
        <v>0</v>
      </c>
      <c r="S943" s="550">
        <f t="shared" si="946"/>
        <v>0</v>
      </c>
      <c r="T943" s="550">
        <f>IF(R943=1,SUM($R$6:R943),0)</f>
        <v>0</v>
      </c>
      <c r="U943" s="550">
        <f>IF(S943=1,SUM($S$6:S943),0)</f>
        <v>0</v>
      </c>
      <c r="V943" s="550">
        <f t="shared" si="947"/>
        <v>0</v>
      </c>
      <c r="W943" s="550">
        <f t="shared" si="948"/>
        <v>0</v>
      </c>
      <c r="X943" s="550">
        <f>IF(W943=1,SUM($W$6:W943),0)</f>
        <v>0</v>
      </c>
      <c r="Y943" s="158"/>
      <c r="Z943" s="158"/>
      <c r="AA943" s="158"/>
      <c r="AB943" s="158"/>
      <c r="AE943" s="150"/>
      <c r="AF943" s="160"/>
      <c r="AG943" s="150"/>
      <c r="AH943" s="150"/>
    </row>
    <row r="944" spans="1:34" ht="15" customHeight="1">
      <c r="A944" s="15"/>
      <c r="B944" s="166">
        <v>5</v>
      </c>
      <c r="C944" s="424" t="s">
        <v>2243</v>
      </c>
      <c r="D944" s="424" t="s">
        <v>1359</v>
      </c>
      <c r="E944" s="212" t="s">
        <v>47</v>
      </c>
      <c r="F944" s="213" t="s">
        <v>14</v>
      </c>
      <c r="G944" s="214">
        <v>177200</v>
      </c>
      <c r="H944" s="214">
        <v>210800</v>
      </c>
      <c r="I944" s="167">
        <v>213528</v>
      </c>
      <c r="J944" s="445">
        <f t="shared" si="987"/>
        <v>1.2941176470588235E-2</v>
      </c>
      <c r="K944" s="167">
        <f t="shared" si="952"/>
        <v>216291.30352941176</v>
      </c>
      <c r="L944" s="167">
        <f t="shared" ref="L944:O944" si="992">IF($J944&lt;0,(K944*(1-$J944)),(K944*(1+$J944)))</f>
        <v>219090.36745743945</v>
      </c>
      <c r="M944" s="167">
        <f t="shared" si="992"/>
        <v>221925.6545657122</v>
      </c>
      <c r="N944" s="167">
        <f t="shared" si="992"/>
        <v>224797.63362479789</v>
      </c>
      <c r="O944" s="167">
        <f t="shared" si="992"/>
        <v>227706.77947170704</v>
      </c>
      <c r="P944" s="455"/>
      <c r="Q944" s="87">
        <f t="shared" si="954"/>
        <v>213528</v>
      </c>
      <c r="R944" s="550">
        <f t="shared" si="945"/>
        <v>0</v>
      </c>
      <c r="S944" s="550">
        <f t="shared" si="946"/>
        <v>0</v>
      </c>
      <c r="T944" s="550">
        <f>IF(R944=1,SUM($R$6:R944),0)</f>
        <v>0</v>
      </c>
      <c r="U944" s="550">
        <f>IF(S944=1,SUM($S$6:S944),0)</f>
        <v>0</v>
      </c>
      <c r="V944" s="550">
        <f t="shared" si="947"/>
        <v>0</v>
      </c>
      <c r="W944" s="550">
        <f t="shared" si="948"/>
        <v>0</v>
      </c>
      <c r="X944" s="550">
        <f>IF(W944=1,SUM($W$6:W944),0)</f>
        <v>0</v>
      </c>
      <c r="Y944" s="158"/>
      <c r="Z944" s="158"/>
      <c r="AA944" s="158"/>
      <c r="AB944" s="158"/>
      <c r="AE944" s="150"/>
      <c r="AF944" s="160"/>
      <c r="AG944" s="150"/>
      <c r="AH944" s="150"/>
    </row>
    <row r="945" spans="1:34" ht="15" customHeight="1">
      <c r="A945" s="15"/>
      <c r="B945" s="166">
        <v>6</v>
      </c>
      <c r="C945" s="424" t="s">
        <v>2244</v>
      </c>
      <c r="D945" s="424" t="s">
        <v>1360</v>
      </c>
      <c r="E945" s="212" t="s">
        <v>47</v>
      </c>
      <c r="F945" s="213" t="s">
        <v>14</v>
      </c>
      <c r="G945" s="214">
        <v>215500</v>
      </c>
      <c r="H945" s="214">
        <v>256400</v>
      </c>
      <c r="I945" s="167">
        <v>377541</v>
      </c>
      <c r="J945" s="445">
        <f t="shared" si="987"/>
        <v>0.47246879875195008</v>
      </c>
      <c r="K945" s="167">
        <f t="shared" si="952"/>
        <v>555917.34274960996</v>
      </c>
      <c r="L945" s="167">
        <f t="shared" ref="L945:O945" si="993">IF($J945&lt;0,(K945*(1-$J945)),(K945*(1+$J945)))</f>
        <v>818570.94188389427</v>
      </c>
      <c r="M945" s="167">
        <f t="shared" si="993"/>
        <v>1205320.1714890301</v>
      </c>
      <c r="N945" s="167">
        <f t="shared" si="993"/>
        <v>1774796.3450239466</v>
      </c>
      <c r="O945" s="167">
        <f t="shared" si="993"/>
        <v>2613332.2421867619</v>
      </c>
      <c r="P945" s="455"/>
      <c r="Q945" s="87">
        <f t="shared" si="954"/>
        <v>377541</v>
      </c>
      <c r="R945" s="550">
        <f t="shared" si="945"/>
        <v>0</v>
      </c>
      <c r="S945" s="550">
        <f t="shared" si="946"/>
        <v>0</v>
      </c>
      <c r="T945" s="550">
        <f>IF(R945=1,SUM($R$6:R945),0)</f>
        <v>0</v>
      </c>
      <c r="U945" s="550">
        <f>IF(S945=1,SUM($S$6:S945),0)</f>
        <v>0</v>
      </c>
      <c r="V945" s="550">
        <f t="shared" si="947"/>
        <v>0</v>
      </c>
      <c r="W945" s="550">
        <f t="shared" si="948"/>
        <v>0</v>
      </c>
      <c r="X945" s="550">
        <f>IF(W945=1,SUM($W$6:W945),0)</f>
        <v>0</v>
      </c>
      <c r="Y945" s="158"/>
      <c r="Z945" s="158"/>
      <c r="AA945" s="158"/>
      <c r="AB945" s="158"/>
      <c r="AE945" s="150"/>
      <c r="AF945" s="160"/>
      <c r="AG945" s="150"/>
      <c r="AH945" s="150"/>
    </row>
    <row r="946" spans="1:34" ht="15" customHeight="1">
      <c r="A946" s="15"/>
      <c r="B946" s="166">
        <v>7</v>
      </c>
      <c r="C946" s="424" t="s">
        <v>2245</v>
      </c>
      <c r="D946" s="424" t="s">
        <v>1361</v>
      </c>
      <c r="E946" s="212" t="s">
        <v>47</v>
      </c>
      <c r="F946" s="213" t="s">
        <v>14</v>
      </c>
      <c r="G946" s="214">
        <v>213100</v>
      </c>
      <c r="H946" s="214">
        <v>253500</v>
      </c>
      <c r="I946" s="167">
        <v>395257</v>
      </c>
      <c r="J946" s="445">
        <f t="shared" si="987"/>
        <v>0.55919921104536485</v>
      </c>
      <c r="K946" s="167">
        <f t="shared" si="952"/>
        <v>616284.4025601577</v>
      </c>
      <c r="L946" s="167">
        <f t="shared" ref="L946:O946" si="994">IF($J946&lt;0,(K946*(1-$J946)),(K946*(1+$J946)))</f>
        <v>960910.15425136185</v>
      </c>
      <c r="M946" s="167">
        <f t="shared" si="994"/>
        <v>1498250.3543942031</v>
      </c>
      <c r="N946" s="167">
        <f t="shared" si="994"/>
        <v>2336070.7705198796</v>
      </c>
      <c r="O946" s="167">
        <f t="shared" si="994"/>
        <v>3642399.7023407337</v>
      </c>
      <c r="P946" s="455"/>
      <c r="Q946" s="87">
        <f t="shared" si="954"/>
        <v>395257</v>
      </c>
      <c r="R946" s="550">
        <f t="shared" si="945"/>
        <v>0</v>
      </c>
      <c r="S946" s="550">
        <f t="shared" si="946"/>
        <v>0</v>
      </c>
      <c r="T946" s="550">
        <f>IF(R946=1,SUM($R$6:R946),0)</f>
        <v>0</v>
      </c>
      <c r="U946" s="550">
        <f>IF(S946=1,SUM($S$6:S946),0)</f>
        <v>0</v>
      </c>
      <c r="V946" s="550">
        <f t="shared" si="947"/>
        <v>0</v>
      </c>
      <c r="W946" s="550">
        <f t="shared" si="948"/>
        <v>0</v>
      </c>
      <c r="X946" s="550">
        <f>IF(W946=1,SUM($W$6:W946),0)</f>
        <v>0</v>
      </c>
      <c r="Y946" s="158"/>
      <c r="Z946" s="158"/>
      <c r="AA946" s="158"/>
      <c r="AB946" s="158"/>
      <c r="AE946" s="150"/>
      <c r="AF946" s="160"/>
      <c r="AG946" s="150"/>
      <c r="AH946" s="150"/>
    </row>
    <row r="947" spans="1:34" ht="15" customHeight="1">
      <c r="A947" s="15"/>
      <c r="B947" s="166">
        <v>8</v>
      </c>
      <c r="C947" s="424" t="s">
        <v>2246</v>
      </c>
      <c r="D947" s="424" t="s">
        <v>1362</v>
      </c>
      <c r="E947" s="212" t="s">
        <v>47</v>
      </c>
      <c r="F947" s="213" t="s">
        <v>14</v>
      </c>
      <c r="G947" s="214">
        <v>213100</v>
      </c>
      <c r="H947" s="214">
        <v>253500</v>
      </c>
      <c r="I947" s="167">
        <v>395257</v>
      </c>
      <c r="J947" s="445">
        <f t="shared" si="987"/>
        <v>0.55919921104536485</v>
      </c>
      <c r="K947" s="167">
        <f t="shared" si="952"/>
        <v>616284.4025601577</v>
      </c>
      <c r="L947" s="167">
        <f t="shared" ref="L947:O947" si="995">IF($J947&lt;0,(K947*(1-$J947)),(K947*(1+$J947)))</f>
        <v>960910.15425136185</v>
      </c>
      <c r="M947" s="167">
        <f t="shared" si="995"/>
        <v>1498250.3543942031</v>
      </c>
      <c r="N947" s="167">
        <f t="shared" si="995"/>
        <v>2336070.7705198796</v>
      </c>
      <c r="O947" s="167">
        <f t="shared" si="995"/>
        <v>3642399.7023407337</v>
      </c>
      <c r="P947" s="455"/>
      <c r="Q947" s="87">
        <f t="shared" si="954"/>
        <v>395257</v>
      </c>
      <c r="R947" s="550">
        <f t="shared" si="945"/>
        <v>0</v>
      </c>
      <c r="S947" s="550">
        <f t="shared" si="946"/>
        <v>0</v>
      </c>
      <c r="T947" s="550">
        <f>IF(R947=1,SUM($R$6:R947),0)</f>
        <v>0</v>
      </c>
      <c r="U947" s="550">
        <f>IF(S947=1,SUM($S$6:S947),0)</f>
        <v>0</v>
      </c>
      <c r="V947" s="550">
        <f t="shared" si="947"/>
        <v>0</v>
      </c>
      <c r="W947" s="550">
        <f t="shared" si="948"/>
        <v>0</v>
      </c>
      <c r="X947" s="550">
        <f>IF(W947=1,SUM($W$6:W947),0)</f>
        <v>0</v>
      </c>
      <c r="Y947" s="158"/>
      <c r="Z947" s="158"/>
      <c r="AA947" s="158"/>
      <c r="AB947" s="158"/>
      <c r="AE947" s="150"/>
      <c r="AF947" s="160"/>
      <c r="AG947" s="150"/>
      <c r="AH947" s="150"/>
    </row>
    <row r="948" spans="1:34" ht="15" customHeight="1">
      <c r="A948" s="15"/>
      <c r="B948" s="166">
        <v>9</v>
      </c>
      <c r="C948" s="424" t="s">
        <v>2247</v>
      </c>
      <c r="D948" s="424" t="s">
        <v>1363</v>
      </c>
      <c r="E948" s="212" t="s">
        <v>47</v>
      </c>
      <c r="F948" s="213" t="s">
        <v>14</v>
      </c>
      <c r="G948" s="214">
        <v>213100</v>
      </c>
      <c r="H948" s="214">
        <v>253500</v>
      </c>
      <c r="I948" s="167">
        <v>335602</v>
      </c>
      <c r="J948" s="445">
        <f t="shared" si="987"/>
        <v>0.32387376725838263</v>
      </c>
      <c r="K948" s="167">
        <f t="shared" si="952"/>
        <v>444294.68403944775</v>
      </c>
      <c r="L948" s="167">
        <f t="shared" ref="L948:O948" si="996">IF($J948&lt;0,(K948*(1-$J948)),(K948*(1+$J948)))</f>
        <v>588190.07713217649</v>
      </c>
      <c r="M948" s="167">
        <f t="shared" si="996"/>
        <v>778689.41327697318</v>
      </c>
      <c r="N948" s="167">
        <f t="shared" si="996"/>
        <v>1030886.4870792062</v>
      </c>
      <c r="O948" s="167">
        <f t="shared" si="996"/>
        <v>1364763.5772653087</v>
      </c>
      <c r="P948" s="455"/>
      <c r="Q948" s="87">
        <f t="shared" si="954"/>
        <v>335602</v>
      </c>
      <c r="R948" s="550">
        <f t="shared" si="945"/>
        <v>0</v>
      </c>
      <c r="S948" s="550">
        <f t="shared" si="946"/>
        <v>0</v>
      </c>
      <c r="T948" s="550">
        <f>IF(R948=1,SUM($R$6:R948),0)</f>
        <v>0</v>
      </c>
      <c r="U948" s="550">
        <f>IF(S948=1,SUM($S$6:S948),0)</f>
        <v>0</v>
      </c>
      <c r="V948" s="550">
        <f t="shared" si="947"/>
        <v>0</v>
      </c>
      <c r="W948" s="550">
        <f t="shared" si="948"/>
        <v>0</v>
      </c>
      <c r="X948" s="550">
        <f>IF(W948=1,SUM($W$6:W948),0)</f>
        <v>0</v>
      </c>
      <c r="Y948" s="158"/>
      <c r="Z948" s="158"/>
      <c r="AA948" s="158"/>
      <c r="AB948" s="158"/>
      <c r="AE948" s="150"/>
      <c r="AF948" s="160"/>
      <c r="AG948" s="150"/>
      <c r="AH948" s="150"/>
    </row>
    <row r="949" spans="1:34" ht="15" customHeight="1">
      <c r="A949" s="15"/>
      <c r="B949" s="166">
        <v>10</v>
      </c>
      <c r="C949" s="217" t="s">
        <v>1114</v>
      </c>
      <c r="D949" s="217"/>
      <c r="E949" s="212" t="s">
        <v>47</v>
      </c>
      <c r="F949" s="213" t="s">
        <v>14</v>
      </c>
      <c r="G949" s="214">
        <v>213100</v>
      </c>
      <c r="H949" s="214">
        <v>253500</v>
      </c>
      <c r="I949" s="444">
        <v>253500</v>
      </c>
      <c r="J949" s="449">
        <v>0.32387376725838263</v>
      </c>
      <c r="K949" s="444">
        <f t="shared" si="952"/>
        <v>335602</v>
      </c>
      <c r="L949" s="444">
        <f t="shared" ref="L949:O949" si="997">IF($J949&lt;0,(K949*(1-$J949)),(K949*(1+$J949)))</f>
        <v>444294.68403944775</v>
      </c>
      <c r="M949" s="444">
        <f t="shared" si="997"/>
        <v>588190.07713217649</v>
      </c>
      <c r="N949" s="444">
        <f t="shared" si="997"/>
        <v>778689.41327697318</v>
      </c>
      <c r="O949" s="444">
        <f t="shared" si="997"/>
        <v>1030886.4870792062</v>
      </c>
      <c r="P949" s="455"/>
      <c r="Q949" s="87">
        <f t="shared" si="954"/>
        <v>253500</v>
      </c>
      <c r="R949" s="550">
        <f t="shared" si="945"/>
        <v>0</v>
      </c>
      <c r="S949" s="550">
        <f t="shared" si="946"/>
        <v>0</v>
      </c>
      <c r="T949" s="550">
        <f>IF(R949=1,SUM($R$6:R949),0)</f>
        <v>0</v>
      </c>
      <c r="U949" s="550">
        <f>IF(S949=1,SUM($S$6:S949),0)</f>
        <v>0</v>
      </c>
      <c r="V949" s="550">
        <f t="shared" si="947"/>
        <v>0</v>
      </c>
      <c r="W949" s="550">
        <f t="shared" si="948"/>
        <v>0</v>
      </c>
      <c r="X949" s="550">
        <f>IF(W949=1,SUM($W$6:W949),0)</f>
        <v>0</v>
      </c>
      <c r="Y949" s="158"/>
      <c r="Z949" s="158"/>
      <c r="AA949" s="158"/>
      <c r="AB949" s="158"/>
      <c r="AE949" s="150"/>
      <c r="AF949" s="160"/>
      <c r="AG949" s="150"/>
      <c r="AH949" s="150"/>
    </row>
    <row r="950" spans="1:34" ht="15" customHeight="1">
      <c r="A950" s="15"/>
      <c r="B950" s="166">
        <v>12</v>
      </c>
      <c r="C950" s="105" t="s">
        <v>2248</v>
      </c>
      <c r="D950" s="105" t="s">
        <v>1364</v>
      </c>
      <c r="E950" s="212" t="s">
        <v>47</v>
      </c>
      <c r="F950" s="213" t="s">
        <v>14</v>
      </c>
      <c r="G950" s="214">
        <v>218400</v>
      </c>
      <c r="H950" s="214">
        <v>259800</v>
      </c>
      <c r="I950" s="167">
        <v>336309</v>
      </c>
      <c r="J950" s="445">
        <f t="shared" si="987"/>
        <v>0.2944919168591224</v>
      </c>
      <c r="K950" s="167">
        <f t="shared" si="952"/>
        <v>435349.28206697461</v>
      </c>
      <c r="L950" s="167">
        <f t="shared" ref="L950:O950" si="998">IF($J950&lt;0,(K950*(1-$J950)),(K950*(1+$J950)))</f>
        <v>563556.1266461208</v>
      </c>
      <c r="M950" s="167">
        <f t="shared" si="998"/>
        <v>729518.85063983931</v>
      </c>
      <c r="N950" s="167">
        <f t="shared" si="998"/>
        <v>944356.25534962944</v>
      </c>
      <c r="O950" s="167">
        <f t="shared" si="998"/>
        <v>1222461.5391854448</v>
      </c>
      <c r="P950" s="455"/>
      <c r="Q950" s="87">
        <f t="shared" si="954"/>
        <v>336309</v>
      </c>
      <c r="R950" s="550">
        <f t="shared" si="945"/>
        <v>0</v>
      </c>
      <c r="S950" s="550">
        <f t="shared" si="946"/>
        <v>0</v>
      </c>
      <c r="T950" s="550">
        <f>IF(R950=1,SUM($R$6:R950),0)</f>
        <v>0</v>
      </c>
      <c r="U950" s="550">
        <f>IF(S950=1,SUM($S$6:S950),0)</f>
        <v>0</v>
      </c>
      <c r="V950" s="550">
        <f t="shared" si="947"/>
        <v>0</v>
      </c>
      <c r="W950" s="550">
        <f t="shared" si="948"/>
        <v>0</v>
      </c>
      <c r="X950" s="550">
        <f>IF(W950=1,SUM($W$6:W950),0)</f>
        <v>0</v>
      </c>
      <c r="Y950" s="158"/>
      <c r="Z950" s="158"/>
      <c r="AA950" s="158"/>
      <c r="AB950" s="158"/>
      <c r="AE950" s="150"/>
      <c r="AF950" s="160"/>
      <c r="AG950" s="150"/>
      <c r="AH950" s="150"/>
    </row>
    <row r="951" spans="1:34" ht="15" customHeight="1">
      <c r="A951" s="15"/>
      <c r="B951" s="166">
        <v>13</v>
      </c>
      <c r="C951" s="105" t="s">
        <v>2249</v>
      </c>
      <c r="D951" s="105" t="s">
        <v>1365</v>
      </c>
      <c r="E951" s="212" t="s">
        <v>47</v>
      </c>
      <c r="F951" s="213" t="s">
        <v>14</v>
      </c>
      <c r="G951" s="214">
        <v>253600</v>
      </c>
      <c r="H951" s="214">
        <v>285900</v>
      </c>
      <c r="I951" s="167">
        <v>380568</v>
      </c>
      <c r="J951" s="445">
        <f t="shared" si="987"/>
        <v>0.33112277019937042</v>
      </c>
      <c r="K951" s="167">
        <f t="shared" si="952"/>
        <v>506582.73040923401</v>
      </c>
      <c r="L951" s="167">
        <f t="shared" ref="L951:O951" si="999">IF($J951&lt;0,(K951*(1-$J951)),(K951*(1+$J951)))</f>
        <v>674323.80743750045</v>
      </c>
      <c r="M951" s="167">
        <f t="shared" si="999"/>
        <v>897607.77456759242</v>
      </c>
      <c r="N951" s="167">
        <f t="shared" si="999"/>
        <v>1194826.1474349056</v>
      </c>
      <c r="O951" s="167">
        <f t="shared" si="999"/>
        <v>1590460.291280193</v>
      </c>
      <c r="P951" s="455"/>
      <c r="Q951" s="87">
        <f t="shared" si="954"/>
        <v>380568</v>
      </c>
      <c r="R951" s="550">
        <f t="shared" si="945"/>
        <v>0</v>
      </c>
      <c r="S951" s="550">
        <f t="shared" si="946"/>
        <v>0</v>
      </c>
      <c r="T951" s="550">
        <f>IF(R951=1,SUM($R$6:R951),0)</f>
        <v>0</v>
      </c>
      <c r="U951" s="550">
        <f>IF(S951=1,SUM($S$6:S951),0)</f>
        <v>0</v>
      </c>
      <c r="V951" s="550">
        <f t="shared" si="947"/>
        <v>0</v>
      </c>
      <c r="W951" s="550">
        <f t="shared" si="948"/>
        <v>0</v>
      </c>
      <c r="X951" s="550">
        <f>IF(W951=1,SUM($W$6:W951),0)</f>
        <v>0</v>
      </c>
      <c r="Y951" s="158"/>
      <c r="Z951" s="158"/>
      <c r="AA951" s="158"/>
      <c r="AB951" s="158"/>
      <c r="AE951" s="150"/>
      <c r="AF951" s="160"/>
      <c r="AG951" s="150"/>
      <c r="AH951" s="150"/>
    </row>
    <row r="952" spans="1:34" ht="15" customHeight="1">
      <c r="A952" s="15"/>
      <c r="B952" s="166">
        <v>14</v>
      </c>
      <c r="C952" s="105" t="s">
        <v>2250</v>
      </c>
      <c r="D952" s="105" t="s">
        <v>1366</v>
      </c>
      <c r="E952" s="212" t="s">
        <v>47</v>
      </c>
      <c r="F952" s="213" t="s">
        <v>14</v>
      </c>
      <c r="G952" s="214">
        <v>404400</v>
      </c>
      <c r="H952" s="214">
        <v>428800</v>
      </c>
      <c r="I952" s="167">
        <v>677642</v>
      </c>
      <c r="J952" s="445">
        <f t="shared" si="987"/>
        <v>0.580321828358209</v>
      </c>
      <c r="K952" s="167">
        <f t="shared" si="952"/>
        <v>1070892.4444123134</v>
      </c>
      <c r="L952" s="167">
        <f t="shared" ref="L952:O952" si="1000">IF($J952&lt;0,(K952*(1-$J952)),(K952*(1+$J952)))</f>
        <v>1692354.7057286587</v>
      </c>
      <c r="M952" s="167">
        <f t="shared" si="1000"/>
        <v>2674465.0827877326</v>
      </c>
      <c r="N952" s="167">
        <f t="shared" si="1000"/>
        <v>4226515.5495112985</v>
      </c>
      <c r="O952" s="167">
        <f t="shared" si="1000"/>
        <v>6679254.7807880957</v>
      </c>
      <c r="P952" s="455"/>
      <c r="Q952" s="87">
        <f t="shared" si="954"/>
        <v>677642</v>
      </c>
      <c r="R952" s="550">
        <f t="shared" si="945"/>
        <v>0</v>
      </c>
      <c r="S952" s="550">
        <f t="shared" si="946"/>
        <v>0</v>
      </c>
      <c r="T952" s="550">
        <f>IF(R952=1,SUM($R$6:R952),0)</f>
        <v>0</v>
      </c>
      <c r="U952" s="550">
        <f>IF(S952=1,SUM($S$6:S952),0)</f>
        <v>0</v>
      </c>
      <c r="V952" s="550">
        <f t="shared" si="947"/>
        <v>0</v>
      </c>
      <c r="W952" s="550">
        <f t="shared" si="948"/>
        <v>0</v>
      </c>
      <c r="X952" s="550">
        <f>IF(W952=1,SUM($W$6:W952),0)</f>
        <v>0</v>
      </c>
      <c r="Y952" s="158"/>
      <c r="Z952" s="158"/>
      <c r="AA952" s="158"/>
      <c r="AB952" s="158"/>
      <c r="AE952" s="150"/>
      <c r="AF952" s="160"/>
      <c r="AG952" s="150"/>
      <c r="AH952" s="150"/>
    </row>
    <row r="953" spans="1:34" ht="15" customHeight="1">
      <c r="A953" s="15"/>
      <c r="B953" s="166">
        <v>15</v>
      </c>
      <c r="C953" s="105" t="s">
        <v>2251</v>
      </c>
      <c r="D953" s="105" t="s">
        <v>1367</v>
      </c>
      <c r="E953" s="212" t="s">
        <v>47</v>
      </c>
      <c r="F953" s="213" t="s">
        <v>14</v>
      </c>
      <c r="G953" s="214">
        <v>404400</v>
      </c>
      <c r="H953" s="214">
        <v>428800</v>
      </c>
      <c r="I953" s="167">
        <v>697312</v>
      </c>
      <c r="J953" s="445">
        <f t="shared" si="987"/>
        <v>0.62619402985074624</v>
      </c>
      <c r="K953" s="167">
        <f t="shared" si="952"/>
        <v>1133964.6113432837</v>
      </c>
      <c r="L953" s="167">
        <f t="shared" ref="L953:O953" si="1001">IF($J953&lt;0,(K953*(1-$J953)),(K953*(1+$J953)))</f>
        <v>1844046.4810284697</v>
      </c>
      <c r="M953" s="167">
        <f t="shared" si="1001"/>
        <v>2998777.3782157749</v>
      </c>
      <c r="N953" s="167">
        <f t="shared" si="1001"/>
        <v>4876593.8693059664</v>
      </c>
      <c r="O953" s="167">
        <f t="shared" si="1001"/>
        <v>7930287.836272113</v>
      </c>
      <c r="P953" s="455"/>
      <c r="Q953" s="87">
        <f t="shared" si="954"/>
        <v>697312</v>
      </c>
      <c r="R953" s="550">
        <f t="shared" si="945"/>
        <v>0</v>
      </c>
      <c r="S953" s="550">
        <f t="shared" si="946"/>
        <v>0</v>
      </c>
      <c r="T953" s="550">
        <f>IF(R953=1,SUM($R$6:R953),0)</f>
        <v>0</v>
      </c>
      <c r="U953" s="550">
        <f>IF(S953=1,SUM($S$6:S953),0)</f>
        <v>0</v>
      </c>
      <c r="V953" s="550">
        <f t="shared" si="947"/>
        <v>0</v>
      </c>
      <c r="W953" s="550">
        <f t="shared" si="948"/>
        <v>0</v>
      </c>
      <c r="X953" s="550">
        <f>IF(W953=1,SUM($W$6:W953),0)</f>
        <v>0</v>
      </c>
      <c r="Y953" s="158"/>
      <c r="Z953" s="158"/>
      <c r="AA953" s="158"/>
      <c r="AB953" s="158"/>
      <c r="AE953" s="150"/>
      <c r="AF953" s="160"/>
      <c r="AG953" s="150"/>
      <c r="AH953" s="150"/>
    </row>
    <row r="954" spans="1:34" ht="15" customHeight="1">
      <c r="A954" s="15"/>
      <c r="B954" s="169"/>
      <c r="C954" s="105"/>
      <c r="D954" s="105"/>
      <c r="E954" s="212" t="s">
        <v>48</v>
      </c>
      <c r="F954" s="213"/>
      <c r="G954" s="214"/>
      <c r="H954" s="214"/>
      <c r="I954" s="445"/>
      <c r="J954" s="167"/>
      <c r="K954" s="167"/>
      <c r="L954" s="167"/>
      <c r="M954" s="167"/>
      <c r="N954" s="167"/>
      <c r="O954" s="167">
        <f t="shared" ref="O954" si="1002">IF($J954&lt;0,(N954*(1-$J954)),(N954*(1+$J954)))</f>
        <v>0</v>
      </c>
      <c r="P954" s="455"/>
      <c r="Q954" s="87">
        <f t="shared" si="954"/>
        <v>0</v>
      </c>
      <c r="R954" s="550">
        <f t="shared" si="945"/>
        <v>0</v>
      </c>
      <c r="S954" s="550">
        <f t="shared" si="946"/>
        <v>0</v>
      </c>
      <c r="T954" s="550">
        <f>IF(R954=1,SUM($R$6:R954),0)</f>
        <v>0</v>
      </c>
      <c r="U954" s="550">
        <f>IF(S954=1,SUM($S$6:S954),0)</f>
        <v>0</v>
      </c>
      <c r="V954" s="550">
        <f t="shared" si="947"/>
        <v>0</v>
      </c>
      <c r="W954" s="550">
        <f t="shared" si="948"/>
        <v>0</v>
      </c>
      <c r="X954" s="550">
        <f>IF(W954=1,SUM($W$6:W954),0)</f>
        <v>0</v>
      </c>
      <c r="Y954" s="158"/>
      <c r="Z954" s="158"/>
      <c r="AA954" s="158"/>
      <c r="AB954" s="158"/>
      <c r="AE954" s="150"/>
      <c r="AF954" s="160"/>
      <c r="AG954" s="150"/>
      <c r="AH954" s="150"/>
    </row>
    <row r="955" spans="1:34" ht="15" customHeight="1">
      <c r="A955" s="15"/>
      <c r="B955" s="425" t="s">
        <v>720</v>
      </c>
      <c r="C955" s="426" t="s">
        <v>742</v>
      </c>
      <c r="D955" s="426"/>
      <c r="E955" s="212" t="s">
        <v>48</v>
      </c>
      <c r="F955" s="213"/>
      <c r="G955" s="214"/>
      <c r="H955" s="214"/>
      <c r="I955" s="445"/>
      <c r="J955" s="167"/>
      <c r="K955" s="167"/>
      <c r="L955" s="167"/>
      <c r="M955" s="167"/>
      <c r="N955" s="167"/>
      <c r="O955" s="167">
        <f t="shared" ref="O955" si="1003">IF($J955&lt;0,(N955*(1-$J955)),(N955*(1+$J955)))</f>
        <v>0</v>
      </c>
      <c r="P955" s="455"/>
      <c r="Q955" s="87">
        <f t="shared" si="954"/>
        <v>0</v>
      </c>
      <c r="R955" s="550">
        <f t="shared" si="945"/>
        <v>0</v>
      </c>
      <c r="S955" s="550">
        <f t="shared" si="946"/>
        <v>0</v>
      </c>
      <c r="T955" s="550">
        <f>IF(R955=1,SUM($R$6:R955),0)</f>
        <v>0</v>
      </c>
      <c r="U955" s="550">
        <f>IF(S955=1,SUM($S$6:S955),0)</f>
        <v>0</v>
      </c>
      <c r="V955" s="550">
        <f t="shared" si="947"/>
        <v>0</v>
      </c>
      <c r="W955" s="550">
        <f t="shared" si="948"/>
        <v>0</v>
      </c>
      <c r="X955" s="550">
        <f>IF(W955=1,SUM($W$6:W955),0)</f>
        <v>0</v>
      </c>
      <c r="Y955" s="158"/>
      <c r="Z955" s="158"/>
      <c r="AA955" s="158"/>
      <c r="AB955" s="158"/>
      <c r="AE955" s="150"/>
      <c r="AF955" s="160"/>
      <c r="AG955" s="150"/>
      <c r="AH955" s="150"/>
    </row>
    <row r="956" spans="1:34" ht="15" customHeight="1">
      <c r="A956" s="15"/>
      <c r="B956" s="169">
        <v>1</v>
      </c>
      <c r="C956" s="105" t="s">
        <v>2252</v>
      </c>
      <c r="D956" s="105" t="s">
        <v>1347</v>
      </c>
      <c r="E956" s="212" t="s">
        <v>47</v>
      </c>
      <c r="F956" s="213" t="s">
        <v>14</v>
      </c>
      <c r="G956" s="214">
        <v>36000</v>
      </c>
      <c r="H956" s="214">
        <v>42800</v>
      </c>
      <c r="I956" s="167">
        <v>39751</v>
      </c>
      <c r="J956" s="445">
        <f t="shared" si="987"/>
        <v>-7.123831775700934E-2</v>
      </c>
      <c r="K956" s="167">
        <f t="shared" si="952"/>
        <v>42582.794369158873</v>
      </c>
      <c r="L956" s="167">
        <f t="shared" ref="L956:O956" si="1004">IF($J956&lt;0,(K956*(1-$J956)),(K956*(1+$J956)))</f>
        <v>45616.321005410398</v>
      </c>
      <c r="M956" s="167">
        <f t="shared" si="1004"/>
        <v>48865.950976099564</v>
      </c>
      <c r="N956" s="167">
        <f t="shared" si="1004"/>
        <v>52347.079119233385</v>
      </c>
      <c r="O956" s="167">
        <f t="shared" si="1004"/>
        <v>56076.196975180639</v>
      </c>
      <c r="P956" s="455"/>
      <c r="Q956" s="87">
        <f t="shared" si="954"/>
        <v>39751</v>
      </c>
      <c r="R956" s="550">
        <f t="shared" si="945"/>
        <v>0</v>
      </c>
      <c r="S956" s="550">
        <f t="shared" si="946"/>
        <v>0</v>
      </c>
      <c r="T956" s="550">
        <f>IF(R956=1,SUM($R$6:R956),0)</f>
        <v>0</v>
      </c>
      <c r="U956" s="550">
        <f>IF(S956=1,SUM($S$6:S956),0)</f>
        <v>0</v>
      </c>
      <c r="V956" s="550">
        <f t="shared" si="947"/>
        <v>0</v>
      </c>
      <c r="W956" s="550">
        <f t="shared" si="948"/>
        <v>0</v>
      </c>
      <c r="X956" s="550">
        <f>IF(W956=1,SUM($W$6:W956),0)</f>
        <v>0</v>
      </c>
      <c r="Y956" s="158"/>
      <c r="Z956" s="158"/>
      <c r="AA956" s="158"/>
      <c r="AB956" s="158"/>
      <c r="AE956" s="150"/>
      <c r="AF956" s="160"/>
      <c r="AG956" s="150"/>
      <c r="AH956" s="150"/>
    </row>
    <row r="957" spans="1:34" ht="15" customHeight="1">
      <c r="A957" s="15"/>
      <c r="B957" s="169">
        <v>2</v>
      </c>
      <c r="C957" s="105" t="s">
        <v>2253</v>
      </c>
      <c r="D957" s="105" t="s">
        <v>1348</v>
      </c>
      <c r="E957" s="212" t="s">
        <v>47</v>
      </c>
      <c r="F957" s="213" t="s">
        <v>14</v>
      </c>
      <c r="G957" s="214">
        <v>48100</v>
      </c>
      <c r="H957" s="214">
        <v>48100</v>
      </c>
      <c r="I957" s="167">
        <v>41837</v>
      </c>
      <c r="J957" s="445">
        <f t="shared" si="987"/>
        <v>-0.13020790020790021</v>
      </c>
      <c r="K957" s="167">
        <f t="shared" si="952"/>
        <v>47284.507920997923</v>
      </c>
      <c r="L957" s="167">
        <f t="shared" ref="L957:O957" si="1005">IF($J957&lt;0,(K957*(1-$J957)),(K957*(1+$J957)))</f>
        <v>53441.324409754889</v>
      </c>
      <c r="M957" s="167">
        <f t="shared" si="1005"/>
        <v>60399.807045478272</v>
      </c>
      <c r="N957" s="167">
        <f t="shared" si="1005"/>
        <v>68264.339093832328</v>
      </c>
      <c r="O957" s="167">
        <f t="shared" si="1005"/>
        <v>77152.895346320307</v>
      </c>
      <c r="P957" s="455"/>
      <c r="Q957" s="87">
        <f t="shared" si="954"/>
        <v>41837</v>
      </c>
      <c r="R957" s="550">
        <f t="shared" si="945"/>
        <v>0</v>
      </c>
      <c r="S957" s="550">
        <f t="shared" si="946"/>
        <v>0</v>
      </c>
      <c r="T957" s="550">
        <f>IF(R957=1,SUM($R$6:R957),0)</f>
        <v>0</v>
      </c>
      <c r="U957" s="550">
        <f>IF(S957=1,SUM($S$6:S957),0)</f>
        <v>0</v>
      </c>
      <c r="V957" s="550">
        <f t="shared" si="947"/>
        <v>0</v>
      </c>
      <c r="W957" s="550">
        <f t="shared" si="948"/>
        <v>0</v>
      </c>
      <c r="X957" s="550">
        <f>IF(W957=1,SUM($W$6:W957),0)</f>
        <v>0</v>
      </c>
      <c r="Y957" s="158"/>
      <c r="Z957" s="158"/>
      <c r="AA957" s="158"/>
      <c r="AB957" s="158"/>
      <c r="AE957" s="150"/>
      <c r="AF957" s="160"/>
      <c r="AG957" s="150"/>
      <c r="AH957" s="150"/>
    </row>
    <row r="958" spans="1:34" ht="15" customHeight="1">
      <c r="A958" s="15"/>
      <c r="B958" s="169">
        <v>3</v>
      </c>
      <c r="C958" s="105" t="s">
        <v>2254</v>
      </c>
      <c r="D958" s="105" t="s">
        <v>1349</v>
      </c>
      <c r="E958" s="212" t="s">
        <v>47</v>
      </c>
      <c r="F958" s="213" t="s">
        <v>14</v>
      </c>
      <c r="G958" s="214">
        <v>55300</v>
      </c>
      <c r="H958" s="214">
        <v>55300</v>
      </c>
      <c r="I958" s="167">
        <v>42879</v>
      </c>
      <c r="J958" s="445">
        <f t="shared" si="987"/>
        <v>-0.22461121157323688</v>
      </c>
      <c r="K958" s="167">
        <f t="shared" si="952"/>
        <v>52510.104141048825</v>
      </c>
      <c r="L958" s="167">
        <f t="shared" ref="L958:O958" si="1006">IF($J958&lt;0,(K958*(1-$J958)),(K958*(1+$J958)))</f>
        <v>64304.46225200664</v>
      </c>
      <c r="M958" s="167">
        <f t="shared" si="1006"/>
        <v>78747.965427995325</v>
      </c>
      <c r="N958" s="167">
        <f t="shared" si="1006"/>
        <v>96435.641351704719</v>
      </c>
      <c r="O958" s="167">
        <f t="shared" si="1006"/>
        <v>118096.16759455325</v>
      </c>
      <c r="P958" s="455"/>
      <c r="Q958" s="87">
        <f t="shared" si="954"/>
        <v>42879</v>
      </c>
      <c r="R958" s="550">
        <f t="shared" si="945"/>
        <v>0</v>
      </c>
      <c r="S958" s="550">
        <f t="shared" si="946"/>
        <v>0</v>
      </c>
      <c r="T958" s="550">
        <f>IF(R958=1,SUM($R$6:R958),0)</f>
        <v>0</v>
      </c>
      <c r="U958" s="550">
        <f>IF(S958=1,SUM($S$6:S958),0)</f>
        <v>0</v>
      </c>
      <c r="V958" s="550">
        <f t="shared" si="947"/>
        <v>0</v>
      </c>
      <c r="W958" s="550">
        <f t="shared" si="948"/>
        <v>0</v>
      </c>
      <c r="X958" s="550">
        <f>IF(W958=1,SUM($W$6:W958),0)</f>
        <v>0</v>
      </c>
      <c r="Y958" s="158"/>
      <c r="Z958" s="158"/>
      <c r="AA958" s="158"/>
      <c r="AB958" s="158"/>
      <c r="AE958" s="150"/>
      <c r="AF958" s="160"/>
      <c r="AG958" s="150"/>
      <c r="AH958" s="150"/>
    </row>
    <row r="959" spans="1:34" ht="15" customHeight="1">
      <c r="A959" s="15"/>
      <c r="B959" s="169">
        <v>4</v>
      </c>
      <c r="C959" s="105" t="s">
        <v>2255</v>
      </c>
      <c r="D959" s="105" t="s">
        <v>1350</v>
      </c>
      <c r="E959" s="212" t="s">
        <v>47</v>
      </c>
      <c r="F959" s="213" t="s">
        <v>14</v>
      </c>
      <c r="G959" s="214">
        <v>51500</v>
      </c>
      <c r="H959" s="214">
        <v>51500</v>
      </c>
      <c r="I959" s="167">
        <v>47050</v>
      </c>
      <c r="J959" s="445">
        <f t="shared" si="987"/>
        <v>-8.6407766990291263E-2</v>
      </c>
      <c r="K959" s="167">
        <f t="shared" si="952"/>
        <v>51115.485436893199</v>
      </c>
      <c r="L959" s="167">
        <f t="shared" ref="L959:O959" si="1007">IF($J959&lt;0,(K959*(1-$J959)),(K959*(1+$J959)))</f>
        <v>55532.26039211989</v>
      </c>
      <c r="M959" s="167">
        <f t="shared" si="1007"/>
        <v>60330.679008526364</v>
      </c>
      <c r="N959" s="167">
        <f t="shared" si="1007"/>
        <v>65543.718262661161</v>
      </c>
      <c r="O959" s="167">
        <f t="shared" si="1007"/>
        <v>71207.204597978474</v>
      </c>
      <c r="P959" s="455"/>
      <c r="Q959" s="87">
        <f t="shared" si="954"/>
        <v>47050</v>
      </c>
      <c r="R959" s="550">
        <f t="shared" si="945"/>
        <v>0</v>
      </c>
      <c r="S959" s="550">
        <f t="shared" si="946"/>
        <v>0</v>
      </c>
      <c r="T959" s="550">
        <f>IF(R959=1,SUM($R$6:R959),0)</f>
        <v>0</v>
      </c>
      <c r="U959" s="550">
        <f>IF(S959=1,SUM($S$6:S959),0)</f>
        <v>0</v>
      </c>
      <c r="V959" s="550">
        <f t="shared" si="947"/>
        <v>0</v>
      </c>
      <c r="W959" s="550">
        <f t="shared" si="948"/>
        <v>0</v>
      </c>
      <c r="X959" s="550">
        <f>IF(W959=1,SUM($W$6:W959),0)</f>
        <v>0</v>
      </c>
      <c r="Y959" s="158"/>
      <c r="Z959" s="158"/>
      <c r="AA959" s="158"/>
      <c r="AB959" s="158"/>
      <c r="AE959" s="150"/>
      <c r="AF959" s="160"/>
      <c r="AG959" s="150"/>
      <c r="AH959" s="150"/>
    </row>
    <row r="960" spans="1:34" ht="15" customHeight="1">
      <c r="A960" s="15"/>
      <c r="B960" s="169">
        <v>5</v>
      </c>
      <c r="C960" s="105" t="s">
        <v>2256</v>
      </c>
      <c r="D960" s="105" t="s">
        <v>1351</v>
      </c>
      <c r="E960" s="212" t="s">
        <v>47</v>
      </c>
      <c r="F960" s="213" t="s">
        <v>14</v>
      </c>
      <c r="G960" s="214">
        <v>67900</v>
      </c>
      <c r="H960" s="214">
        <v>67900</v>
      </c>
      <c r="I960" s="167">
        <v>83543</v>
      </c>
      <c r="J960" s="445">
        <f t="shared" si="987"/>
        <v>0.23038291605301914</v>
      </c>
      <c r="K960" s="167">
        <f t="shared" si="952"/>
        <v>102789.87995581738</v>
      </c>
      <c r="L960" s="167">
        <f t="shared" ref="L960:O960" si="1008">IF($J960&lt;0,(K960*(1-$J960)),(K960*(1+$J960)))</f>
        <v>126470.91224077836</v>
      </c>
      <c r="M960" s="167">
        <f t="shared" si="1008"/>
        <v>155607.64979869433</v>
      </c>
      <c r="N960" s="167">
        <f t="shared" si="1008"/>
        <v>191456.99391947451</v>
      </c>
      <c r="O960" s="167">
        <f t="shared" si="1008"/>
        <v>235565.4144773882</v>
      </c>
      <c r="P960" s="455"/>
      <c r="Q960" s="87">
        <f t="shared" si="954"/>
        <v>83543</v>
      </c>
      <c r="R960" s="550">
        <f t="shared" si="945"/>
        <v>0</v>
      </c>
      <c r="S960" s="550">
        <f t="shared" si="946"/>
        <v>0</v>
      </c>
      <c r="T960" s="550">
        <f>IF(R960=1,SUM($R$6:R960),0)</f>
        <v>0</v>
      </c>
      <c r="U960" s="550">
        <f>IF(S960=1,SUM($S$6:S960),0)</f>
        <v>0</v>
      </c>
      <c r="V960" s="550">
        <f t="shared" si="947"/>
        <v>0</v>
      </c>
      <c r="W960" s="550">
        <f t="shared" si="948"/>
        <v>0</v>
      </c>
      <c r="X960" s="550">
        <f>IF(W960=1,SUM($W$6:W960),0)</f>
        <v>0</v>
      </c>
      <c r="Y960" s="158"/>
      <c r="Z960" s="158"/>
      <c r="AA960" s="158"/>
      <c r="AB960" s="158"/>
      <c r="AE960" s="150"/>
      <c r="AF960" s="160"/>
      <c r="AG960" s="150"/>
      <c r="AH960" s="150"/>
    </row>
    <row r="961" spans="1:34" ht="15" customHeight="1">
      <c r="A961" s="15"/>
      <c r="B961" s="169">
        <v>6</v>
      </c>
      <c r="C961" s="105" t="s">
        <v>2257</v>
      </c>
      <c r="D961" s="105" t="s">
        <v>1352</v>
      </c>
      <c r="E961" s="212" t="s">
        <v>47</v>
      </c>
      <c r="F961" s="213" t="s">
        <v>14</v>
      </c>
      <c r="G961" s="214">
        <v>56700</v>
      </c>
      <c r="H961" s="214">
        <v>56700</v>
      </c>
      <c r="I961" s="167">
        <v>266634</v>
      </c>
      <c r="J961" s="445">
        <f t="shared" si="987"/>
        <v>3.7025396825396824</v>
      </c>
      <c r="K961" s="167">
        <f t="shared" si="952"/>
        <v>1253856.9657142856</v>
      </c>
      <c r="L961" s="167">
        <f t="shared" ref="L961:O961" si="1009">IF($J961&lt;0,(K961*(1-$J961)),(K961*(1+$J961)))</f>
        <v>5896312.1375002265</v>
      </c>
      <c r="M961" s="167">
        <f t="shared" si="1009"/>
        <v>27727641.807235193</v>
      </c>
      <c r="N961" s="167">
        <f t="shared" si="1009"/>
        <v>130390335.9017698</v>
      </c>
      <c r="O961" s="167">
        <f t="shared" si="1009"/>
        <v>613165728.79775107</v>
      </c>
      <c r="P961" s="455"/>
      <c r="Q961" s="87">
        <f t="shared" si="954"/>
        <v>266634</v>
      </c>
      <c r="R961" s="550">
        <f t="shared" si="945"/>
        <v>0</v>
      </c>
      <c r="S961" s="550">
        <f t="shared" si="946"/>
        <v>0</v>
      </c>
      <c r="T961" s="550">
        <f>IF(R961=1,SUM($R$6:R961),0)</f>
        <v>0</v>
      </c>
      <c r="U961" s="550">
        <f>IF(S961=1,SUM($S$6:S961),0)</f>
        <v>0</v>
      </c>
      <c r="V961" s="550">
        <f t="shared" si="947"/>
        <v>0</v>
      </c>
      <c r="W961" s="550">
        <f t="shared" si="948"/>
        <v>0</v>
      </c>
      <c r="X961" s="550">
        <f>IF(W961=1,SUM($W$6:W961),0)</f>
        <v>0</v>
      </c>
      <c r="Y961" s="158"/>
      <c r="Z961" s="158"/>
      <c r="AA961" s="158"/>
      <c r="AB961" s="158"/>
      <c r="AE961" s="150"/>
      <c r="AF961" s="160"/>
      <c r="AG961" s="150"/>
      <c r="AH961" s="150"/>
    </row>
    <row r="962" spans="1:34" ht="15" customHeight="1">
      <c r="A962" s="15"/>
      <c r="B962" s="169">
        <v>7</v>
      </c>
      <c r="C962" s="105" t="s">
        <v>2258</v>
      </c>
      <c r="D962" s="105" t="s">
        <v>1353</v>
      </c>
      <c r="E962" s="212" t="s">
        <v>47</v>
      </c>
      <c r="F962" s="213" t="s">
        <v>14</v>
      </c>
      <c r="G962" s="214">
        <v>596900</v>
      </c>
      <c r="H962" s="214">
        <v>596900</v>
      </c>
      <c r="I962" s="167">
        <v>435215</v>
      </c>
      <c r="J962" s="445">
        <f t="shared" si="987"/>
        <v>-0.27087451834478138</v>
      </c>
      <c r="K962" s="167">
        <f t="shared" si="952"/>
        <v>553103.65350142401</v>
      </c>
      <c r="L962" s="167">
        <f t="shared" ref="L962:O962" si="1010">IF($J962&lt;0,(K962*(1-$J962)),(K962*(1+$J962)))</f>
        <v>702925.33923836111</v>
      </c>
      <c r="M962" s="167">
        <f t="shared" si="1010"/>
        <v>893329.90193689428</v>
      </c>
      <c r="N962" s="167">
        <f t="shared" si="1010"/>
        <v>1135310.2088470412</v>
      </c>
      <c r="O962" s="167">
        <f t="shared" si="1010"/>
        <v>1442836.8148403966</v>
      </c>
      <c r="P962" s="455"/>
      <c r="Q962" s="87">
        <f t="shared" si="954"/>
        <v>435215</v>
      </c>
      <c r="R962" s="550">
        <f t="shared" si="945"/>
        <v>0</v>
      </c>
      <c r="S962" s="550">
        <f t="shared" si="946"/>
        <v>0</v>
      </c>
      <c r="T962" s="550">
        <f>IF(R962=1,SUM($R$6:R962),0)</f>
        <v>0</v>
      </c>
      <c r="U962" s="550">
        <f>IF(S962=1,SUM($S$6:S962),0)</f>
        <v>0</v>
      </c>
      <c r="V962" s="550">
        <f t="shared" si="947"/>
        <v>0</v>
      </c>
      <c r="W962" s="550">
        <f t="shared" si="948"/>
        <v>0</v>
      </c>
      <c r="X962" s="550">
        <f>IF(W962=1,SUM($W$6:W962),0)</f>
        <v>0</v>
      </c>
      <c r="Y962" s="158"/>
      <c r="Z962" s="158"/>
      <c r="AA962" s="158"/>
      <c r="AB962" s="158"/>
      <c r="AE962" s="150"/>
      <c r="AF962" s="160"/>
      <c r="AG962" s="150"/>
      <c r="AH962" s="150"/>
    </row>
    <row r="963" spans="1:34" ht="15" customHeight="1">
      <c r="A963" s="15"/>
      <c r="B963" s="169">
        <v>8</v>
      </c>
      <c r="C963" s="105" t="s">
        <v>2259</v>
      </c>
      <c r="D963" s="105" t="s">
        <v>1354</v>
      </c>
      <c r="E963" s="212" t="s">
        <v>47</v>
      </c>
      <c r="F963" s="213" t="s">
        <v>14</v>
      </c>
      <c r="G963" s="214">
        <v>401500</v>
      </c>
      <c r="H963" s="214">
        <v>401500</v>
      </c>
      <c r="I963" s="167">
        <v>193022</v>
      </c>
      <c r="J963" s="445">
        <f t="shared" si="987"/>
        <v>-0.51924782067247821</v>
      </c>
      <c r="K963" s="167">
        <f t="shared" si="952"/>
        <v>293248.25284184312</v>
      </c>
      <c r="L963" s="167">
        <f t="shared" ref="L963:O963" si="1011">IF($J963&lt;0,(K963*(1-$J963)),(K963*(1+$J963)))</f>
        <v>445516.76904598204</v>
      </c>
      <c r="M963" s="167">
        <f t="shared" si="1011"/>
        <v>676850.38044615206</v>
      </c>
      <c r="N963" s="167">
        <f t="shared" si="1011"/>
        <v>1028303.4654141542</v>
      </c>
      <c r="O963" s="167">
        <f t="shared" si="1011"/>
        <v>1562247.7988204109</v>
      </c>
      <c r="P963" s="455"/>
      <c r="Q963" s="87">
        <f t="shared" si="954"/>
        <v>193022</v>
      </c>
      <c r="R963" s="550">
        <f t="shared" si="945"/>
        <v>0</v>
      </c>
      <c r="S963" s="550">
        <f t="shared" si="946"/>
        <v>0</v>
      </c>
      <c r="T963" s="550">
        <f>IF(R963=1,SUM($R$6:R963),0)</f>
        <v>0</v>
      </c>
      <c r="U963" s="550">
        <f>IF(S963=1,SUM($S$6:S963),0)</f>
        <v>0</v>
      </c>
      <c r="V963" s="550">
        <f t="shared" si="947"/>
        <v>0</v>
      </c>
      <c r="W963" s="550">
        <f t="shared" si="948"/>
        <v>0</v>
      </c>
      <c r="X963" s="550">
        <f>IF(W963=1,SUM($W$6:W963),0)</f>
        <v>0</v>
      </c>
      <c r="Y963" s="158"/>
      <c r="Z963" s="158"/>
      <c r="AA963" s="158"/>
      <c r="AB963" s="158"/>
      <c r="AE963" s="150"/>
      <c r="AF963" s="160"/>
      <c r="AG963" s="150"/>
      <c r="AH963" s="150"/>
    </row>
    <row r="964" spans="1:34" ht="15" customHeight="1">
      <c r="A964" s="15"/>
      <c r="B964" s="169"/>
      <c r="C964" s="105"/>
      <c r="D964" s="105"/>
      <c r="E964" s="212" t="s">
        <v>48</v>
      </c>
      <c r="F964" s="213"/>
      <c r="G964" s="214"/>
      <c r="H964" s="214"/>
      <c r="I964" s="445"/>
      <c r="J964" s="167"/>
      <c r="K964" s="167"/>
      <c r="L964" s="167"/>
      <c r="M964" s="167"/>
      <c r="N964" s="167"/>
      <c r="O964" s="167">
        <f t="shared" ref="O964" si="1012">IF($J964&lt;0,(N964*(1-$J964)),(N964*(1+$J964)))</f>
        <v>0</v>
      </c>
      <c r="P964" s="455"/>
      <c r="Q964" s="87">
        <f t="shared" si="954"/>
        <v>0</v>
      </c>
      <c r="R964" s="550">
        <f t="shared" si="945"/>
        <v>0</v>
      </c>
      <c r="S964" s="550">
        <f t="shared" si="946"/>
        <v>0</v>
      </c>
      <c r="T964" s="550">
        <f>IF(R964=1,SUM($R$6:R964),0)</f>
        <v>0</v>
      </c>
      <c r="U964" s="550">
        <f>IF(S964=1,SUM($S$6:S964),0)</f>
        <v>0</v>
      </c>
      <c r="V964" s="550">
        <f t="shared" si="947"/>
        <v>0</v>
      </c>
      <c r="W964" s="550">
        <f t="shared" si="948"/>
        <v>0</v>
      </c>
      <c r="X964" s="550">
        <f>IF(W964=1,SUM($W$6:W964),0)</f>
        <v>0</v>
      </c>
      <c r="Y964" s="158"/>
      <c r="Z964" s="158"/>
      <c r="AA964" s="158"/>
      <c r="AB964" s="158"/>
      <c r="AE964" s="150"/>
      <c r="AF964" s="160"/>
      <c r="AG964" s="150"/>
      <c r="AH964" s="150"/>
    </row>
    <row r="965" spans="1:34" ht="15" customHeight="1">
      <c r="A965" s="15"/>
      <c r="B965" s="428" t="s">
        <v>720</v>
      </c>
      <c r="C965" s="427" t="s">
        <v>1581</v>
      </c>
      <c r="D965" s="427"/>
      <c r="E965" s="212"/>
      <c r="F965" s="213"/>
      <c r="G965" s="214"/>
      <c r="H965" s="214"/>
      <c r="I965" s="445"/>
      <c r="J965" s="167"/>
      <c r="K965" s="167"/>
      <c r="L965" s="167"/>
      <c r="M965" s="167"/>
      <c r="N965" s="167"/>
      <c r="O965" s="167">
        <f t="shared" ref="O965" si="1013">IF($J965&lt;0,(N965*(1-$J965)),(N965*(1+$J965)))</f>
        <v>0</v>
      </c>
      <c r="P965" s="455"/>
      <c r="Q965" s="87">
        <f t="shared" si="954"/>
        <v>0</v>
      </c>
      <c r="R965" s="550">
        <f t="shared" si="945"/>
        <v>0</v>
      </c>
      <c r="S965" s="550">
        <f t="shared" si="946"/>
        <v>0</v>
      </c>
      <c r="T965" s="550">
        <f>IF(R965=1,SUM($R$6:R965),0)</f>
        <v>0</v>
      </c>
      <c r="U965" s="550">
        <f>IF(S965=1,SUM($S$6:S965),0)</f>
        <v>0</v>
      </c>
      <c r="V965" s="550">
        <f t="shared" si="947"/>
        <v>0</v>
      </c>
      <c r="W965" s="550">
        <f t="shared" si="948"/>
        <v>0</v>
      </c>
      <c r="X965" s="550">
        <f>IF(W965=1,SUM($W$6:W965),0)</f>
        <v>0</v>
      </c>
      <c r="Y965" s="158"/>
      <c r="Z965" s="158"/>
      <c r="AA965" s="158"/>
      <c r="AB965" s="158"/>
      <c r="AE965" s="150"/>
      <c r="AF965" s="160"/>
      <c r="AG965" s="150"/>
      <c r="AH965" s="150"/>
    </row>
    <row r="966" spans="1:34" ht="15" customHeight="1">
      <c r="A966" s="15"/>
      <c r="B966" s="169">
        <v>1</v>
      </c>
      <c r="C966" s="105" t="s">
        <v>705</v>
      </c>
      <c r="D966" s="105" t="s">
        <v>705</v>
      </c>
      <c r="E966" s="212" t="s">
        <v>47</v>
      </c>
      <c r="F966" s="213" t="s">
        <v>14</v>
      </c>
      <c r="G966" s="214">
        <v>179200</v>
      </c>
      <c r="H966" s="214">
        <v>179200</v>
      </c>
      <c r="I966" s="167">
        <v>139004</v>
      </c>
      <c r="J966" s="445">
        <f t="shared" si="987"/>
        <v>-0.2243080357142857</v>
      </c>
      <c r="K966" s="167">
        <f t="shared" si="952"/>
        <v>170183.71419642857</v>
      </c>
      <c r="L966" s="167">
        <f t="shared" ref="L966:O966" si="1014">IF($J966&lt;0,(K966*(1-$J966)),(K966*(1+$J966)))</f>
        <v>208357.28883839087</v>
      </c>
      <c r="M966" s="167">
        <f t="shared" si="1014"/>
        <v>255093.50302448438</v>
      </c>
      <c r="N966" s="167">
        <f t="shared" si="1014"/>
        <v>312313.02561138268</v>
      </c>
      <c r="O966" s="167">
        <f t="shared" si="1014"/>
        <v>382367.34691425733</v>
      </c>
      <c r="P966" s="455"/>
      <c r="Q966" s="87">
        <f t="shared" si="954"/>
        <v>139004</v>
      </c>
      <c r="R966" s="550">
        <f t="shared" si="945"/>
        <v>0</v>
      </c>
      <c r="S966" s="550">
        <f t="shared" si="946"/>
        <v>0</v>
      </c>
      <c r="T966" s="550">
        <f>IF(R966=1,SUM($R$6:R966),0)</f>
        <v>0</v>
      </c>
      <c r="U966" s="550">
        <f>IF(S966=1,SUM($S$6:S966),0)</f>
        <v>0</v>
      </c>
      <c r="V966" s="550">
        <f t="shared" si="947"/>
        <v>0</v>
      </c>
      <c r="W966" s="550">
        <f t="shared" si="948"/>
        <v>0</v>
      </c>
      <c r="X966" s="550">
        <f>IF(W966=1,SUM($W$6:W966),0)</f>
        <v>0</v>
      </c>
      <c r="Y966" s="158"/>
      <c r="Z966" s="158"/>
      <c r="AA966" s="158"/>
      <c r="AB966" s="158"/>
      <c r="AE966" s="150"/>
      <c r="AF966" s="160"/>
      <c r="AG966" s="150"/>
      <c r="AH966" s="150"/>
    </row>
    <row r="967" spans="1:34" ht="15" customHeight="1">
      <c r="A967" s="15"/>
      <c r="B967" s="169">
        <v>2</v>
      </c>
      <c r="C967" s="105" t="s">
        <v>706</v>
      </c>
      <c r="D967" s="105" t="s">
        <v>706</v>
      </c>
      <c r="E967" s="212" t="s">
        <v>47</v>
      </c>
      <c r="F967" s="213" t="s">
        <v>437</v>
      </c>
      <c r="G967" s="214">
        <v>14370.766666666666</v>
      </c>
      <c r="H967" s="214">
        <v>14370.766666666666</v>
      </c>
      <c r="I967" s="167">
        <v>55403</v>
      </c>
      <c r="J967" s="445">
        <v>0.1</v>
      </c>
      <c r="K967" s="167">
        <f t="shared" si="952"/>
        <v>60943.3</v>
      </c>
      <c r="L967" s="167">
        <f t="shared" ref="L967:O967" si="1015">IF($J967&lt;0,(K967*(1-$J967)),(K967*(1+$J967)))</f>
        <v>67037.63</v>
      </c>
      <c r="M967" s="167">
        <f t="shared" si="1015"/>
        <v>73741.393000000011</v>
      </c>
      <c r="N967" s="167">
        <f t="shared" si="1015"/>
        <v>81115.532300000021</v>
      </c>
      <c r="O967" s="167">
        <f t="shared" si="1015"/>
        <v>89227.085530000026</v>
      </c>
      <c r="P967" s="455"/>
      <c r="Q967" s="87">
        <f t="shared" si="954"/>
        <v>55403</v>
      </c>
      <c r="R967" s="550">
        <f t="shared" ref="R967:R1030" si="1016">IF(E967="MDU-KD",1,0)</f>
        <v>0</v>
      </c>
      <c r="S967" s="550">
        <f t="shared" ref="S967:S1030" si="1017">IF(E967="HDW",1,0)</f>
        <v>0</v>
      </c>
      <c r="T967" s="550">
        <f>IF(R967=1,SUM($R$6:R967),0)</f>
        <v>0</v>
      </c>
      <c r="U967" s="550">
        <f>IF(S967=1,SUM($S$6:S967),0)</f>
        <v>0</v>
      </c>
      <c r="V967" s="550">
        <f t="shared" ref="V967:V1030" si="1018">IF(T967=0,U967,T967)</f>
        <v>0</v>
      </c>
      <c r="W967" s="550">
        <f t="shared" ref="W967:W1030" si="1019">IF(F967=0,0,IF(LEFT(C967,11)="Tiang Beton",1,0))</f>
        <v>0</v>
      </c>
      <c r="X967" s="550">
        <f>IF(W967=1,SUM($W$6:W967),0)</f>
        <v>0</v>
      </c>
      <c r="Y967" s="158"/>
      <c r="Z967" s="158"/>
      <c r="AA967" s="158"/>
      <c r="AB967" s="158"/>
      <c r="AE967" s="150"/>
      <c r="AF967" s="160"/>
      <c r="AG967" s="150"/>
      <c r="AH967" s="150"/>
    </row>
    <row r="968" spans="1:34" ht="15" customHeight="1">
      <c r="A968" s="15"/>
      <c r="B968" s="169">
        <v>3</v>
      </c>
      <c r="C968" s="105" t="s">
        <v>2379</v>
      </c>
      <c r="D968" s="105"/>
      <c r="E968" s="212" t="s">
        <v>47</v>
      </c>
      <c r="F968" s="213" t="s">
        <v>437</v>
      </c>
      <c r="G968" s="214">
        <v>8622.4599999999991</v>
      </c>
      <c r="H968" s="214">
        <v>8622.4599999999991</v>
      </c>
      <c r="I968" s="444">
        <v>8622.4599999999991</v>
      </c>
      <c r="J968" s="449">
        <v>0.1</v>
      </c>
      <c r="K968" s="444">
        <f t="shared" si="952"/>
        <v>9484.7060000000001</v>
      </c>
      <c r="L968" s="444">
        <f t="shared" ref="L968:O968" si="1020">IF($J968&lt;0,(K968*(1-$J968)),(K968*(1+$J968)))</f>
        <v>10433.176600000001</v>
      </c>
      <c r="M968" s="444">
        <f t="shared" si="1020"/>
        <v>11476.494260000001</v>
      </c>
      <c r="N968" s="444">
        <f t="shared" si="1020"/>
        <v>12624.143686000003</v>
      </c>
      <c r="O968" s="444">
        <f t="shared" si="1020"/>
        <v>13886.558054600004</v>
      </c>
      <c r="P968" s="455"/>
      <c r="Q968" s="87">
        <f t="shared" si="954"/>
        <v>8622.4599999999991</v>
      </c>
      <c r="R968" s="550">
        <f t="shared" si="1016"/>
        <v>0</v>
      </c>
      <c r="S968" s="550">
        <f t="shared" si="1017"/>
        <v>0</v>
      </c>
      <c r="T968" s="550">
        <f>IF(R968=1,SUM($R$6:R968),0)</f>
        <v>0</v>
      </c>
      <c r="U968" s="550">
        <f>IF(S968=1,SUM($S$6:S968),0)</f>
        <v>0</v>
      </c>
      <c r="V968" s="550">
        <f t="shared" si="1018"/>
        <v>0</v>
      </c>
      <c r="W968" s="550">
        <f t="shared" si="1019"/>
        <v>0</v>
      </c>
      <c r="X968" s="550">
        <f>IF(W968=1,SUM($W$6:W968),0)</f>
        <v>0</v>
      </c>
      <c r="Y968" s="158"/>
      <c r="Z968" s="158"/>
      <c r="AA968" s="158"/>
      <c r="AB968" s="158"/>
      <c r="AE968" s="150"/>
      <c r="AF968" s="160"/>
      <c r="AG968" s="150"/>
      <c r="AH968" s="150"/>
    </row>
    <row r="969" spans="1:34" ht="15" customHeight="1">
      <c r="A969" s="15"/>
      <c r="B969" s="169"/>
      <c r="C969" s="105"/>
      <c r="D969" s="105"/>
      <c r="E969" s="212"/>
      <c r="F969" s="213"/>
      <c r="G969" s="214"/>
      <c r="H969" s="214"/>
      <c r="I969" s="445"/>
      <c r="J969" s="167"/>
      <c r="K969" s="167"/>
      <c r="L969" s="167"/>
      <c r="M969" s="167"/>
      <c r="N969" s="167"/>
      <c r="O969" s="167">
        <f t="shared" ref="O969" si="1021">IF($J969&lt;0,(N969*(1-$J969)),(N969*(1+$J969)))</f>
        <v>0</v>
      </c>
      <c r="P969" s="455"/>
      <c r="Q969" s="87">
        <f t="shared" si="954"/>
        <v>0</v>
      </c>
      <c r="R969" s="550">
        <f t="shared" si="1016"/>
        <v>0</v>
      </c>
      <c r="S969" s="550">
        <f t="shared" si="1017"/>
        <v>0</v>
      </c>
      <c r="T969" s="550">
        <f>IF(R969=1,SUM($R$6:R969),0)</f>
        <v>0</v>
      </c>
      <c r="U969" s="550">
        <f>IF(S969=1,SUM($S$6:S969),0)</f>
        <v>0</v>
      </c>
      <c r="V969" s="550">
        <f t="shared" si="1018"/>
        <v>0</v>
      </c>
      <c r="W969" s="550">
        <f t="shared" si="1019"/>
        <v>0</v>
      </c>
      <c r="X969" s="550">
        <f>IF(W969=1,SUM($W$6:W969),0)</f>
        <v>0</v>
      </c>
      <c r="Y969" s="158"/>
      <c r="Z969" s="158"/>
      <c r="AA969" s="158"/>
      <c r="AB969" s="158"/>
      <c r="AE969" s="150"/>
      <c r="AF969" s="160"/>
      <c r="AG969" s="150"/>
      <c r="AH969" s="150"/>
    </row>
    <row r="970" spans="1:34" ht="15" customHeight="1">
      <c r="A970" s="15"/>
      <c r="B970" s="425" t="s">
        <v>720</v>
      </c>
      <c r="C970" s="426" t="s">
        <v>1584</v>
      </c>
      <c r="D970" s="426"/>
      <c r="E970" s="212" t="s">
        <v>48</v>
      </c>
      <c r="F970" s="213"/>
      <c r="G970" s="214"/>
      <c r="H970" s="214"/>
      <c r="I970" s="445"/>
      <c r="J970" s="167"/>
      <c r="K970" s="167"/>
      <c r="L970" s="167"/>
      <c r="M970" s="167"/>
      <c r="N970" s="167"/>
      <c r="O970" s="167">
        <f t="shared" ref="O970" si="1022">IF($J970&lt;0,(N970*(1-$J970)),(N970*(1+$J970)))</f>
        <v>0</v>
      </c>
      <c r="P970" s="455"/>
      <c r="Q970" s="87">
        <f t="shared" si="954"/>
        <v>0</v>
      </c>
      <c r="R970" s="550">
        <f t="shared" si="1016"/>
        <v>0</v>
      </c>
      <c r="S970" s="550">
        <f t="shared" si="1017"/>
        <v>0</v>
      </c>
      <c r="T970" s="550">
        <f>IF(R970=1,SUM($R$6:R970),0)</f>
        <v>0</v>
      </c>
      <c r="U970" s="550">
        <f>IF(S970=1,SUM($S$6:S970),0)</f>
        <v>0</v>
      </c>
      <c r="V970" s="550">
        <f t="shared" si="1018"/>
        <v>0</v>
      </c>
      <c r="W970" s="550">
        <f t="shared" si="1019"/>
        <v>0</v>
      </c>
      <c r="X970" s="550">
        <f>IF(W970=1,SUM($W$6:W970),0)</f>
        <v>0</v>
      </c>
      <c r="Y970" s="158"/>
      <c r="Z970" s="158"/>
      <c r="AA970" s="158"/>
      <c r="AB970" s="158"/>
      <c r="AE970" s="150"/>
      <c r="AF970" s="160"/>
      <c r="AG970" s="150"/>
      <c r="AH970" s="150"/>
    </row>
    <row r="971" spans="1:34" ht="15" customHeight="1">
      <c r="A971" s="15"/>
      <c r="B971" s="169">
        <v>1</v>
      </c>
      <c r="C971" s="105" t="s">
        <v>2260</v>
      </c>
      <c r="D971" s="105" t="s">
        <v>1585</v>
      </c>
      <c r="E971" s="212" t="s">
        <v>47</v>
      </c>
      <c r="F971" s="213" t="s">
        <v>14</v>
      </c>
      <c r="G971" s="214">
        <v>26200</v>
      </c>
      <c r="H971" s="214">
        <v>31200</v>
      </c>
      <c r="I971" s="167">
        <v>77391</v>
      </c>
      <c r="J971" s="445">
        <f t="shared" ref="J971:J1032" si="1023">((I971-H971)/H971)*100%</f>
        <v>1.4804807692307693</v>
      </c>
      <c r="K971" s="167">
        <f t="shared" ref="K971:K1032" si="1024">IF($J971&lt;0,(I971*(1-$J971)),(I971*(1+$J971)))</f>
        <v>191966.88721153847</v>
      </c>
      <c r="L971" s="167">
        <f t="shared" ref="L971:O971" si="1025">IF($J971&lt;0,(K971*(1-$J971)),(K971*(1+$J971)))</f>
        <v>476170.17205731326</v>
      </c>
      <c r="M971" s="167">
        <f t="shared" si="1025"/>
        <v>1181130.9546694723</v>
      </c>
      <c r="N971" s="167">
        <f t="shared" si="1025"/>
        <v>2929772.6190008055</v>
      </c>
      <c r="O971" s="167">
        <f t="shared" si="1025"/>
        <v>7267244.6396503635</v>
      </c>
      <c r="P971" s="455"/>
      <c r="Q971" s="87">
        <f t="shared" ref="Q971:Q1034" si="1026">IF($Q$5=$H$4,H971,(IF($Q$5=$G$4,G971,(IF($Q$5=$I$4,I971,(IF($Q$5=$K$4,K971,(IF($Q$5=$L$4,L971,(IF($Q$5=$M$4,M971,(IF($Q$5=$N$4,N971,(IF($Q$5=$O$4,O971,0)))))))))))))))</f>
        <v>77391</v>
      </c>
      <c r="R971" s="550">
        <f t="shared" si="1016"/>
        <v>0</v>
      </c>
      <c r="S971" s="550">
        <f t="shared" si="1017"/>
        <v>0</v>
      </c>
      <c r="T971" s="550">
        <f>IF(R971=1,SUM($R$6:R971),0)</f>
        <v>0</v>
      </c>
      <c r="U971" s="550">
        <f>IF(S971=1,SUM($S$6:S971),0)</f>
        <v>0</v>
      </c>
      <c r="V971" s="550">
        <f t="shared" si="1018"/>
        <v>0</v>
      </c>
      <c r="W971" s="550">
        <f t="shared" si="1019"/>
        <v>0</v>
      </c>
      <c r="X971" s="550">
        <f>IF(W971=1,SUM($W$6:W971),0)</f>
        <v>0</v>
      </c>
      <c r="Y971" s="158"/>
      <c r="Z971" s="158"/>
      <c r="AA971" s="158"/>
      <c r="AB971" s="158"/>
      <c r="AE971" s="150"/>
      <c r="AF971" s="160"/>
      <c r="AG971" s="150"/>
      <c r="AH971" s="150"/>
    </row>
    <row r="972" spans="1:34" ht="15" customHeight="1">
      <c r="A972" s="15"/>
      <c r="B972" s="169">
        <v>2</v>
      </c>
      <c r="C972" s="105" t="s">
        <v>584</v>
      </c>
      <c r="D972" s="105" t="s">
        <v>1586</v>
      </c>
      <c r="E972" s="212" t="s">
        <v>47</v>
      </c>
      <c r="F972" s="213" t="s">
        <v>14</v>
      </c>
      <c r="G972" s="214">
        <v>22300</v>
      </c>
      <c r="H972" s="214">
        <v>26500</v>
      </c>
      <c r="I972" s="167">
        <v>37372</v>
      </c>
      <c r="J972" s="445">
        <f t="shared" si="1023"/>
        <v>0.41026415094339624</v>
      </c>
      <c r="K972" s="167">
        <f t="shared" si="1024"/>
        <v>52704.391849056599</v>
      </c>
      <c r="L972" s="167">
        <f t="shared" ref="L972:O972" si="1027">IF($J972&lt;0,(K972*(1-$J972)),(K972*(1+$J972)))</f>
        <v>74327.11442199786</v>
      </c>
      <c r="M972" s="167">
        <f t="shared" si="1027"/>
        <v>104820.86491241147</v>
      </c>
      <c r="N972" s="167">
        <f t="shared" si="1027"/>
        <v>147825.1080568544</v>
      </c>
      <c r="O972" s="167">
        <f t="shared" si="1027"/>
        <v>208472.45050191556</v>
      </c>
      <c r="P972" s="455"/>
      <c r="Q972" s="87">
        <f t="shared" si="1026"/>
        <v>37372</v>
      </c>
      <c r="R972" s="550">
        <f t="shared" si="1016"/>
        <v>0</v>
      </c>
      <c r="S972" s="550">
        <f t="shared" si="1017"/>
        <v>0</v>
      </c>
      <c r="T972" s="550">
        <f>IF(R972=1,SUM($R$6:R972),0)</f>
        <v>0</v>
      </c>
      <c r="U972" s="550">
        <f>IF(S972=1,SUM($S$6:S972),0)</f>
        <v>0</v>
      </c>
      <c r="V972" s="550">
        <f t="shared" si="1018"/>
        <v>0</v>
      </c>
      <c r="W972" s="550">
        <f t="shared" si="1019"/>
        <v>0</v>
      </c>
      <c r="X972" s="550">
        <f>IF(W972=1,SUM($W$6:W972),0)</f>
        <v>0</v>
      </c>
      <c r="Y972" s="158"/>
      <c r="Z972" s="158"/>
      <c r="AA972" s="158"/>
      <c r="AB972" s="158"/>
      <c r="AE972" s="150"/>
      <c r="AF972" s="160"/>
      <c r="AG972" s="150"/>
      <c r="AH972" s="150"/>
    </row>
    <row r="973" spans="1:34" ht="15" customHeight="1">
      <c r="A973" s="15"/>
      <c r="B973" s="169">
        <v>3</v>
      </c>
      <c r="C973" s="105" t="s">
        <v>2261</v>
      </c>
      <c r="D973" s="105" t="s">
        <v>1587</v>
      </c>
      <c r="E973" s="212" t="s">
        <v>47</v>
      </c>
      <c r="F973" s="213" t="s">
        <v>14</v>
      </c>
      <c r="G973" s="214">
        <v>26200</v>
      </c>
      <c r="H973" s="214">
        <v>31200</v>
      </c>
      <c r="I973" s="167">
        <v>57065</v>
      </c>
      <c r="J973" s="445">
        <f t="shared" si="1023"/>
        <v>0.82900641025641031</v>
      </c>
      <c r="K973" s="167">
        <f t="shared" si="1024"/>
        <v>104372.25080128205</v>
      </c>
      <c r="L973" s="167">
        <f t="shared" ref="L973:O973" si="1028">IF($J973&lt;0,(K973*(1-$J973)),(K973*(1+$J973)))</f>
        <v>190897.51576843462</v>
      </c>
      <c r="M973" s="167">
        <f t="shared" si="1028"/>
        <v>349152.7800424911</v>
      </c>
      <c r="N973" s="167">
        <f t="shared" si="1028"/>
        <v>638602.67285656265</v>
      </c>
      <c r="O973" s="167">
        <f t="shared" si="1028"/>
        <v>1168008.3822615305</v>
      </c>
      <c r="P973" s="455"/>
      <c r="Q973" s="87">
        <f t="shared" si="1026"/>
        <v>57065</v>
      </c>
      <c r="R973" s="550">
        <f t="shared" si="1016"/>
        <v>0</v>
      </c>
      <c r="S973" s="550">
        <f t="shared" si="1017"/>
        <v>0</v>
      </c>
      <c r="T973" s="550">
        <f>IF(R973=1,SUM($R$6:R973),0)</f>
        <v>0</v>
      </c>
      <c r="U973" s="550">
        <f>IF(S973=1,SUM($S$6:S973),0)</f>
        <v>0</v>
      </c>
      <c r="V973" s="550">
        <f t="shared" si="1018"/>
        <v>0</v>
      </c>
      <c r="W973" s="550">
        <f t="shared" si="1019"/>
        <v>0</v>
      </c>
      <c r="X973" s="550">
        <f>IF(W973=1,SUM($W$6:W973),0)</f>
        <v>0</v>
      </c>
      <c r="Y973" s="158"/>
      <c r="Z973" s="158"/>
      <c r="AA973" s="158"/>
      <c r="AB973" s="158"/>
      <c r="AE973" s="150"/>
      <c r="AF973" s="160"/>
      <c r="AG973" s="150"/>
      <c r="AH973" s="150"/>
    </row>
    <row r="974" spans="1:34" ht="15" customHeight="1">
      <c r="A974" s="15"/>
      <c r="B974" s="169">
        <v>4</v>
      </c>
      <c r="C974" s="105" t="s">
        <v>2262</v>
      </c>
      <c r="D974" s="105" t="s">
        <v>1588</v>
      </c>
      <c r="E974" s="212" t="s">
        <v>47</v>
      </c>
      <c r="F974" s="213" t="s">
        <v>14</v>
      </c>
      <c r="G974" s="214">
        <v>26200</v>
      </c>
      <c r="H974" s="214">
        <v>31200</v>
      </c>
      <c r="I974" s="167">
        <v>50502</v>
      </c>
      <c r="J974" s="445">
        <f t="shared" si="1023"/>
        <v>0.61865384615384611</v>
      </c>
      <c r="K974" s="167">
        <f t="shared" si="1024"/>
        <v>81745.256538461545</v>
      </c>
      <c r="L974" s="167">
        <f t="shared" ref="L974:O974" si="1029">IF($J974&lt;0,(K974*(1-$J974)),(K974*(1+$J974)))</f>
        <v>132317.27390081363</v>
      </c>
      <c r="M974" s="167">
        <f t="shared" si="1029"/>
        <v>214175.86431214391</v>
      </c>
      <c r="N974" s="167">
        <f t="shared" si="1029"/>
        <v>346676.58652217605</v>
      </c>
      <c r="O974" s="167">
        <f t="shared" si="1029"/>
        <v>561149.39014560694</v>
      </c>
      <c r="P974" s="455"/>
      <c r="Q974" s="87">
        <f t="shared" si="1026"/>
        <v>50502</v>
      </c>
      <c r="R974" s="550">
        <f t="shared" si="1016"/>
        <v>0</v>
      </c>
      <c r="S974" s="550">
        <f t="shared" si="1017"/>
        <v>0</v>
      </c>
      <c r="T974" s="550">
        <f>IF(R974=1,SUM($R$6:R974),0)</f>
        <v>0</v>
      </c>
      <c r="U974" s="550">
        <f>IF(S974=1,SUM($S$6:S974),0)</f>
        <v>0</v>
      </c>
      <c r="V974" s="550">
        <f t="shared" si="1018"/>
        <v>0</v>
      </c>
      <c r="W974" s="550">
        <f t="shared" si="1019"/>
        <v>0</v>
      </c>
      <c r="X974" s="550">
        <f>IF(W974=1,SUM($W$6:W974),0)</f>
        <v>0</v>
      </c>
      <c r="Y974" s="158"/>
      <c r="Z974" s="158"/>
      <c r="AA974" s="158"/>
      <c r="AB974" s="158"/>
      <c r="AE974" s="150"/>
      <c r="AF974" s="160"/>
      <c r="AG974" s="150"/>
      <c r="AH974" s="150"/>
    </row>
    <row r="975" spans="1:34" ht="15" customHeight="1">
      <c r="A975" s="15"/>
      <c r="B975" s="169">
        <v>5</v>
      </c>
      <c r="C975" s="105" t="s">
        <v>585</v>
      </c>
      <c r="D975" s="105" t="s">
        <v>1589</v>
      </c>
      <c r="E975" s="212" t="s">
        <v>47</v>
      </c>
      <c r="F975" s="213" t="s">
        <v>14</v>
      </c>
      <c r="G975" s="214">
        <v>58400</v>
      </c>
      <c r="H975" s="214">
        <v>58400</v>
      </c>
      <c r="I975" s="167">
        <v>105205</v>
      </c>
      <c r="J975" s="445">
        <f t="shared" si="1023"/>
        <v>0.80145547945205475</v>
      </c>
      <c r="K975" s="167">
        <f t="shared" si="1024"/>
        <v>189522.12371575343</v>
      </c>
      <c r="L975" s="167">
        <f t="shared" ref="L975:O975" si="1030">IF($J975&lt;0,(K975*(1-$J975)),(K975*(1+$J975)))</f>
        <v>341415.66824513423</v>
      </c>
      <c r="M975" s="167">
        <f t="shared" si="1030"/>
        <v>615045.12633098196</v>
      </c>
      <c r="N975" s="167">
        <f t="shared" si="1030"/>
        <v>1107976.4129392286</v>
      </c>
      <c r="O975" s="167">
        <f t="shared" si="1030"/>
        <v>1995970.1801930058</v>
      </c>
      <c r="P975" s="455"/>
      <c r="Q975" s="87">
        <f t="shared" si="1026"/>
        <v>105205</v>
      </c>
      <c r="R975" s="550">
        <f t="shared" si="1016"/>
        <v>0</v>
      </c>
      <c r="S975" s="550">
        <f t="shared" si="1017"/>
        <v>0</v>
      </c>
      <c r="T975" s="550">
        <f>IF(R975=1,SUM($R$6:R975),0)</f>
        <v>0</v>
      </c>
      <c r="U975" s="550">
        <f>IF(S975=1,SUM($S$6:S975),0)</f>
        <v>0</v>
      </c>
      <c r="V975" s="550">
        <f t="shared" si="1018"/>
        <v>0</v>
      </c>
      <c r="W975" s="550">
        <f t="shared" si="1019"/>
        <v>0</v>
      </c>
      <c r="X975" s="550">
        <f>IF(W975=1,SUM($W$6:W975),0)</f>
        <v>0</v>
      </c>
      <c r="Y975" s="158"/>
      <c r="Z975" s="158"/>
      <c r="AA975" s="158"/>
      <c r="AB975" s="158"/>
      <c r="AE975" s="150"/>
      <c r="AF975" s="160"/>
      <c r="AG975" s="150"/>
      <c r="AH975" s="150"/>
    </row>
    <row r="976" spans="1:34" ht="15" customHeight="1">
      <c r="A976" s="15"/>
      <c r="B976" s="169">
        <v>6</v>
      </c>
      <c r="C976" s="105" t="s">
        <v>2263</v>
      </c>
      <c r="D976" s="105" t="s">
        <v>1590</v>
      </c>
      <c r="E976" s="212" t="s">
        <v>47</v>
      </c>
      <c r="F976" s="213" t="s">
        <v>14</v>
      </c>
      <c r="G976" s="214">
        <v>45900</v>
      </c>
      <c r="H976" s="214">
        <v>48800</v>
      </c>
      <c r="I976" s="167">
        <v>66923</v>
      </c>
      <c r="J976" s="445">
        <f t="shared" si="1023"/>
        <v>0.37137295081967214</v>
      </c>
      <c r="K976" s="167">
        <f t="shared" si="1024"/>
        <v>91776.391987704919</v>
      </c>
      <c r="L976" s="167">
        <f t="shared" ref="L976:O976" si="1031">IF($J976&lt;0,(K976*(1-$J976)),(K976*(1+$J976)))</f>
        <v>125859.66149576181</v>
      </c>
      <c r="M976" s="167">
        <f t="shared" si="1031"/>
        <v>172600.53537460795</v>
      </c>
      <c r="N976" s="167">
        <f t="shared" si="1031"/>
        <v>236699.70550973131</v>
      </c>
      <c r="O976" s="167">
        <f t="shared" si="1031"/>
        <v>324603.57360302762</v>
      </c>
      <c r="P976" s="455"/>
      <c r="Q976" s="87">
        <f t="shared" si="1026"/>
        <v>66923</v>
      </c>
      <c r="R976" s="550">
        <f t="shared" si="1016"/>
        <v>0</v>
      </c>
      <c r="S976" s="550">
        <f t="shared" si="1017"/>
        <v>0</v>
      </c>
      <c r="T976" s="550">
        <f>IF(R976=1,SUM($R$6:R976),0)</f>
        <v>0</v>
      </c>
      <c r="U976" s="550">
        <f>IF(S976=1,SUM($S$6:S976),0)</f>
        <v>0</v>
      </c>
      <c r="V976" s="550">
        <f t="shared" si="1018"/>
        <v>0</v>
      </c>
      <c r="W976" s="550">
        <f t="shared" si="1019"/>
        <v>0</v>
      </c>
      <c r="X976" s="550">
        <f>IF(W976=1,SUM($W$6:W976),0)</f>
        <v>0</v>
      </c>
      <c r="Y976" s="158"/>
      <c r="Z976" s="158"/>
      <c r="AA976" s="158"/>
      <c r="AB976" s="158"/>
      <c r="AE976" s="150"/>
      <c r="AF976" s="160"/>
      <c r="AG976" s="150"/>
      <c r="AH976" s="150"/>
    </row>
    <row r="977" spans="1:34" ht="15" customHeight="1">
      <c r="A977" s="15"/>
      <c r="B977" s="169">
        <v>7</v>
      </c>
      <c r="C977" s="105" t="s">
        <v>586</v>
      </c>
      <c r="D977" s="105" t="s">
        <v>1591</v>
      </c>
      <c r="E977" s="212" t="s">
        <v>47</v>
      </c>
      <c r="F977" s="213" t="s">
        <v>14</v>
      </c>
      <c r="G977" s="214">
        <v>58400</v>
      </c>
      <c r="H977" s="214">
        <v>58400</v>
      </c>
      <c r="I977" s="167">
        <v>81663</v>
      </c>
      <c r="J977" s="445">
        <f t="shared" si="1023"/>
        <v>0.39833904109589041</v>
      </c>
      <c r="K977" s="167">
        <f t="shared" si="1024"/>
        <v>114192.5611130137</v>
      </c>
      <c r="L977" s="167">
        <f t="shared" ref="L977:O977" si="1032">IF($J977&lt;0,(K977*(1-$J977)),(K977*(1+$J977)))</f>
        <v>159679.91640705545</v>
      </c>
      <c r="M977" s="167">
        <f t="shared" si="1032"/>
        <v>223286.66119091387</v>
      </c>
      <c r="N977" s="167">
        <f t="shared" si="1032"/>
        <v>312230.45569920551</v>
      </c>
      <c r="O977" s="167">
        <f t="shared" si="1032"/>
        <v>436604.03602335992</v>
      </c>
      <c r="P977" s="455"/>
      <c r="Q977" s="87">
        <f t="shared" si="1026"/>
        <v>81663</v>
      </c>
      <c r="R977" s="550">
        <f t="shared" si="1016"/>
        <v>0</v>
      </c>
      <c r="S977" s="550">
        <f t="shared" si="1017"/>
        <v>0</v>
      </c>
      <c r="T977" s="550">
        <f>IF(R977=1,SUM($R$6:R977),0)</f>
        <v>0</v>
      </c>
      <c r="U977" s="550">
        <f>IF(S977=1,SUM($S$6:S977),0)</f>
        <v>0</v>
      </c>
      <c r="V977" s="550">
        <f t="shared" si="1018"/>
        <v>0</v>
      </c>
      <c r="W977" s="550">
        <f t="shared" si="1019"/>
        <v>0</v>
      </c>
      <c r="X977" s="550">
        <f>IF(W977=1,SUM($W$6:W977),0)</f>
        <v>0</v>
      </c>
      <c r="Y977" s="158"/>
      <c r="Z977" s="158"/>
      <c r="AA977" s="158"/>
      <c r="AB977" s="158"/>
      <c r="AE977" s="150"/>
      <c r="AF977" s="160"/>
      <c r="AG977" s="150"/>
      <c r="AH977" s="150"/>
    </row>
    <row r="978" spans="1:34" ht="15" customHeight="1">
      <c r="A978" s="15"/>
      <c r="B978" s="169">
        <v>8</v>
      </c>
      <c r="C978" s="105" t="s">
        <v>587</v>
      </c>
      <c r="D978" s="105"/>
      <c r="E978" s="212" t="s">
        <v>47</v>
      </c>
      <c r="F978" s="213" t="s">
        <v>14</v>
      </c>
      <c r="G978" s="214">
        <v>58400</v>
      </c>
      <c r="H978" s="214">
        <v>58400</v>
      </c>
      <c r="I978" s="444">
        <v>58400</v>
      </c>
      <c r="J978" s="449">
        <v>0.39833904109589041</v>
      </c>
      <c r="K978" s="444">
        <f t="shared" si="1024"/>
        <v>81663</v>
      </c>
      <c r="L978" s="444">
        <f t="shared" ref="L978:O978" si="1033">IF($J978&lt;0,(K978*(1-$J978)),(K978*(1+$J978)))</f>
        <v>114192.5611130137</v>
      </c>
      <c r="M978" s="444">
        <f t="shared" si="1033"/>
        <v>159679.91640705545</v>
      </c>
      <c r="N978" s="444">
        <f t="shared" si="1033"/>
        <v>223286.66119091387</v>
      </c>
      <c r="O978" s="444">
        <f t="shared" si="1033"/>
        <v>312230.45569920551</v>
      </c>
      <c r="P978" s="455"/>
      <c r="Q978" s="87">
        <f t="shared" si="1026"/>
        <v>58400</v>
      </c>
      <c r="R978" s="550">
        <f t="shared" si="1016"/>
        <v>0</v>
      </c>
      <c r="S978" s="550">
        <f t="shared" si="1017"/>
        <v>0</v>
      </c>
      <c r="T978" s="550">
        <f>IF(R978=1,SUM($R$6:R978),0)</f>
        <v>0</v>
      </c>
      <c r="U978" s="550">
        <f>IF(S978=1,SUM($S$6:S978),0)</f>
        <v>0</v>
      </c>
      <c r="V978" s="550">
        <f t="shared" si="1018"/>
        <v>0</v>
      </c>
      <c r="W978" s="550">
        <f t="shared" si="1019"/>
        <v>0</v>
      </c>
      <c r="X978" s="550">
        <f>IF(W978=1,SUM($W$6:W978),0)</f>
        <v>0</v>
      </c>
      <c r="Y978" s="158"/>
      <c r="Z978" s="158"/>
      <c r="AA978" s="158"/>
      <c r="AB978" s="158"/>
      <c r="AE978" s="150"/>
      <c r="AF978" s="160"/>
      <c r="AG978" s="150"/>
      <c r="AH978" s="150"/>
    </row>
    <row r="979" spans="1:34" ht="15" customHeight="1">
      <c r="A979" s="15"/>
      <c r="B979" s="169">
        <v>9</v>
      </c>
      <c r="C979" s="105" t="s">
        <v>2264</v>
      </c>
      <c r="D979" s="105" t="s">
        <v>1592</v>
      </c>
      <c r="E979" s="212" t="s">
        <v>47</v>
      </c>
      <c r="F979" s="213" t="s">
        <v>14</v>
      </c>
      <c r="G979" s="214">
        <v>45900</v>
      </c>
      <c r="H979" s="214">
        <v>45900</v>
      </c>
      <c r="I979" s="167">
        <v>54420</v>
      </c>
      <c r="J979" s="445">
        <f t="shared" si="1023"/>
        <v>0.18562091503267975</v>
      </c>
      <c r="K979" s="167">
        <f t="shared" si="1024"/>
        <v>64521.490196078434</v>
      </c>
      <c r="L979" s="167">
        <f t="shared" ref="L979:O979" si="1034">IF($J979&lt;0,(K979*(1-$J979)),(K979*(1+$J979)))</f>
        <v>76498.028245546593</v>
      </c>
      <c r="M979" s="167">
        <f t="shared" si="1034"/>
        <v>90697.662246680731</v>
      </c>
      <c r="N979" s="167">
        <f t="shared" si="1034"/>
        <v>107533.04530423455</v>
      </c>
      <c r="O979" s="167">
        <f t="shared" si="1034"/>
        <v>127493.42756985717</v>
      </c>
      <c r="P979" s="455"/>
      <c r="Q979" s="87">
        <f t="shared" si="1026"/>
        <v>54420</v>
      </c>
      <c r="R979" s="550">
        <f t="shared" si="1016"/>
        <v>0</v>
      </c>
      <c r="S979" s="550">
        <f t="shared" si="1017"/>
        <v>0</v>
      </c>
      <c r="T979" s="550">
        <f>IF(R979=1,SUM($R$6:R979),0)</f>
        <v>0</v>
      </c>
      <c r="U979" s="550">
        <f>IF(S979=1,SUM($S$6:S979),0)</f>
        <v>0</v>
      </c>
      <c r="V979" s="550">
        <f t="shared" si="1018"/>
        <v>0</v>
      </c>
      <c r="W979" s="550">
        <f t="shared" si="1019"/>
        <v>0</v>
      </c>
      <c r="X979" s="550">
        <f>IF(W979=1,SUM($W$6:W979),0)</f>
        <v>0</v>
      </c>
      <c r="Y979" s="158"/>
      <c r="Z979" s="158"/>
      <c r="AA979" s="158"/>
      <c r="AB979" s="158"/>
      <c r="AE979" s="150"/>
      <c r="AF979" s="160"/>
      <c r="AG979" s="150"/>
      <c r="AH979" s="150"/>
    </row>
    <row r="980" spans="1:34" ht="15" customHeight="1">
      <c r="A980" s="15"/>
      <c r="B980" s="169">
        <v>10</v>
      </c>
      <c r="C980" s="105" t="s">
        <v>2265</v>
      </c>
      <c r="D980" s="105" t="s">
        <v>1593</v>
      </c>
      <c r="E980" s="212" t="s">
        <v>47</v>
      </c>
      <c r="F980" s="213" t="s">
        <v>14</v>
      </c>
      <c r="G980" s="214">
        <v>43100</v>
      </c>
      <c r="H980" s="214">
        <v>43100</v>
      </c>
      <c r="I980" s="167">
        <v>43929</v>
      </c>
      <c r="J980" s="445">
        <f t="shared" si="1023"/>
        <v>1.9234338747099768E-2</v>
      </c>
      <c r="K980" s="167">
        <f t="shared" si="1024"/>
        <v>44773.945266821342</v>
      </c>
      <c r="L980" s="167">
        <f t="shared" ref="L980:O980" si="1035">IF($J980&lt;0,(K980*(1-$J980)),(K980*(1+$J980)))</f>
        <v>45635.142497127483</v>
      </c>
      <c r="M980" s="167">
        <f t="shared" si="1035"/>
        <v>46512.904286689394</v>
      </c>
      <c r="N980" s="167">
        <f t="shared" si="1035"/>
        <v>47407.549243851005</v>
      </c>
      <c r="O980" s="167">
        <f t="shared" si="1035"/>
        <v>48319.402105177047</v>
      </c>
      <c r="P980" s="455"/>
      <c r="Q980" s="87">
        <f t="shared" si="1026"/>
        <v>43929</v>
      </c>
      <c r="R980" s="550">
        <f t="shared" si="1016"/>
        <v>0</v>
      </c>
      <c r="S980" s="550">
        <f t="shared" si="1017"/>
        <v>0</v>
      </c>
      <c r="T980" s="550">
        <f>IF(R980=1,SUM($R$6:R980),0)</f>
        <v>0</v>
      </c>
      <c r="U980" s="550">
        <f>IF(S980=1,SUM($S$6:S980),0)</f>
        <v>0</v>
      </c>
      <c r="V980" s="550">
        <f t="shared" si="1018"/>
        <v>0</v>
      </c>
      <c r="W980" s="550">
        <f t="shared" si="1019"/>
        <v>0</v>
      </c>
      <c r="X980" s="550">
        <f>IF(W980=1,SUM($W$6:W980),0)</f>
        <v>0</v>
      </c>
      <c r="Y980" s="158"/>
      <c r="Z980" s="158"/>
      <c r="AA980" s="158"/>
      <c r="AB980" s="158"/>
      <c r="AE980" s="150"/>
      <c r="AF980" s="160"/>
      <c r="AG980" s="150"/>
      <c r="AH980" s="150"/>
    </row>
    <row r="981" spans="1:34" ht="15" customHeight="1">
      <c r="A981" s="15"/>
      <c r="B981" s="169">
        <v>11</v>
      </c>
      <c r="C981" s="105" t="s">
        <v>588</v>
      </c>
      <c r="D981" s="105" t="s">
        <v>1594</v>
      </c>
      <c r="E981" s="212" t="s">
        <v>47</v>
      </c>
      <c r="F981" s="213" t="s">
        <v>14</v>
      </c>
      <c r="G981" s="214">
        <v>57400</v>
      </c>
      <c r="H981" s="214">
        <v>68300</v>
      </c>
      <c r="I981" s="167">
        <v>54420</v>
      </c>
      <c r="J981" s="445">
        <f t="shared" si="1023"/>
        <v>-0.20322108345534406</v>
      </c>
      <c r="K981" s="167">
        <f t="shared" si="1024"/>
        <v>65479.291361639822</v>
      </c>
      <c r="L981" s="167">
        <f t="shared" ref="L981:O981" si="1036">IF($J981&lt;0,(K981*(1-$J981)),(K981*(1+$J981)))</f>
        <v>78786.063896040418</v>
      </c>
      <c r="M981" s="167">
        <f t="shared" si="1036"/>
        <v>94797.053162175711</v>
      </c>
      <c r="N981" s="167">
        <f t="shared" si="1036"/>
        <v>114061.81301416691</v>
      </c>
      <c r="O981" s="167">
        <f t="shared" si="1036"/>
        <v>137241.57823578679</v>
      </c>
      <c r="P981" s="455"/>
      <c r="Q981" s="87">
        <f t="shared" si="1026"/>
        <v>54420</v>
      </c>
      <c r="R981" s="550">
        <f t="shared" si="1016"/>
        <v>0</v>
      </c>
      <c r="S981" s="550">
        <f t="shared" si="1017"/>
        <v>0</v>
      </c>
      <c r="T981" s="550">
        <f>IF(R981=1,SUM($R$6:R981),0)</f>
        <v>0</v>
      </c>
      <c r="U981" s="550">
        <f>IF(S981=1,SUM($S$6:S981),0)</f>
        <v>0</v>
      </c>
      <c r="V981" s="550">
        <f t="shared" si="1018"/>
        <v>0</v>
      </c>
      <c r="W981" s="550">
        <f t="shared" si="1019"/>
        <v>0</v>
      </c>
      <c r="X981" s="550">
        <f>IF(W981=1,SUM($W$6:W981),0)</f>
        <v>0</v>
      </c>
      <c r="Y981" s="158"/>
      <c r="Z981" s="158"/>
      <c r="AA981" s="158"/>
      <c r="AB981" s="158"/>
      <c r="AE981" s="150"/>
      <c r="AF981" s="160"/>
      <c r="AG981" s="150"/>
      <c r="AH981" s="150"/>
    </row>
    <row r="982" spans="1:34" ht="15" customHeight="1">
      <c r="A982" s="15"/>
      <c r="B982" s="169">
        <v>12</v>
      </c>
      <c r="C982" s="105" t="s">
        <v>2266</v>
      </c>
      <c r="D982" s="105" t="s">
        <v>1595</v>
      </c>
      <c r="E982" s="212" t="s">
        <v>47</v>
      </c>
      <c r="F982" s="213" t="s">
        <v>14</v>
      </c>
      <c r="G982" s="214">
        <v>45900</v>
      </c>
      <c r="H982" s="214">
        <v>48800</v>
      </c>
      <c r="I982" s="167">
        <v>64956</v>
      </c>
      <c r="J982" s="445">
        <f t="shared" si="1023"/>
        <v>0.33106557377049178</v>
      </c>
      <c r="K982" s="167">
        <f t="shared" si="1024"/>
        <v>86460.695409836058</v>
      </c>
      <c r="L982" s="167">
        <f t="shared" ref="L982:O982" si="1037">IF($J982&lt;0,(K982*(1-$J982)),(K982*(1+$J982)))</f>
        <v>115084.85514428915</v>
      </c>
      <c r="M982" s="167">
        <f t="shared" si="1037"/>
        <v>153185.48874492716</v>
      </c>
      <c r="N982" s="167">
        <f t="shared" si="1037"/>
        <v>203899.93046957967</v>
      </c>
      <c r="O982" s="167">
        <f t="shared" si="1037"/>
        <v>271404.17794225446</v>
      </c>
      <c r="P982" s="455"/>
      <c r="Q982" s="87">
        <f t="shared" si="1026"/>
        <v>64956</v>
      </c>
      <c r="R982" s="550">
        <f t="shared" si="1016"/>
        <v>0</v>
      </c>
      <c r="S982" s="550">
        <f t="shared" si="1017"/>
        <v>0</v>
      </c>
      <c r="T982" s="550">
        <f>IF(R982=1,SUM($R$6:R982),0)</f>
        <v>0</v>
      </c>
      <c r="U982" s="550">
        <f>IF(S982=1,SUM($S$6:S982),0)</f>
        <v>0</v>
      </c>
      <c r="V982" s="550">
        <f t="shared" si="1018"/>
        <v>0</v>
      </c>
      <c r="W982" s="550">
        <f t="shared" si="1019"/>
        <v>0</v>
      </c>
      <c r="X982" s="550">
        <f>IF(W982=1,SUM($W$6:W982),0)</f>
        <v>0</v>
      </c>
      <c r="Y982" s="158"/>
      <c r="Z982" s="158"/>
      <c r="AA982" s="158"/>
      <c r="AB982" s="158"/>
      <c r="AE982" s="150"/>
      <c r="AF982" s="160"/>
      <c r="AG982" s="150"/>
      <c r="AH982" s="150"/>
    </row>
    <row r="983" spans="1:34" ht="15" customHeight="1">
      <c r="A983" s="15"/>
      <c r="B983" s="169">
        <v>13</v>
      </c>
      <c r="C983" s="105" t="s">
        <v>589</v>
      </c>
      <c r="D983" s="105"/>
      <c r="E983" s="212" t="s">
        <v>47</v>
      </c>
      <c r="F983" s="213" t="s">
        <v>14</v>
      </c>
      <c r="G983" s="214">
        <v>3843100</v>
      </c>
      <c r="H983" s="214">
        <v>3843100</v>
      </c>
      <c r="I983" s="444">
        <v>3843100</v>
      </c>
      <c r="J983" s="449">
        <v>0.33106557377049178</v>
      </c>
      <c r="K983" s="444">
        <f t="shared" si="1024"/>
        <v>5115418.1065573767</v>
      </c>
      <c r="L983" s="444">
        <f t="shared" ref="L983:O983" si="1038">IF($J983&lt;0,(K983*(1-$J983)),(K983*(1+$J983)))</f>
        <v>6808956.9370807568</v>
      </c>
      <c r="M983" s="444">
        <f t="shared" si="1038"/>
        <v>9063168.1722339671</v>
      </c>
      <c r="N983" s="444">
        <f t="shared" si="1038"/>
        <v>12063671.143353064</v>
      </c>
      <c r="O983" s="444">
        <f t="shared" si="1038"/>
        <v>16057537.35220577</v>
      </c>
      <c r="P983" s="455"/>
      <c r="Q983" s="87">
        <f t="shared" si="1026"/>
        <v>3843100</v>
      </c>
      <c r="R983" s="550">
        <f t="shared" si="1016"/>
        <v>0</v>
      </c>
      <c r="S983" s="550">
        <f t="shared" si="1017"/>
        <v>0</v>
      </c>
      <c r="T983" s="550">
        <f>IF(R983=1,SUM($R$6:R983),0)</f>
        <v>0</v>
      </c>
      <c r="U983" s="550">
        <f>IF(S983=1,SUM($S$6:S983),0)</f>
        <v>0</v>
      </c>
      <c r="V983" s="550">
        <f t="shared" si="1018"/>
        <v>0</v>
      </c>
      <c r="W983" s="550">
        <f t="shared" si="1019"/>
        <v>0</v>
      </c>
      <c r="X983" s="550">
        <f>IF(W983=1,SUM($W$6:W983),0)</f>
        <v>0</v>
      </c>
      <c r="Y983" s="158"/>
      <c r="Z983" s="158"/>
      <c r="AA983" s="158"/>
      <c r="AB983" s="158"/>
      <c r="AE983" s="150"/>
      <c r="AF983" s="160"/>
      <c r="AG983" s="150"/>
      <c r="AH983" s="150"/>
    </row>
    <row r="984" spans="1:34" ht="15" customHeight="1">
      <c r="A984" s="15"/>
      <c r="B984" s="169">
        <v>14</v>
      </c>
      <c r="C984" s="105" t="s">
        <v>2267</v>
      </c>
      <c r="D984" s="105" t="s">
        <v>1596</v>
      </c>
      <c r="E984" s="212" t="s">
        <v>47</v>
      </c>
      <c r="F984" s="213" t="s">
        <v>14</v>
      </c>
      <c r="G984" s="214">
        <v>39700</v>
      </c>
      <c r="H984" s="214">
        <v>47200</v>
      </c>
      <c r="I984" s="167">
        <v>57698</v>
      </c>
      <c r="J984" s="445">
        <f t="shared" si="1023"/>
        <v>0.22241525423728814</v>
      </c>
      <c r="K984" s="167">
        <f t="shared" si="1024"/>
        <v>70530.915338983046</v>
      </c>
      <c r="L984" s="167">
        <f t="shared" ref="L984:O984" si="1039">IF($J984&lt;0,(K984*(1-$J984)),(K984*(1+$J984)))</f>
        <v>86218.066805691604</v>
      </c>
      <c r="M984" s="167">
        <f t="shared" si="1039"/>
        <v>105394.280054127</v>
      </c>
      <c r="N984" s="167">
        <f t="shared" si="1039"/>
        <v>128835.5756475216</v>
      </c>
      <c r="O984" s="167">
        <f t="shared" si="1039"/>
        <v>157490.57295997249</v>
      </c>
      <c r="P984" s="455"/>
      <c r="Q984" s="87">
        <f t="shared" si="1026"/>
        <v>57698</v>
      </c>
      <c r="R984" s="550">
        <f t="shared" si="1016"/>
        <v>0</v>
      </c>
      <c r="S984" s="550">
        <f t="shared" si="1017"/>
        <v>0</v>
      </c>
      <c r="T984" s="550">
        <f>IF(R984=1,SUM($R$6:R984),0)</f>
        <v>0</v>
      </c>
      <c r="U984" s="550">
        <f>IF(S984=1,SUM($S$6:S984),0)</f>
        <v>0</v>
      </c>
      <c r="V984" s="550">
        <f t="shared" si="1018"/>
        <v>0</v>
      </c>
      <c r="W984" s="550">
        <f t="shared" si="1019"/>
        <v>0</v>
      </c>
      <c r="X984" s="550">
        <f>IF(W984=1,SUM($W$6:W984),0)</f>
        <v>0</v>
      </c>
      <c r="Y984" s="158"/>
      <c r="Z984" s="158"/>
      <c r="AA984" s="158"/>
      <c r="AB984" s="158"/>
      <c r="AE984" s="150"/>
      <c r="AF984" s="160"/>
      <c r="AG984" s="150"/>
      <c r="AH984" s="150"/>
    </row>
    <row r="985" spans="1:34" ht="15" customHeight="1">
      <c r="A985" s="15"/>
      <c r="B985" s="169">
        <v>15</v>
      </c>
      <c r="C985" s="105" t="s">
        <v>590</v>
      </c>
      <c r="D985" s="105" t="s">
        <v>1597</v>
      </c>
      <c r="E985" s="212" t="s">
        <v>47</v>
      </c>
      <c r="F985" s="213" t="s">
        <v>14</v>
      </c>
      <c r="G985" s="214">
        <v>58000</v>
      </c>
      <c r="H985" s="214">
        <v>69000</v>
      </c>
      <c r="I985" s="167">
        <v>80647</v>
      </c>
      <c r="J985" s="445">
        <f t="shared" si="1023"/>
        <v>0.16879710144927537</v>
      </c>
      <c r="K985" s="167">
        <f t="shared" si="1024"/>
        <v>94259.979840579705</v>
      </c>
      <c r="L985" s="167">
        <f t="shared" ref="L985:O985" si="1040">IF($J985&lt;0,(K985*(1-$J985)),(K985*(1+$J985)))</f>
        <v>110170.79122033669</v>
      </c>
      <c r="M985" s="167">
        <f t="shared" si="1040"/>
        <v>128767.30144270278</v>
      </c>
      <c r="N985" s="167">
        <f t="shared" si="1040"/>
        <v>150502.8486876761</v>
      </c>
      <c r="O985" s="167">
        <f t="shared" si="1040"/>
        <v>175907.2933060147</v>
      </c>
      <c r="P985" s="455"/>
      <c r="Q985" s="87">
        <f t="shared" si="1026"/>
        <v>80647</v>
      </c>
      <c r="R985" s="550">
        <f t="shared" si="1016"/>
        <v>0</v>
      </c>
      <c r="S985" s="550">
        <f t="shared" si="1017"/>
        <v>0</v>
      </c>
      <c r="T985" s="550">
        <f>IF(R985=1,SUM($R$6:R985),0)</f>
        <v>0</v>
      </c>
      <c r="U985" s="550">
        <f>IF(S985=1,SUM($S$6:S985),0)</f>
        <v>0</v>
      </c>
      <c r="V985" s="550">
        <f t="shared" si="1018"/>
        <v>0</v>
      </c>
      <c r="W985" s="550">
        <f t="shared" si="1019"/>
        <v>0</v>
      </c>
      <c r="X985" s="550">
        <f>IF(W985=1,SUM($W$6:W985),0)</f>
        <v>0</v>
      </c>
      <c r="Y985" s="158"/>
      <c r="Z985" s="158"/>
      <c r="AA985" s="158"/>
      <c r="AB985" s="158"/>
      <c r="AE985" s="150"/>
      <c r="AF985" s="160"/>
      <c r="AG985" s="150"/>
      <c r="AH985" s="150"/>
    </row>
    <row r="986" spans="1:34" ht="15" customHeight="1">
      <c r="A986" s="15"/>
      <c r="B986" s="169">
        <v>16</v>
      </c>
      <c r="C986" s="105" t="s">
        <v>2268</v>
      </c>
      <c r="D986" s="105" t="s">
        <v>1598</v>
      </c>
      <c r="E986" s="212" t="s">
        <v>47</v>
      </c>
      <c r="F986" s="213" t="s">
        <v>14</v>
      </c>
      <c r="G986" s="214">
        <v>31300</v>
      </c>
      <c r="H986" s="214">
        <v>31300</v>
      </c>
      <c r="I986" s="167">
        <v>53764</v>
      </c>
      <c r="J986" s="445">
        <f t="shared" si="1023"/>
        <v>0.71769968051118216</v>
      </c>
      <c r="K986" s="167">
        <f t="shared" si="1024"/>
        <v>92350.4056230032</v>
      </c>
      <c r="L986" s="167">
        <f t="shared" ref="L986:O986" si="1041">IF($J986&lt;0,(K986*(1-$J986)),(K986*(1+$J986)))</f>
        <v>158630.26223371067</v>
      </c>
      <c r="M986" s="167">
        <f t="shared" si="1041"/>
        <v>272479.15075824986</v>
      </c>
      <c r="N986" s="167">
        <f t="shared" si="1041"/>
        <v>468037.35020340403</v>
      </c>
      <c r="O986" s="167">
        <f t="shared" si="1041"/>
        <v>803947.60691168741</v>
      </c>
      <c r="P986" s="455"/>
      <c r="Q986" s="87">
        <f t="shared" si="1026"/>
        <v>53764</v>
      </c>
      <c r="R986" s="550">
        <f t="shared" si="1016"/>
        <v>0</v>
      </c>
      <c r="S986" s="550">
        <f t="shared" si="1017"/>
        <v>0</v>
      </c>
      <c r="T986" s="550">
        <f>IF(R986=1,SUM($R$6:R986),0)</f>
        <v>0</v>
      </c>
      <c r="U986" s="550">
        <f>IF(S986=1,SUM($S$6:S986),0)</f>
        <v>0</v>
      </c>
      <c r="V986" s="550">
        <f t="shared" si="1018"/>
        <v>0</v>
      </c>
      <c r="W986" s="550">
        <f t="shared" si="1019"/>
        <v>0</v>
      </c>
      <c r="X986" s="550">
        <f>IF(W986=1,SUM($W$6:W986),0)</f>
        <v>0</v>
      </c>
      <c r="Y986" s="158"/>
      <c r="Z986" s="158"/>
      <c r="AA986" s="158"/>
      <c r="AB986" s="158"/>
      <c r="AE986" s="150"/>
      <c r="AF986" s="160"/>
      <c r="AG986" s="150"/>
      <c r="AH986" s="150"/>
    </row>
    <row r="987" spans="1:34" ht="15" customHeight="1">
      <c r="A987" s="15"/>
      <c r="B987" s="169">
        <v>17</v>
      </c>
      <c r="C987" s="105" t="s">
        <v>2269</v>
      </c>
      <c r="D987" s="105" t="s">
        <v>1599</v>
      </c>
      <c r="E987" s="212" t="s">
        <v>47</v>
      </c>
      <c r="F987" s="213" t="s">
        <v>14</v>
      </c>
      <c r="G987" s="214">
        <v>45600</v>
      </c>
      <c r="H987" s="214">
        <v>45600</v>
      </c>
      <c r="I987" s="167">
        <v>79992</v>
      </c>
      <c r="J987" s="445">
        <f t="shared" si="1023"/>
        <v>0.75421052631578944</v>
      </c>
      <c r="K987" s="167">
        <f t="shared" si="1024"/>
        <v>140322.80842105264</v>
      </c>
      <c r="L987" s="167">
        <f t="shared" ref="L987:O987" si="1042">IF($J987&lt;0,(K987*(1-$J987)),(K987*(1+$J987)))</f>
        <v>246155.74761440445</v>
      </c>
      <c r="M987" s="167">
        <f t="shared" si="1042"/>
        <v>431809.00357832108</v>
      </c>
      <c r="N987" s="167">
        <f t="shared" si="1042"/>
        <v>757483.8994350232</v>
      </c>
      <c r="O987" s="167">
        <f t="shared" si="1042"/>
        <v>1328786.2299036486</v>
      </c>
      <c r="P987" s="455"/>
      <c r="Q987" s="87">
        <f t="shared" si="1026"/>
        <v>79992</v>
      </c>
      <c r="R987" s="550">
        <f t="shared" si="1016"/>
        <v>0</v>
      </c>
      <c r="S987" s="550">
        <f t="shared" si="1017"/>
        <v>0</v>
      </c>
      <c r="T987" s="550">
        <f>IF(R987=1,SUM($R$6:R987),0)</f>
        <v>0</v>
      </c>
      <c r="U987" s="550">
        <f>IF(S987=1,SUM($S$6:S987),0)</f>
        <v>0</v>
      </c>
      <c r="V987" s="550">
        <f t="shared" si="1018"/>
        <v>0</v>
      </c>
      <c r="W987" s="550">
        <f t="shared" si="1019"/>
        <v>0</v>
      </c>
      <c r="X987" s="550">
        <f>IF(W987=1,SUM($W$6:W987),0)</f>
        <v>0</v>
      </c>
      <c r="Y987" s="158"/>
      <c r="Z987" s="158"/>
      <c r="AA987" s="158"/>
      <c r="AB987" s="158"/>
      <c r="AE987" s="150"/>
      <c r="AF987" s="160"/>
      <c r="AG987" s="150"/>
      <c r="AH987" s="150"/>
    </row>
    <row r="988" spans="1:34" ht="15" customHeight="1">
      <c r="A988" s="15"/>
      <c r="B988" s="169">
        <v>18</v>
      </c>
      <c r="C988" s="105" t="s">
        <v>1600</v>
      </c>
      <c r="D988" s="105" t="s">
        <v>1600</v>
      </c>
      <c r="E988" s="212" t="s">
        <v>47</v>
      </c>
      <c r="F988" s="213" t="s">
        <v>14</v>
      </c>
      <c r="G988" s="405"/>
      <c r="H988" s="405"/>
      <c r="I988" s="409">
        <v>77391</v>
      </c>
      <c r="J988" s="447">
        <v>1.4804807692307693</v>
      </c>
      <c r="K988" s="409">
        <f t="shared" si="1024"/>
        <v>191966.88721153847</v>
      </c>
      <c r="L988" s="409">
        <f t="shared" ref="L988:O988" si="1043">IF($J988&lt;0,(K988*(1-$J988)),(K988*(1+$J988)))</f>
        <v>476170.17205731326</v>
      </c>
      <c r="M988" s="409">
        <f t="shared" si="1043"/>
        <v>1181130.9546694723</v>
      </c>
      <c r="N988" s="409">
        <f t="shared" si="1043"/>
        <v>2929772.6190008055</v>
      </c>
      <c r="O988" s="409">
        <f t="shared" si="1043"/>
        <v>7267244.6396503635</v>
      </c>
      <c r="P988" s="455"/>
      <c r="Q988" s="87">
        <f t="shared" si="1026"/>
        <v>77391</v>
      </c>
      <c r="R988" s="550">
        <f t="shared" si="1016"/>
        <v>0</v>
      </c>
      <c r="S988" s="550">
        <f t="shared" si="1017"/>
        <v>0</v>
      </c>
      <c r="T988" s="550">
        <f>IF(R988=1,SUM($R$6:R988),0)</f>
        <v>0</v>
      </c>
      <c r="U988" s="550">
        <f>IF(S988=1,SUM($S$6:S988),0)</f>
        <v>0</v>
      </c>
      <c r="V988" s="550">
        <f t="shared" si="1018"/>
        <v>0</v>
      </c>
      <c r="W988" s="550">
        <f t="shared" si="1019"/>
        <v>0</v>
      </c>
      <c r="X988" s="550">
        <f>IF(W988=1,SUM($W$6:W988),0)</f>
        <v>0</v>
      </c>
      <c r="Y988" s="158"/>
      <c r="Z988" s="158"/>
      <c r="AA988" s="158"/>
      <c r="AB988" s="158"/>
      <c r="AE988" s="150"/>
      <c r="AF988" s="160"/>
      <c r="AG988" s="150"/>
      <c r="AH988" s="150"/>
    </row>
    <row r="989" spans="1:34" ht="15" customHeight="1">
      <c r="A989" s="15"/>
      <c r="B989" s="169">
        <v>19</v>
      </c>
      <c r="C989" s="105" t="s">
        <v>1601</v>
      </c>
      <c r="D989" s="105" t="s">
        <v>1601</v>
      </c>
      <c r="E989" s="212" t="s">
        <v>47</v>
      </c>
      <c r="F989" s="213" t="s">
        <v>14</v>
      </c>
      <c r="G989" s="405"/>
      <c r="H989" s="405"/>
      <c r="I989" s="409">
        <v>37372</v>
      </c>
      <c r="J989" s="447">
        <v>0.41026415094339624</v>
      </c>
      <c r="K989" s="409">
        <f t="shared" si="1024"/>
        <v>52704.391849056599</v>
      </c>
      <c r="L989" s="409">
        <f t="shared" ref="L989:O989" si="1044">IF($J989&lt;0,(K989*(1-$J989)),(K989*(1+$J989)))</f>
        <v>74327.11442199786</v>
      </c>
      <c r="M989" s="409">
        <f t="shared" si="1044"/>
        <v>104820.86491241147</v>
      </c>
      <c r="N989" s="409">
        <f t="shared" si="1044"/>
        <v>147825.1080568544</v>
      </c>
      <c r="O989" s="409">
        <f t="shared" si="1044"/>
        <v>208472.45050191556</v>
      </c>
      <c r="P989" s="455"/>
      <c r="Q989" s="87">
        <f t="shared" si="1026"/>
        <v>37372</v>
      </c>
      <c r="R989" s="550">
        <f t="shared" si="1016"/>
        <v>0</v>
      </c>
      <c r="S989" s="550">
        <f t="shared" si="1017"/>
        <v>0</v>
      </c>
      <c r="T989" s="550">
        <f>IF(R989=1,SUM($R$6:R989),0)</f>
        <v>0</v>
      </c>
      <c r="U989" s="550">
        <f>IF(S989=1,SUM($S$6:S989),0)</f>
        <v>0</v>
      </c>
      <c r="V989" s="550">
        <f t="shared" si="1018"/>
        <v>0</v>
      </c>
      <c r="W989" s="550">
        <f t="shared" si="1019"/>
        <v>0</v>
      </c>
      <c r="X989" s="550">
        <f>IF(W989=1,SUM($W$6:W989),0)</f>
        <v>0</v>
      </c>
      <c r="Y989" s="158"/>
      <c r="Z989" s="158"/>
      <c r="AA989" s="158"/>
      <c r="AB989" s="158"/>
      <c r="AE989" s="150"/>
      <c r="AF989" s="160"/>
      <c r="AG989" s="150"/>
      <c r="AH989" s="150"/>
    </row>
    <row r="990" spans="1:34" ht="15" customHeight="1">
      <c r="A990" s="15"/>
      <c r="B990" s="169">
        <v>20</v>
      </c>
      <c r="C990" s="105" t="s">
        <v>1602</v>
      </c>
      <c r="D990" s="105" t="s">
        <v>1602</v>
      </c>
      <c r="E990" s="212" t="s">
        <v>47</v>
      </c>
      <c r="F990" s="213" t="s">
        <v>14</v>
      </c>
      <c r="G990" s="405"/>
      <c r="H990" s="405"/>
      <c r="I990" s="409">
        <v>57065</v>
      </c>
      <c r="J990" s="447">
        <v>0.82900641025641031</v>
      </c>
      <c r="K990" s="409">
        <f t="shared" si="1024"/>
        <v>104372.25080128205</v>
      </c>
      <c r="L990" s="409">
        <f t="shared" ref="L990:O990" si="1045">IF($J990&lt;0,(K990*(1-$J990)),(K990*(1+$J990)))</f>
        <v>190897.51576843462</v>
      </c>
      <c r="M990" s="409">
        <f t="shared" si="1045"/>
        <v>349152.7800424911</v>
      </c>
      <c r="N990" s="409">
        <f t="shared" si="1045"/>
        <v>638602.67285656265</v>
      </c>
      <c r="O990" s="409">
        <f t="shared" si="1045"/>
        <v>1168008.3822615305</v>
      </c>
      <c r="P990" s="455"/>
      <c r="Q990" s="87">
        <f t="shared" si="1026"/>
        <v>57065</v>
      </c>
      <c r="R990" s="550">
        <f t="shared" si="1016"/>
        <v>0</v>
      </c>
      <c r="S990" s="550">
        <f t="shared" si="1017"/>
        <v>0</v>
      </c>
      <c r="T990" s="550">
        <f>IF(R990=1,SUM($R$6:R990),0)</f>
        <v>0</v>
      </c>
      <c r="U990" s="550">
        <f>IF(S990=1,SUM($S$6:S990),0)</f>
        <v>0</v>
      </c>
      <c r="V990" s="550">
        <f t="shared" si="1018"/>
        <v>0</v>
      </c>
      <c r="W990" s="550">
        <f t="shared" si="1019"/>
        <v>0</v>
      </c>
      <c r="X990" s="550">
        <f>IF(W990=1,SUM($W$6:W990),0)</f>
        <v>0</v>
      </c>
      <c r="Y990" s="158"/>
      <c r="Z990" s="158"/>
      <c r="AA990" s="158"/>
      <c r="AB990" s="158"/>
      <c r="AE990" s="150"/>
      <c r="AF990" s="160"/>
      <c r="AG990" s="150"/>
      <c r="AH990" s="150"/>
    </row>
    <row r="991" spans="1:34" ht="15" customHeight="1">
      <c r="A991" s="15"/>
      <c r="B991" s="169">
        <v>21</v>
      </c>
      <c r="C991" s="105" t="s">
        <v>1603</v>
      </c>
      <c r="D991" s="105" t="s">
        <v>1603</v>
      </c>
      <c r="E991" s="212" t="s">
        <v>47</v>
      </c>
      <c r="F991" s="213" t="s">
        <v>14</v>
      </c>
      <c r="G991" s="405"/>
      <c r="H991" s="405"/>
      <c r="I991" s="409">
        <v>50502</v>
      </c>
      <c r="J991" s="447">
        <v>0.61865384615384611</v>
      </c>
      <c r="K991" s="409">
        <f t="shared" si="1024"/>
        <v>81745.256538461545</v>
      </c>
      <c r="L991" s="409">
        <f t="shared" ref="L991:O991" si="1046">IF($J991&lt;0,(K991*(1-$J991)),(K991*(1+$J991)))</f>
        <v>132317.27390081363</v>
      </c>
      <c r="M991" s="409">
        <f t="shared" si="1046"/>
        <v>214175.86431214391</v>
      </c>
      <c r="N991" s="409">
        <f t="shared" si="1046"/>
        <v>346676.58652217605</v>
      </c>
      <c r="O991" s="409">
        <f t="shared" si="1046"/>
        <v>561149.39014560694</v>
      </c>
      <c r="P991" s="455"/>
      <c r="Q991" s="87">
        <f t="shared" si="1026"/>
        <v>50502</v>
      </c>
      <c r="R991" s="550">
        <f t="shared" si="1016"/>
        <v>0</v>
      </c>
      <c r="S991" s="550">
        <f t="shared" si="1017"/>
        <v>0</v>
      </c>
      <c r="T991" s="550">
        <f>IF(R991=1,SUM($R$6:R991),0)</f>
        <v>0</v>
      </c>
      <c r="U991" s="550">
        <f>IF(S991=1,SUM($S$6:S991),0)</f>
        <v>0</v>
      </c>
      <c r="V991" s="550">
        <f t="shared" si="1018"/>
        <v>0</v>
      </c>
      <c r="W991" s="550">
        <f t="shared" si="1019"/>
        <v>0</v>
      </c>
      <c r="X991" s="550">
        <f>IF(W991=1,SUM($W$6:W991),0)</f>
        <v>0</v>
      </c>
      <c r="Y991" s="158"/>
      <c r="Z991" s="158"/>
      <c r="AA991" s="158"/>
      <c r="AB991" s="158"/>
      <c r="AE991" s="150"/>
      <c r="AF991" s="160"/>
      <c r="AG991" s="150"/>
      <c r="AH991" s="150"/>
    </row>
    <row r="992" spans="1:34" ht="15" customHeight="1">
      <c r="A992" s="15"/>
      <c r="B992" s="169">
        <v>22</v>
      </c>
      <c r="C992" s="105" t="s">
        <v>1604</v>
      </c>
      <c r="D992" s="105" t="s">
        <v>1604</v>
      </c>
      <c r="E992" s="212" t="s">
        <v>47</v>
      </c>
      <c r="F992" s="213" t="s">
        <v>14</v>
      </c>
      <c r="G992" s="405"/>
      <c r="H992" s="405"/>
      <c r="I992" s="409">
        <v>105205</v>
      </c>
      <c r="J992" s="447">
        <v>0.80145547945205475</v>
      </c>
      <c r="K992" s="409">
        <f t="shared" si="1024"/>
        <v>189522.12371575343</v>
      </c>
      <c r="L992" s="409">
        <f t="shared" ref="L992:O992" si="1047">IF($J992&lt;0,(K992*(1-$J992)),(K992*(1+$J992)))</f>
        <v>341415.66824513423</v>
      </c>
      <c r="M992" s="409">
        <f t="shared" si="1047"/>
        <v>615045.12633098196</v>
      </c>
      <c r="N992" s="409">
        <f t="shared" si="1047"/>
        <v>1107976.4129392286</v>
      </c>
      <c r="O992" s="409">
        <f t="shared" si="1047"/>
        <v>1995970.1801930058</v>
      </c>
      <c r="P992" s="455"/>
      <c r="Q992" s="87">
        <f t="shared" si="1026"/>
        <v>105205</v>
      </c>
      <c r="R992" s="550">
        <f t="shared" si="1016"/>
        <v>0</v>
      </c>
      <c r="S992" s="550">
        <f t="shared" si="1017"/>
        <v>0</v>
      </c>
      <c r="T992" s="550">
        <f>IF(R992=1,SUM($R$6:R992),0)</f>
        <v>0</v>
      </c>
      <c r="U992" s="550">
        <f>IF(S992=1,SUM($S$6:S992),0)</f>
        <v>0</v>
      </c>
      <c r="V992" s="550">
        <f t="shared" si="1018"/>
        <v>0</v>
      </c>
      <c r="W992" s="550">
        <f t="shared" si="1019"/>
        <v>0</v>
      </c>
      <c r="X992" s="550">
        <f>IF(W992=1,SUM($W$6:W992),0)</f>
        <v>0</v>
      </c>
      <c r="Y992" s="158"/>
      <c r="Z992" s="158"/>
      <c r="AA992" s="158"/>
      <c r="AB992" s="158"/>
      <c r="AE992" s="150"/>
      <c r="AF992" s="160"/>
      <c r="AG992" s="150"/>
      <c r="AH992" s="150"/>
    </row>
    <row r="993" spans="1:34" ht="15" customHeight="1">
      <c r="A993" s="15"/>
      <c r="B993" s="169">
        <v>23</v>
      </c>
      <c r="C993" s="105" t="s">
        <v>1605</v>
      </c>
      <c r="D993" s="105" t="s">
        <v>1605</v>
      </c>
      <c r="E993" s="212" t="s">
        <v>47</v>
      </c>
      <c r="F993" s="213" t="s">
        <v>14</v>
      </c>
      <c r="G993" s="405"/>
      <c r="H993" s="405"/>
      <c r="I993" s="409">
        <v>66923</v>
      </c>
      <c r="J993" s="447">
        <v>0.37137295081967214</v>
      </c>
      <c r="K993" s="409">
        <f t="shared" si="1024"/>
        <v>91776.391987704919</v>
      </c>
      <c r="L993" s="409">
        <f t="shared" ref="L993:O993" si="1048">IF($J993&lt;0,(K993*(1-$J993)),(K993*(1+$J993)))</f>
        <v>125859.66149576181</v>
      </c>
      <c r="M993" s="409">
        <f t="shared" si="1048"/>
        <v>172600.53537460795</v>
      </c>
      <c r="N993" s="409">
        <f t="shared" si="1048"/>
        <v>236699.70550973131</v>
      </c>
      <c r="O993" s="409">
        <f t="shared" si="1048"/>
        <v>324603.57360302762</v>
      </c>
      <c r="P993" s="455"/>
      <c r="Q993" s="87">
        <f t="shared" si="1026"/>
        <v>66923</v>
      </c>
      <c r="R993" s="550">
        <f t="shared" si="1016"/>
        <v>0</v>
      </c>
      <c r="S993" s="550">
        <f t="shared" si="1017"/>
        <v>0</v>
      </c>
      <c r="T993" s="550">
        <f>IF(R993=1,SUM($R$6:R993),0)</f>
        <v>0</v>
      </c>
      <c r="U993" s="550">
        <f>IF(S993=1,SUM($S$6:S993),0)</f>
        <v>0</v>
      </c>
      <c r="V993" s="550">
        <f t="shared" si="1018"/>
        <v>0</v>
      </c>
      <c r="W993" s="550">
        <f t="shared" si="1019"/>
        <v>0</v>
      </c>
      <c r="X993" s="550">
        <f>IF(W993=1,SUM($W$6:W993),0)</f>
        <v>0</v>
      </c>
      <c r="Y993" s="158"/>
      <c r="Z993" s="158"/>
      <c r="AA993" s="158"/>
      <c r="AB993" s="158"/>
      <c r="AE993" s="150"/>
      <c r="AF993" s="160"/>
      <c r="AG993" s="150"/>
      <c r="AH993" s="150"/>
    </row>
    <row r="994" spans="1:34" ht="15" customHeight="1">
      <c r="A994" s="15"/>
      <c r="B994" s="169">
        <v>24</v>
      </c>
      <c r="C994" s="105" t="s">
        <v>1606</v>
      </c>
      <c r="D994" s="105" t="s">
        <v>1606</v>
      </c>
      <c r="E994" s="212" t="s">
        <v>47</v>
      </c>
      <c r="F994" s="213" t="s">
        <v>14</v>
      </c>
      <c r="G994" s="405"/>
      <c r="H994" s="405"/>
      <c r="I994" s="409">
        <v>81663</v>
      </c>
      <c r="J994" s="447">
        <v>0.39833904109589041</v>
      </c>
      <c r="K994" s="409">
        <f t="shared" si="1024"/>
        <v>114192.5611130137</v>
      </c>
      <c r="L994" s="409">
        <f t="shared" ref="L994:O994" si="1049">IF($J994&lt;0,(K994*(1-$J994)),(K994*(1+$J994)))</f>
        <v>159679.91640705545</v>
      </c>
      <c r="M994" s="409">
        <f t="shared" si="1049"/>
        <v>223286.66119091387</v>
      </c>
      <c r="N994" s="409">
        <f t="shared" si="1049"/>
        <v>312230.45569920551</v>
      </c>
      <c r="O994" s="409">
        <f t="shared" si="1049"/>
        <v>436604.03602335992</v>
      </c>
      <c r="P994" s="455"/>
      <c r="Q994" s="87">
        <f t="shared" si="1026"/>
        <v>81663</v>
      </c>
      <c r="R994" s="550">
        <f t="shared" si="1016"/>
        <v>0</v>
      </c>
      <c r="S994" s="550">
        <f t="shared" si="1017"/>
        <v>0</v>
      </c>
      <c r="T994" s="550">
        <f>IF(R994=1,SUM($R$6:R994),0)</f>
        <v>0</v>
      </c>
      <c r="U994" s="550">
        <f>IF(S994=1,SUM($S$6:S994),0)</f>
        <v>0</v>
      </c>
      <c r="V994" s="550">
        <f t="shared" si="1018"/>
        <v>0</v>
      </c>
      <c r="W994" s="550">
        <f t="shared" si="1019"/>
        <v>0</v>
      </c>
      <c r="X994" s="550">
        <f>IF(W994=1,SUM($W$6:W994),0)</f>
        <v>0</v>
      </c>
      <c r="Y994" s="158"/>
      <c r="Z994" s="158"/>
      <c r="AA994" s="158"/>
      <c r="AB994" s="158"/>
      <c r="AE994" s="150"/>
      <c r="AF994" s="160"/>
      <c r="AG994" s="150"/>
      <c r="AH994" s="150"/>
    </row>
    <row r="995" spans="1:34" ht="15" customHeight="1">
      <c r="A995" s="15"/>
      <c r="B995" s="169">
        <v>25</v>
      </c>
      <c r="C995" s="105" t="s">
        <v>1607</v>
      </c>
      <c r="D995" s="105" t="s">
        <v>1607</v>
      </c>
      <c r="E995" s="212" t="s">
        <v>47</v>
      </c>
      <c r="F995" s="213" t="s">
        <v>14</v>
      </c>
      <c r="G995" s="405"/>
      <c r="H995" s="405"/>
      <c r="I995" s="409">
        <v>54420</v>
      </c>
      <c r="J995" s="447">
        <v>0.18562091503267975</v>
      </c>
      <c r="K995" s="409">
        <f t="shared" si="1024"/>
        <v>64521.490196078434</v>
      </c>
      <c r="L995" s="409">
        <f t="shared" ref="L995:O995" si="1050">IF($J995&lt;0,(K995*(1-$J995)),(K995*(1+$J995)))</f>
        <v>76498.028245546593</v>
      </c>
      <c r="M995" s="409">
        <f t="shared" si="1050"/>
        <v>90697.662246680731</v>
      </c>
      <c r="N995" s="409">
        <f t="shared" si="1050"/>
        <v>107533.04530423455</v>
      </c>
      <c r="O995" s="409">
        <f t="shared" si="1050"/>
        <v>127493.42756985717</v>
      </c>
      <c r="P995" s="455"/>
      <c r="Q995" s="87">
        <f t="shared" si="1026"/>
        <v>54420</v>
      </c>
      <c r="R995" s="550">
        <f t="shared" si="1016"/>
        <v>0</v>
      </c>
      <c r="S995" s="550">
        <f t="shared" si="1017"/>
        <v>0</v>
      </c>
      <c r="T995" s="550">
        <f>IF(R995=1,SUM($R$6:R995),0)</f>
        <v>0</v>
      </c>
      <c r="U995" s="550">
        <f>IF(S995=1,SUM($S$6:S995),0)</f>
        <v>0</v>
      </c>
      <c r="V995" s="550">
        <f t="shared" si="1018"/>
        <v>0</v>
      </c>
      <c r="W995" s="550">
        <f t="shared" si="1019"/>
        <v>0</v>
      </c>
      <c r="X995" s="550">
        <f>IF(W995=1,SUM($W$6:W995),0)</f>
        <v>0</v>
      </c>
      <c r="Y995" s="158"/>
      <c r="Z995" s="158"/>
      <c r="AA995" s="158"/>
      <c r="AB995" s="158"/>
      <c r="AE995" s="150"/>
      <c r="AF995" s="160"/>
      <c r="AG995" s="150"/>
      <c r="AH995" s="150"/>
    </row>
    <row r="996" spans="1:34" ht="15" customHeight="1">
      <c r="A996" s="15"/>
      <c r="B996" s="169">
        <v>26</v>
      </c>
      <c r="C996" s="105" t="s">
        <v>1608</v>
      </c>
      <c r="D996" s="105" t="s">
        <v>1608</v>
      </c>
      <c r="E996" s="212" t="s">
        <v>47</v>
      </c>
      <c r="F996" s="213" t="s">
        <v>14</v>
      </c>
      <c r="G996" s="405"/>
      <c r="H996" s="405"/>
      <c r="I996" s="409">
        <v>43929</v>
      </c>
      <c r="J996" s="447">
        <v>1.9234338747099768E-2</v>
      </c>
      <c r="K996" s="409">
        <f t="shared" si="1024"/>
        <v>44773.945266821342</v>
      </c>
      <c r="L996" s="409">
        <f t="shared" ref="L996:O996" si="1051">IF($J996&lt;0,(K996*(1-$J996)),(K996*(1+$J996)))</f>
        <v>45635.142497127483</v>
      </c>
      <c r="M996" s="409">
        <f t="shared" si="1051"/>
        <v>46512.904286689394</v>
      </c>
      <c r="N996" s="409">
        <f t="shared" si="1051"/>
        <v>47407.549243851005</v>
      </c>
      <c r="O996" s="409">
        <f t="shared" si="1051"/>
        <v>48319.402105177047</v>
      </c>
      <c r="P996" s="455"/>
      <c r="Q996" s="87">
        <f t="shared" si="1026"/>
        <v>43929</v>
      </c>
      <c r="R996" s="550">
        <f t="shared" si="1016"/>
        <v>0</v>
      </c>
      <c r="S996" s="550">
        <f t="shared" si="1017"/>
        <v>0</v>
      </c>
      <c r="T996" s="550">
        <f>IF(R996=1,SUM($R$6:R996),0)</f>
        <v>0</v>
      </c>
      <c r="U996" s="550">
        <f>IF(S996=1,SUM($S$6:S996),0)</f>
        <v>0</v>
      </c>
      <c r="V996" s="550">
        <f t="shared" si="1018"/>
        <v>0</v>
      </c>
      <c r="W996" s="550">
        <f t="shared" si="1019"/>
        <v>0</v>
      </c>
      <c r="X996" s="550">
        <f>IF(W996=1,SUM($W$6:W996),0)</f>
        <v>0</v>
      </c>
      <c r="Y996" s="158"/>
      <c r="Z996" s="158"/>
      <c r="AA996" s="158"/>
      <c r="AB996" s="158"/>
      <c r="AE996" s="150"/>
      <c r="AF996" s="160"/>
      <c r="AG996" s="150"/>
      <c r="AH996" s="150"/>
    </row>
    <row r="997" spans="1:34" ht="15" customHeight="1">
      <c r="A997" s="15"/>
      <c r="B997" s="169">
        <v>27</v>
      </c>
      <c r="C997" s="105" t="s">
        <v>1609</v>
      </c>
      <c r="D997" s="105" t="s">
        <v>1609</v>
      </c>
      <c r="E997" s="212" t="s">
        <v>47</v>
      </c>
      <c r="F997" s="213" t="s">
        <v>14</v>
      </c>
      <c r="G997" s="405"/>
      <c r="H997" s="405"/>
      <c r="I997" s="409">
        <v>54420</v>
      </c>
      <c r="J997" s="447">
        <v>-0.20322108345534406</v>
      </c>
      <c r="K997" s="409">
        <f t="shared" si="1024"/>
        <v>65479.291361639822</v>
      </c>
      <c r="L997" s="409">
        <f t="shared" ref="L997:O997" si="1052">IF($J997&lt;0,(K997*(1-$J997)),(K997*(1+$J997)))</f>
        <v>78786.063896040418</v>
      </c>
      <c r="M997" s="409">
        <f t="shared" si="1052"/>
        <v>94797.053162175711</v>
      </c>
      <c r="N997" s="409">
        <f t="shared" si="1052"/>
        <v>114061.81301416691</v>
      </c>
      <c r="O997" s="409">
        <f t="shared" si="1052"/>
        <v>137241.57823578679</v>
      </c>
      <c r="P997" s="455"/>
      <c r="Q997" s="87">
        <f t="shared" si="1026"/>
        <v>54420</v>
      </c>
      <c r="R997" s="550">
        <f t="shared" si="1016"/>
        <v>0</v>
      </c>
      <c r="S997" s="550">
        <f t="shared" si="1017"/>
        <v>0</v>
      </c>
      <c r="T997" s="550">
        <f>IF(R997=1,SUM($R$6:R997),0)</f>
        <v>0</v>
      </c>
      <c r="U997" s="550">
        <f>IF(S997=1,SUM($S$6:S997),0)</f>
        <v>0</v>
      </c>
      <c r="V997" s="550">
        <f t="shared" si="1018"/>
        <v>0</v>
      </c>
      <c r="W997" s="550">
        <f t="shared" si="1019"/>
        <v>0</v>
      </c>
      <c r="X997" s="550">
        <f>IF(W997=1,SUM($W$6:W997),0)</f>
        <v>0</v>
      </c>
      <c r="Y997" s="158"/>
      <c r="Z997" s="158"/>
      <c r="AA997" s="158"/>
      <c r="AB997" s="158"/>
      <c r="AE997" s="150"/>
      <c r="AF997" s="160"/>
      <c r="AG997" s="150"/>
      <c r="AH997" s="150"/>
    </row>
    <row r="998" spans="1:34" ht="15" customHeight="1">
      <c r="A998" s="15"/>
      <c r="B998" s="169">
        <v>28</v>
      </c>
      <c r="C998" s="105" t="s">
        <v>1610</v>
      </c>
      <c r="D998" s="105" t="s">
        <v>1610</v>
      </c>
      <c r="E998" s="212" t="s">
        <v>47</v>
      </c>
      <c r="F998" s="213" t="s">
        <v>14</v>
      </c>
      <c r="G998" s="405"/>
      <c r="H998" s="405"/>
      <c r="I998" s="409">
        <v>64956</v>
      </c>
      <c r="J998" s="447">
        <v>0.33106557377049178</v>
      </c>
      <c r="K998" s="409">
        <f t="shared" si="1024"/>
        <v>86460.695409836058</v>
      </c>
      <c r="L998" s="409">
        <f t="shared" ref="L998:O998" si="1053">IF($J998&lt;0,(K998*(1-$J998)),(K998*(1+$J998)))</f>
        <v>115084.85514428915</v>
      </c>
      <c r="M998" s="409">
        <f t="shared" si="1053"/>
        <v>153185.48874492716</v>
      </c>
      <c r="N998" s="409">
        <f t="shared" si="1053"/>
        <v>203899.93046957967</v>
      </c>
      <c r="O998" s="409">
        <f t="shared" si="1053"/>
        <v>271404.17794225446</v>
      </c>
      <c r="P998" s="455"/>
      <c r="Q998" s="87">
        <f t="shared" si="1026"/>
        <v>64956</v>
      </c>
      <c r="R998" s="550">
        <f t="shared" si="1016"/>
        <v>0</v>
      </c>
      <c r="S998" s="550">
        <f t="shared" si="1017"/>
        <v>0</v>
      </c>
      <c r="T998" s="550">
        <f>IF(R998=1,SUM($R$6:R998),0)</f>
        <v>0</v>
      </c>
      <c r="U998" s="550">
        <f>IF(S998=1,SUM($S$6:S998),0)</f>
        <v>0</v>
      </c>
      <c r="V998" s="550">
        <f t="shared" si="1018"/>
        <v>0</v>
      </c>
      <c r="W998" s="550">
        <f t="shared" si="1019"/>
        <v>0</v>
      </c>
      <c r="X998" s="550">
        <f>IF(W998=1,SUM($W$6:W998),0)</f>
        <v>0</v>
      </c>
      <c r="Y998" s="158"/>
      <c r="Z998" s="158"/>
      <c r="AA998" s="158"/>
      <c r="AB998" s="158"/>
      <c r="AE998" s="150"/>
      <c r="AF998" s="160"/>
      <c r="AG998" s="150"/>
      <c r="AH998" s="150"/>
    </row>
    <row r="999" spans="1:34" ht="15" customHeight="1">
      <c r="A999" s="15"/>
      <c r="B999" s="169"/>
      <c r="C999" s="105"/>
      <c r="D999" s="105"/>
      <c r="E999" s="212"/>
      <c r="F999" s="213"/>
      <c r="G999" s="214"/>
      <c r="H999" s="214"/>
      <c r="I999" s="445"/>
      <c r="J999" s="167"/>
      <c r="K999" s="167"/>
      <c r="L999" s="167"/>
      <c r="M999" s="167"/>
      <c r="N999" s="167"/>
      <c r="O999" s="167">
        <f t="shared" ref="O999" si="1054">IF($J999&lt;0,(N999*(1-$J999)),(N999*(1+$J999)))</f>
        <v>0</v>
      </c>
      <c r="P999" s="455"/>
      <c r="Q999" s="87">
        <f t="shared" si="1026"/>
        <v>0</v>
      </c>
      <c r="R999" s="550">
        <f t="shared" si="1016"/>
        <v>0</v>
      </c>
      <c r="S999" s="550">
        <f t="shared" si="1017"/>
        <v>0</v>
      </c>
      <c r="T999" s="550">
        <f>IF(R999=1,SUM($R$6:R999),0)</f>
        <v>0</v>
      </c>
      <c r="U999" s="550">
        <f>IF(S999=1,SUM($S$6:S999),0)</f>
        <v>0</v>
      </c>
      <c r="V999" s="550">
        <f t="shared" si="1018"/>
        <v>0</v>
      </c>
      <c r="W999" s="550">
        <f t="shared" si="1019"/>
        <v>0</v>
      </c>
      <c r="X999" s="550">
        <f>IF(W999=1,SUM($W$6:W999),0)</f>
        <v>0</v>
      </c>
      <c r="Y999" s="158"/>
      <c r="Z999" s="158"/>
      <c r="AA999" s="158"/>
      <c r="AB999" s="158"/>
      <c r="AE999" s="150"/>
      <c r="AF999" s="160"/>
      <c r="AG999" s="150"/>
      <c r="AH999" s="150"/>
    </row>
    <row r="1000" spans="1:34" ht="15" customHeight="1">
      <c r="A1000" s="15"/>
      <c r="B1000" s="425" t="s">
        <v>720</v>
      </c>
      <c r="C1000" s="426" t="s">
        <v>1611</v>
      </c>
      <c r="D1000" s="426"/>
      <c r="E1000" s="212"/>
      <c r="F1000" s="213"/>
      <c r="G1000" s="214"/>
      <c r="H1000" s="214"/>
      <c r="I1000" s="445"/>
      <c r="J1000" s="167"/>
      <c r="K1000" s="167"/>
      <c r="L1000" s="167"/>
      <c r="M1000" s="167"/>
      <c r="N1000" s="167"/>
      <c r="O1000" s="167">
        <f t="shared" ref="O1000" si="1055">IF($J1000&lt;0,(N1000*(1-$J1000)),(N1000*(1+$J1000)))</f>
        <v>0</v>
      </c>
      <c r="P1000" s="455"/>
      <c r="Q1000" s="87">
        <f t="shared" si="1026"/>
        <v>0</v>
      </c>
      <c r="R1000" s="550">
        <f t="shared" si="1016"/>
        <v>0</v>
      </c>
      <c r="S1000" s="550">
        <f t="shared" si="1017"/>
        <v>0</v>
      </c>
      <c r="T1000" s="550">
        <f>IF(R1000=1,SUM($R$6:R1000),0)</f>
        <v>0</v>
      </c>
      <c r="U1000" s="550">
        <f>IF(S1000=1,SUM($S$6:S1000),0)</f>
        <v>0</v>
      </c>
      <c r="V1000" s="550">
        <f t="shared" si="1018"/>
        <v>0</v>
      </c>
      <c r="W1000" s="550">
        <f t="shared" si="1019"/>
        <v>0</v>
      </c>
      <c r="X1000" s="550">
        <f>IF(W1000=1,SUM($W$6:W1000),0)</f>
        <v>0</v>
      </c>
      <c r="Y1000" s="158"/>
      <c r="Z1000" s="158"/>
      <c r="AA1000" s="158"/>
      <c r="AB1000" s="158"/>
      <c r="AE1000" s="150"/>
      <c r="AF1000" s="160"/>
      <c r="AG1000" s="150"/>
      <c r="AH1000" s="150"/>
    </row>
    <row r="1001" spans="1:34" ht="15" customHeight="1">
      <c r="A1001" s="15"/>
      <c r="B1001" s="169">
        <v>1</v>
      </c>
      <c r="C1001" s="105" t="s">
        <v>2270</v>
      </c>
      <c r="D1001" s="105" t="s">
        <v>1612</v>
      </c>
      <c r="E1001" s="212" t="s">
        <v>47</v>
      </c>
      <c r="F1001" s="213" t="s">
        <v>14</v>
      </c>
      <c r="G1001" s="214">
        <v>56400</v>
      </c>
      <c r="H1001" s="214">
        <v>56400</v>
      </c>
      <c r="I1001" s="167">
        <v>89417</v>
      </c>
      <c r="J1001" s="445">
        <f t="shared" si="1023"/>
        <v>0.58540780141843973</v>
      </c>
      <c r="K1001" s="167">
        <f t="shared" si="1024"/>
        <v>141762.40937943262</v>
      </c>
      <c r="L1001" s="167">
        <f t="shared" ref="L1001:O1001" si="1056">IF($J1001&lt;0,(K1001*(1-$J1001)),(K1001*(1+$J1001)))</f>
        <v>224751.22977802705</v>
      </c>
      <c r="M1001" s="167">
        <f t="shared" si="1056"/>
        <v>356322.35306847241</v>
      </c>
      <c r="N1001" s="167">
        <f t="shared" si="1056"/>
        <v>564916.23837453185</v>
      </c>
      <c r="O1001" s="167">
        <f t="shared" si="1056"/>
        <v>895622.61146694166</v>
      </c>
      <c r="P1001" s="455"/>
      <c r="Q1001" s="87">
        <f t="shared" si="1026"/>
        <v>89417</v>
      </c>
      <c r="R1001" s="550">
        <f t="shared" si="1016"/>
        <v>0</v>
      </c>
      <c r="S1001" s="550">
        <f t="shared" si="1017"/>
        <v>0</v>
      </c>
      <c r="T1001" s="550">
        <f>IF(R1001=1,SUM($R$6:R1001),0)</f>
        <v>0</v>
      </c>
      <c r="U1001" s="550">
        <f>IF(S1001=1,SUM($S$6:S1001),0)</f>
        <v>0</v>
      </c>
      <c r="V1001" s="550">
        <f t="shared" si="1018"/>
        <v>0</v>
      </c>
      <c r="W1001" s="550">
        <f t="shared" si="1019"/>
        <v>0</v>
      </c>
      <c r="X1001" s="550">
        <f>IF(W1001=1,SUM($W$6:W1001),0)</f>
        <v>0</v>
      </c>
      <c r="Y1001" s="158"/>
      <c r="Z1001" s="158"/>
      <c r="AA1001" s="158"/>
      <c r="AB1001" s="158"/>
      <c r="AE1001" s="150"/>
      <c r="AF1001" s="160"/>
      <c r="AG1001" s="150"/>
      <c r="AH1001" s="150"/>
    </row>
    <row r="1002" spans="1:34" ht="15" customHeight="1">
      <c r="A1002" s="15"/>
      <c r="B1002" s="169">
        <v>2</v>
      </c>
      <c r="C1002" s="105" t="s">
        <v>582</v>
      </c>
      <c r="D1002" s="105" t="s">
        <v>1613</v>
      </c>
      <c r="E1002" s="212" t="s">
        <v>47</v>
      </c>
      <c r="F1002" s="213" t="s">
        <v>14</v>
      </c>
      <c r="G1002" s="214">
        <v>65400</v>
      </c>
      <c r="H1002" s="214">
        <v>65400</v>
      </c>
      <c r="I1002" s="167">
        <v>200054</v>
      </c>
      <c r="J1002" s="445">
        <f t="shared" si="1023"/>
        <v>2.0589296636085628</v>
      </c>
      <c r="K1002" s="167">
        <f t="shared" si="1024"/>
        <v>611951.11492354737</v>
      </c>
      <c r="L1002" s="167">
        <f t="shared" ref="L1002:O1002" si="1057">IF($J1002&lt;0,(K1002*(1-$J1002)),(K1002*(1+$J1002)))</f>
        <v>1871915.4181179716</v>
      </c>
      <c r="M1002" s="167">
        <f t="shared" si="1057"/>
        <v>5726057.6002472891</v>
      </c>
      <c r="N1002" s="167">
        <f t="shared" si="1057"/>
        <v>17515607.448927693</v>
      </c>
      <c r="O1002" s="167">
        <f t="shared" si="1057"/>
        <v>53579011.201648027</v>
      </c>
      <c r="P1002" s="455"/>
      <c r="Q1002" s="87">
        <f t="shared" si="1026"/>
        <v>200054</v>
      </c>
      <c r="R1002" s="550">
        <f t="shared" si="1016"/>
        <v>0</v>
      </c>
      <c r="S1002" s="550">
        <f t="shared" si="1017"/>
        <v>0</v>
      </c>
      <c r="T1002" s="550">
        <f>IF(R1002=1,SUM($R$6:R1002),0)</f>
        <v>0</v>
      </c>
      <c r="U1002" s="550">
        <f>IF(S1002=1,SUM($S$6:S1002),0)</f>
        <v>0</v>
      </c>
      <c r="V1002" s="550">
        <f t="shared" si="1018"/>
        <v>0</v>
      </c>
      <c r="W1002" s="550">
        <f t="shared" si="1019"/>
        <v>0</v>
      </c>
      <c r="X1002" s="550">
        <f>IF(W1002=1,SUM($W$6:W1002),0)</f>
        <v>0</v>
      </c>
      <c r="Y1002" s="158"/>
      <c r="Z1002" s="158"/>
      <c r="AA1002" s="158"/>
      <c r="AB1002" s="158"/>
      <c r="AE1002" s="150"/>
      <c r="AF1002" s="160"/>
      <c r="AG1002" s="150"/>
      <c r="AH1002" s="150"/>
    </row>
    <row r="1003" spans="1:34" ht="15" customHeight="1">
      <c r="A1003" s="15"/>
      <c r="B1003" s="169">
        <v>3</v>
      </c>
      <c r="C1003" s="105" t="s">
        <v>583</v>
      </c>
      <c r="D1003" s="105" t="s">
        <v>1614</v>
      </c>
      <c r="E1003" s="212" t="s">
        <v>47</v>
      </c>
      <c r="F1003" s="213" t="s">
        <v>14</v>
      </c>
      <c r="G1003" s="214">
        <v>13600</v>
      </c>
      <c r="H1003" s="214">
        <v>16200</v>
      </c>
      <c r="I1003" s="167">
        <v>56059</v>
      </c>
      <c r="J1003" s="445">
        <f t="shared" si="1023"/>
        <v>2.4604320987654322</v>
      </c>
      <c r="K1003" s="167">
        <f t="shared" si="1024"/>
        <v>193988.36302469135</v>
      </c>
      <c r="L1003" s="167">
        <f t="shared" ref="L1003:O1003" si="1058">IF($J1003&lt;0,(K1003*(1-$J1003)),(K1003*(1+$J1003)))</f>
        <v>671283.55819760321</v>
      </c>
      <c r="M1003" s="167">
        <f t="shared" si="1058"/>
        <v>2322931.1721604592</v>
      </c>
      <c r="N1003" s="167">
        <f t="shared" si="1058"/>
        <v>8038345.5913668638</v>
      </c>
      <c r="O1003" s="167">
        <f t="shared" si="1058"/>
        <v>27816149.105335496</v>
      </c>
      <c r="P1003" s="455"/>
      <c r="Q1003" s="87">
        <f t="shared" si="1026"/>
        <v>56059</v>
      </c>
      <c r="R1003" s="550">
        <f t="shared" si="1016"/>
        <v>0</v>
      </c>
      <c r="S1003" s="550">
        <f t="shared" si="1017"/>
        <v>0</v>
      </c>
      <c r="T1003" s="550">
        <f>IF(R1003=1,SUM($R$6:R1003),0)</f>
        <v>0</v>
      </c>
      <c r="U1003" s="550">
        <f>IF(S1003=1,SUM($S$6:S1003),0)</f>
        <v>0</v>
      </c>
      <c r="V1003" s="550">
        <f t="shared" si="1018"/>
        <v>0</v>
      </c>
      <c r="W1003" s="550">
        <f t="shared" si="1019"/>
        <v>0</v>
      </c>
      <c r="X1003" s="550">
        <f>IF(W1003=1,SUM($W$6:W1003),0)</f>
        <v>0</v>
      </c>
      <c r="Y1003" s="158"/>
      <c r="Z1003" s="158"/>
      <c r="AA1003" s="158"/>
      <c r="AB1003" s="158"/>
      <c r="AE1003" s="150"/>
      <c r="AF1003" s="160"/>
      <c r="AG1003" s="150"/>
      <c r="AH1003" s="150"/>
    </row>
    <row r="1004" spans="1:34" ht="15" customHeight="1">
      <c r="A1004" s="15"/>
      <c r="B1004" s="169">
        <v>4</v>
      </c>
      <c r="C1004" s="105" t="s">
        <v>2271</v>
      </c>
      <c r="D1004" s="105" t="s">
        <v>1615</v>
      </c>
      <c r="E1004" s="212" t="s">
        <v>47</v>
      </c>
      <c r="F1004" s="213" t="s">
        <v>14</v>
      </c>
      <c r="G1004" s="214">
        <v>17800</v>
      </c>
      <c r="H1004" s="214">
        <v>21200</v>
      </c>
      <c r="I1004" s="167">
        <v>56223</v>
      </c>
      <c r="J1004" s="445">
        <f t="shared" si="1023"/>
        <v>1.6520283018867925</v>
      </c>
      <c r="K1004" s="167">
        <f t="shared" si="1024"/>
        <v>149104.98721698113</v>
      </c>
      <c r="L1004" s="167">
        <f t="shared" ref="L1004:O1004" si="1059">IF($J1004&lt;0,(K1004*(1-$J1004)),(K1004*(1+$J1004)))</f>
        <v>395430.64605190238</v>
      </c>
      <c r="M1004" s="167">
        <f t="shared" si="1059"/>
        <v>1048693.2647630239</v>
      </c>
      <c r="N1004" s="167">
        <f t="shared" si="1059"/>
        <v>2781164.2181495987</v>
      </c>
      <c r="O1004" s="167">
        <f t="shared" si="1059"/>
        <v>7375726.2187275896</v>
      </c>
      <c r="P1004" s="455"/>
      <c r="Q1004" s="87">
        <f t="shared" si="1026"/>
        <v>56223</v>
      </c>
      <c r="R1004" s="550">
        <f t="shared" si="1016"/>
        <v>0</v>
      </c>
      <c r="S1004" s="550">
        <f t="shared" si="1017"/>
        <v>0</v>
      </c>
      <c r="T1004" s="550">
        <f>IF(R1004=1,SUM($R$6:R1004),0)</f>
        <v>0</v>
      </c>
      <c r="U1004" s="550">
        <f>IF(S1004=1,SUM($S$6:S1004),0)</f>
        <v>0</v>
      </c>
      <c r="V1004" s="550">
        <f t="shared" si="1018"/>
        <v>0</v>
      </c>
      <c r="W1004" s="550">
        <f t="shared" si="1019"/>
        <v>0</v>
      </c>
      <c r="X1004" s="550">
        <f>IF(W1004=1,SUM($W$6:W1004),0)</f>
        <v>0</v>
      </c>
      <c r="Y1004" s="158"/>
      <c r="Z1004" s="158"/>
      <c r="AA1004" s="158"/>
      <c r="AB1004" s="158"/>
      <c r="AE1004" s="150"/>
      <c r="AF1004" s="160"/>
      <c r="AG1004" s="150"/>
      <c r="AH1004" s="150"/>
    </row>
    <row r="1005" spans="1:34" ht="15" customHeight="1">
      <c r="A1005" s="15"/>
      <c r="B1005" s="169">
        <v>5</v>
      </c>
      <c r="C1005" s="105" t="s">
        <v>2272</v>
      </c>
      <c r="D1005" s="105" t="s">
        <v>1616</v>
      </c>
      <c r="E1005" s="212" t="s">
        <v>47</v>
      </c>
      <c r="F1005" s="213" t="s">
        <v>14</v>
      </c>
      <c r="G1005" s="214">
        <v>173100</v>
      </c>
      <c r="H1005" s="214">
        <v>173100</v>
      </c>
      <c r="I1005" s="167">
        <v>193918</v>
      </c>
      <c r="J1005" s="445">
        <f t="shared" si="1023"/>
        <v>0.12026574234546505</v>
      </c>
      <c r="K1005" s="167">
        <f t="shared" si="1024"/>
        <v>217239.69222414788</v>
      </c>
      <c r="L1005" s="167">
        <f t="shared" ref="L1005:O1005" si="1060">IF($J1005&lt;0,(K1005*(1-$J1005)),(K1005*(1+$J1005)))</f>
        <v>243366.18507638536</v>
      </c>
      <c r="M1005" s="167">
        <f t="shared" si="1060"/>
        <v>272634.79998638068</v>
      </c>
      <c r="N1005" s="167">
        <f t="shared" si="1060"/>
        <v>305423.42659595009</v>
      </c>
      <c r="O1005" s="167">
        <f t="shared" si="1060"/>
        <v>342155.40172520763</v>
      </c>
      <c r="P1005" s="455"/>
      <c r="Q1005" s="87">
        <f t="shared" si="1026"/>
        <v>193918</v>
      </c>
      <c r="R1005" s="550">
        <f t="shared" si="1016"/>
        <v>0</v>
      </c>
      <c r="S1005" s="550">
        <f t="shared" si="1017"/>
        <v>0</v>
      </c>
      <c r="T1005" s="550">
        <f>IF(R1005=1,SUM($R$6:R1005),0)</f>
        <v>0</v>
      </c>
      <c r="U1005" s="550">
        <f>IF(S1005=1,SUM($S$6:S1005),0)</f>
        <v>0</v>
      </c>
      <c r="V1005" s="550">
        <f t="shared" si="1018"/>
        <v>0</v>
      </c>
      <c r="W1005" s="550">
        <f t="shared" si="1019"/>
        <v>0</v>
      </c>
      <c r="X1005" s="550">
        <f>IF(W1005=1,SUM($W$6:W1005),0)</f>
        <v>0</v>
      </c>
      <c r="Y1005" s="158"/>
      <c r="Z1005" s="158"/>
      <c r="AA1005" s="158"/>
      <c r="AB1005" s="158"/>
      <c r="AE1005" s="150"/>
      <c r="AF1005" s="160"/>
      <c r="AG1005" s="150"/>
      <c r="AH1005" s="150"/>
    </row>
    <row r="1006" spans="1:34" ht="15" customHeight="1">
      <c r="A1006" s="15"/>
      <c r="B1006" s="169">
        <v>6</v>
      </c>
      <c r="C1006" s="105" t="s">
        <v>1617</v>
      </c>
      <c r="D1006" s="105" t="s">
        <v>1617</v>
      </c>
      <c r="E1006" s="212" t="s">
        <v>47</v>
      </c>
      <c r="F1006" s="213" t="s">
        <v>14</v>
      </c>
      <c r="G1006" s="405"/>
      <c r="H1006" s="405"/>
      <c r="I1006" s="409">
        <v>89417</v>
      </c>
      <c r="J1006" s="447">
        <v>0.58540780141843973</v>
      </c>
      <c r="K1006" s="409">
        <f t="shared" si="1024"/>
        <v>141762.40937943262</v>
      </c>
      <c r="L1006" s="409">
        <f t="shared" ref="L1006:O1006" si="1061">IF($J1006&lt;0,(K1006*(1-$J1006)),(K1006*(1+$J1006)))</f>
        <v>224751.22977802705</v>
      </c>
      <c r="M1006" s="409">
        <f t="shared" si="1061"/>
        <v>356322.35306847241</v>
      </c>
      <c r="N1006" s="409">
        <f t="shared" si="1061"/>
        <v>564916.23837453185</v>
      </c>
      <c r="O1006" s="409">
        <f t="shared" si="1061"/>
        <v>895622.61146694166</v>
      </c>
      <c r="P1006" s="455"/>
      <c r="Q1006" s="87">
        <f t="shared" si="1026"/>
        <v>89417</v>
      </c>
      <c r="R1006" s="550">
        <f t="shared" si="1016"/>
        <v>0</v>
      </c>
      <c r="S1006" s="550">
        <f t="shared" si="1017"/>
        <v>0</v>
      </c>
      <c r="T1006" s="550">
        <f>IF(R1006=1,SUM($R$6:R1006),0)</f>
        <v>0</v>
      </c>
      <c r="U1006" s="550">
        <f>IF(S1006=1,SUM($S$6:S1006),0)</f>
        <v>0</v>
      </c>
      <c r="V1006" s="550">
        <f t="shared" si="1018"/>
        <v>0</v>
      </c>
      <c r="W1006" s="550">
        <f t="shared" si="1019"/>
        <v>0</v>
      </c>
      <c r="X1006" s="550">
        <f>IF(W1006=1,SUM($W$6:W1006),0)</f>
        <v>0</v>
      </c>
      <c r="Y1006" s="158"/>
      <c r="Z1006" s="158"/>
      <c r="AA1006" s="158"/>
      <c r="AB1006" s="158"/>
      <c r="AE1006" s="150"/>
      <c r="AF1006" s="160"/>
      <c r="AG1006" s="150"/>
      <c r="AH1006" s="150"/>
    </row>
    <row r="1007" spans="1:34" ht="15" customHeight="1">
      <c r="A1007" s="15"/>
      <c r="B1007" s="169">
        <v>7</v>
      </c>
      <c r="C1007" s="105" t="s">
        <v>1618</v>
      </c>
      <c r="D1007" s="105" t="s">
        <v>1618</v>
      </c>
      <c r="E1007" s="212" t="s">
        <v>47</v>
      </c>
      <c r="F1007" s="213" t="s">
        <v>14</v>
      </c>
      <c r="G1007" s="405"/>
      <c r="H1007" s="405"/>
      <c r="I1007" s="409">
        <v>200054</v>
      </c>
      <c r="J1007" s="447">
        <v>2.0589296636085628</v>
      </c>
      <c r="K1007" s="409">
        <f t="shared" si="1024"/>
        <v>611951.11492354737</v>
      </c>
      <c r="L1007" s="409">
        <f t="shared" ref="L1007:O1007" si="1062">IF($J1007&lt;0,(K1007*(1-$J1007)),(K1007*(1+$J1007)))</f>
        <v>1871915.4181179716</v>
      </c>
      <c r="M1007" s="409">
        <f t="shared" si="1062"/>
        <v>5726057.6002472891</v>
      </c>
      <c r="N1007" s="409">
        <f t="shared" si="1062"/>
        <v>17515607.448927693</v>
      </c>
      <c r="O1007" s="409">
        <f t="shared" si="1062"/>
        <v>53579011.201648027</v>
      </c>
      <c r="P1007" s="455"/>
      <c r="Q1007" s="87">
        <f t="shared" si="1026"/>
        <v>200054</v>
      </c>
      <c r="R1007" s="550">
        <f t="shared" si="1016"/>
        <v>0</v>
      </c>
      <c r="S1007" s="550">
        <f t="shared" si="1017"/>
        <v>0</v>
      </c>
      <c r="T1007" s="550">
        <f>IF(R1007=1,SUM($R$6:R1007),0)</f>
        <v>0</v>
      </c>
      <c r="U1007" s="550">
        <f>IF(S1007=1,SUM($S$6:S1007),0)</f>
        <v>0</v>
      </c>
      <c r="V1007" s="550">
        <f t="shared" si="1018"/>
        <v>0</v>
      </c>
      <c r="W1007" s="550">
        <f t="shared" si="1019"/>
        <v>0</v>
      </c>
      <c r="X1007" s="550">
        <f>IF(W1007=1,SUM($W$6:W1007),0)</f>
        <v>0</v>
      </c>
      <c r="Y1007" s="158"/>
      <c r="Z1007" s="158"/>
      <c r="AA1007" s="158"/>
      <c r="AB1007" s="158"/>
      <c r="AE1007" s="150"/>
      <c r="AF1007" s="160"/>
      <c r="AG1007" s="150"/>
      <c r="AH1007" s="150"/>
    </row>
    <row r="1008" spans="1:34" ht="15" customHeight="1">
      <c r="A1008" s="15"/>
      <c r="B1008" s="169">
        <v>8</v>
      </c>
      <c r="C1008" s="105" t="s">
        <v>1619</v>
      </c>
      <c r="D1008" s="105" t="s">
        <v>1619</v>
      </c>
      <c r="E1008" s="212" t="s">
        <v>47</v>
      </c>
      <c r="F1008" s="213" t="s">
        <v>14</v>
      </c>
      <c r="G1008" s="405"/>
      <c r="H1008" s="405"/>
      <c r="I1008" s="409">
        <v>56059</v>
      </c>
      <c r="J1008" s="447">
        <v>2.4604320987654322</v>
      </c>
      <c r="K1008" s="409">
        <f t="shared" si="1024"/>
        <v>193988.36302469135</v>
      </c>
      <c r="L1008" s="409">
        <f t="shared" ref="L1008:O1008" si="1063">IF($J1008&lt;0,(K1008*(1-$J1008)),(K1008*(1+$J1008)))</f>
        <v>671283.55819760321</v>
      </c>
      <c r="M1008" s="409">
        <f t="shared" si="1063"/>
        <v>2322931.1721604592</v>
      </c>
      <c r="N1008" s="409">
        <f t="shared" si="1063"/>
        <v>8038345.5913668638</v>
      </c>
      <c r="O1008" s="409">
        <f t="shared" si="1063"/>
        <v>27816149.105335496</v>
      </c>
      <c r="P1008" s="455"/>
      <c r="Q1008" s="87">
        <f t="shared" si="1026"/>
        <v>56059</v>
      </c>
      <c r="R1008" s="550">
        <f t="shared" si="1016"/>
        <v>0</v>
      </c>
      <c r="S1008" s="550">
        <f t="shared" si="1017"/>
        <v>0</v>
      </c>
      <c r="T1008" s="550">
        <f>IF(R1008=1,SUM($R$6:R1008),0)</f>
        <v>0</v>
      </c>
      <c r="U1008" s="550">
        <f>IF(S1008=1,SUM($S$6:S1008),0)</f>
        <v>0</v>
      </c>
      <c r="V1008" s="550">
        <f t="shared" si="1018"/>
        <v>0</v>
      </c>
      <c r="W1008" s="550">
        <f t="shared" si="1019"/>
        <v>0</v>
      </c>
      <c r="X1008" s="550">
        <f>IF(W1008=1,SUM($W$6:W1008),0)</f>
        <v>0</v>
      </c>
      <c r="Y1008" s="158"/>
      <c r="Z1008" s="158"/>
      <c r="AA1008" s="158"/>
      <c r="AB1008" s="158"/>
      <c r="AE1008" s="150"/>
      <c r="AF1008" s="160"/>
      <c r="AG1008" s="150"/>
      <c r="AH1008" s="150"/>
    </row>
    <row r="1009" spans="1:34" ht="15" customHeight="1">
      <c r="A1009" s="15"/>
      <c r="B1009" s="169">
        <v>9</v>
      </c>
      <c r="C1009" s="105" t="s">
        <v>1620</v>
      </c>
      <c r="D1009" s="105" t="s">
        <v>1620</v>
      </c>
      <c r="E1009" s="212" t="s">
        <v>47</v>
      </c>
      <c r="F1009" s="213" t="s">
        <v>14</v>
      </c>
      <c r="G1009" s="405"/>
      <c r="H1009" s="405"/>
      <c r="I1009" s="409">
        <v>56223</v>
      </c>
      <c r="J1009" s="447">
        <v>1.6520283018867925</v>
      </c>
      <c r="K1009" s="409">
        <f t="shared" si="1024"/>
        <v>149104.98721698113</v>
      </c>
      <c r="L1009" s="409">
        <f t="shared" ref="L1009:O1009" si="1064">IF($J1009&lt;0,(K1009*(1-$J1009)),(K1009*(1+$J1009)))</f>
        <v>395430.64605190238</v>
      </c>
      <c r="M1009" s="409">
        <f t="shared" si="1064"/>
        <v>1048693.2647630239</v>
      </c>
      <c r="N1009" s="409">
        <f t="shared" si="1064"/>
        <v>2781164.2181495987</v>
      </c>
      <c r="O1009" s="409">
        <f t="shared" si="1064"/>
        <v>7375726.2187275896</v>
      </c>
      <c r="P1009" s="455"/>
      <c r="Q1009" s="87">
        <f t="shared" si="1026"/>
        <v>56223</v>
      </c>
      <c r="R1009" s="550">
        <f t="shared" si="1016"/>
        <v>0</v>
      </c>
      <c r="S1009" s="550">
        <f t="shared" si="1017"/>
        <v>0</v>
      </c>
      <c r="T1009" s="550">
        <f>IF(R1009=1,SUM($R$6:R1009),0)</f>
        <v>0</v>
      </c>
      <c r="U1009" s="550">
        <f>IF(S1009=1,SUM($S$6:S1009),0)</f>
        <v>0</v>
      </c>
      <c r="V1009" s="550">
        <f t="shared" si="1018"/>
        <v>0</v>
      </c>
      <c r="W1009" s="550">
        <f t="shared" si="1019"/>
        <v>0</v>
      </c>
      <c r="X1009" s="550">
        <f>IF(W1009=1,SUM($W$6:W1009),0)</f>
        <v>0</v>
      </c>
      <c r="Y1009" s="158"/>
      <c r="Z1009" s="158"/>
      <c r="AA1009" s="158"/>
      <c r="AB1009" s="158"/>
      <c r="AE1009" s="150"/>
      <c r="AF1009" s="160"/>
      <c r="AG1009" s="150"/>
      <c r="AH1009" s="150"/>
    </row>
    <row r="1010" spans="1:34" ht="15" customHeight="1">
      <c r="A1010" s="15"/>
      <c r="B1010" s="169">
        <v>10</v>
      </c>
      <c r="C1010" s="105" t="s">
        <v>1621</v>
      </c>
      <c r="D1010" s="105" t="s">
        <v>1621</v>
      </c>
      <c r="E1010" s="212" t="s">
        <v>47</v>
      </c>
      <c r="F1010" s="213" t="s">
        <v>14</v>
      </c>
      <c r="G1010" s="405"/>
      <c r="H1010" s="405"/>
      <c r="I1010" s="409">
        <v>193918</v>
      </c>
      <c r="J1010" s="447">
        <v>0.12026574234546505</v>
      </c>
      <c r="K1010" s="409">
        <f t="shared" si="1024"/>
        <v>217239.69222414788</v>
      </c>
      <c r="L1010" s="409">
        <f t="shared" ref="L1010:O1010" si="1065">IF($J1010&lt;0,(K1010*(1-$J1010)),(K1010*(1+$J1010)))</f>
        <v>243366.18507638536</v>
      </c>
      <c r="M1010" s="409">
        <f t="shared" si="1065"/>
        <v>272634.79998638068</v>
      </c>
      <c r="N1010" s="409">
        <f t="shared" si="1065"/>
        <v>305423.42659595009</v>
      </c>
      <c r="O1010" s="409">
        <f t="shared" si="1065"/>
        <v>342155.40172520763</v>
      </c>
      <c r="P1010" s="455"/>
      <c r="Q1010" s="87">
        <f t="shared" si="1026"/>
        <v>193918</v>
      </c>
      <c r="R1010" s="550">
        <f t="shared" si="1016"/>
        <v>0</v>
      </c>
      <c r="S1010" s="550">
        <f t="shared" si="1017"/>
        <v>0</v>
      </c>
      <c r="T1010" s="550">
        <f>IF(R1010=1,SUM($R$6:R1010),0)</f>
        <v>0</v>
      </c>
      <c r="U1010" s="550">
        <f>IF(S1010=1,SUM($S$6:S1010),0)</f>
        <v>0</v>
      </c>
      <c r="V1010" s="550">
        <f t="shared" si="1018"/>
        <v>0</v>
      </c>
      <c r="W1010" s="550">
        <f t="shared" si="1019"/>
        <v>0</v>
      </c>
      <c r="X1010" s="550">
        <f>IF(W1010=1,SUM($W$6:W1010),0)</f>
        <v>0</v>
      </c>
      <c r="Y1010" s="158"/>
      <c r="Z1010" s="158"/>
      <c r="AA1010" s="158"/>
      <c r="AB1010" s="158"/>
      <c r="AE1010" s="150"/>
      <c r="AF1010" s="160"/>
      <c r="AG1010" s="150"/>
      <c r="AH1010" s="150"/>
    </row>
    <row r="1011" spans="1:34" ht="15" customHeight="1">
      <c r="A1011" s="15"/>
      <c r="B1011" s="169"/>
      <c r="C1011" s="105"/>
      <c r="D1011" s="105"/>
      <c r="E1011" s="212"/>
      <c r="F1011" s="213"/>
      <c r="G1011" s="214"/>
      <c r="H1011" s="214"/>
      <c r="I1011" s="445"/>
      <c r="J1011" s="167"/>
      <c r="K1011" s="167"/>
      <c r="L1011" s="167"/>
      <c r="M1011" s="167"/>
      <c r="N1011" s="167"/>
      <c r="O1011" s="167">
        <f t="shared" ref="O1011" si="1066">IF($J1011&lt;0,(N1011*(1-$J1011)),(N1011*(1+$J1011)))</f>
        <v>0</v>
      </c>
      <c r="P1011" s="455"/>
      <c r="Q1011" s="87">
        <f t="shared" si="1026"/>
        <v>0</v>
      </c>
      <c r="R1011" s="550">
        <f t="shared" si="1016"/>
        <v>0</v>
      </c>
      <c r="S1011" s="550">
        <f t="shared" si="1017"/>
        <v>0</v>
      </c>
      <c r="T1011" s="550">
        <f>IF(R1011=1,SUM($R$6:R1011),0)</f>
        <v>0</v>
      </c>
      <c r="U1011" s="550">
        <f>IF(S1011=1,SUM($S$6:S1011),0)</f>
        <v>0</v>
      </c>
      <c r="V1011" s="550">
        <f t="shared" si="1018"/>
        <v>0</v>
      </c>
      <c r="W1011" s="550">
        <f t="shared" si="1019"/>
        <v>0</v>
      </c>
      <c r="X1011" s="550">
        <f>IF(W1011=1,SUM($W$6:W1011),0)</f>
        <v>0</v>
      </c>
      <c r="Y1011" s="158"/>
      <c r="Z1011" s="158"/>
      <c r="AA1011" s="158"/>
      <c r="AB1011" s="158"/>
      <c r="AE1011" s="150"/>
      <c r="AF1011" s="160"/>
      <c r="AG1011" s="150"/>
      <c r="AH1011" s="150"/>
    </row>
    <row r="1012" spans="1:34" ht="15" customHeight="1">
      <c r="A1012" s="15"/>
      <c r="B1012" s="425" t="s">
        <v>720</v>
      </c>
      <c r="C1012" s="426" t="s">
        <v>1622</v>
      </c>
      <c r="D1012" s="426"/>
      <c r="E1012" s="212"/>
      <c r="F1012" s="213"/>
      <c r="G1012" s="214"/>
      <c r="H1012" s="214"/>
      <c r="I1012" s="445"/>
      <c r="J1012" s="167"/>
      <c r="K1012" s="167"/>
      <c r="L1012" s="167"/>
      <c r="M1012" s="167"/>
      <c r="N1012" s="167"/>
      <c r="O1012" s="167">
        <f t="shared" ref="O1012" si="1067">IF($J1012&lt;0,(N1012*(1-$J1012)),(N1012*(1+$J1012)))</f>
        <v>0</v>
      </c>
      <c r="P1012" s="455"/>
      <c r="Q1012" s="87">
        <f t="shared" si="1026"/>
        <v>0</v>
      </c>
      <c r="R1012" s="550">
        <f t="shared" si="1016"/>
        <v>0</v>
      </c>
      <c r="S1012" s="550">
        <f t="shared" si="1017"/>
        <v>0</v>
      </c>
      <c r="T1012" s="550">
        <f>IF(R1012=1,SUM($R$6:R1012),0)</f>
        <v>0</v>
      </c>
      <c r="U1012" s="550">
        <f>IF(S1012=1,SUM($S$6:S1012),0)</f>
        <v>0</v>
      </c>
      <c r="V1012" s="550">
        <f t="shared" si="1018"/>
        <v>0</v>
      </c>
      <c r="W1012" s="550">
        <f t="shared" si="1019"/>
        <v>0</v>
      </c>
      <c r="X1012" s="550">
        <f>IF(W1012=1,SUM($W$6:W1012),0)</f>
        <v>0</v>
      </c>
      <c r="Y1012" s="158"/>
      <c r="Z1012" s="158"/>
      <c r="AA1012" s="158"/>
      <c r="AB1012" s="158"/>
      <c r="AE1012" s="150"/>
      <c r="AF1012" s="160"/>
      <c r="AG1012" s="150"/>
      <c r="AH1012" s="150"/>
    </row>
    <row r="1013" spans="1:34" ht="15" customHeight="1">
      <c r="A1013" s="15"/>
      <c r="B1013" s="169">
        <v>1</v>
      </c>
      <c r="C1013" s="105" t="s">
        <v>2273</v>
      </c>
      <c r="D1013" s="105" t="s">
        <v>1623</v>
      </c>
      <c r="E1013" s="212" t="s">
        <v>47</v>
      </c>
      <c r="F1013" s="213" t="s">
        <v>14</v>
      </c>
      <c r="G1013" s="214">
        <v>36600</v>
      </c>
      <c r="H1013" s="214">
        <v>43500</v>
      </c>
      <c r="I1013" s="167">
        <v>67206</v>
      </c>
      <c r="J1013" s="445">
        <f t="shared" si="1023"/>
        <v>0.54496551724137932</v>
      </c>
      <c r="K1013" s="167">
        <f t="shared" si="1024"/>
        <v>103830.95255172414</v>
      </c>
      <c r="L1013" s="167">
        <f t="shared" ref="L1013:O1013" si="1068">IF($J1013&lt;0,(K1013*(1-$J1013)),(K1013*(1+$J1013)))</f>
        <v>160415.2413147396</v>
      </c>
      <c r="M1013" s="167">
        <f t="shared" si="1068"/>
        <v>247836.01627122736</v>
      </c>
      <c r="N1013" s="167">
        <f t="shared" si="1068"/>
        <v>382898.09906951973</v>
      </c>
      <c r="O1013" s="167">
        <f t="shared" si="1068"/>
        <v>591564.35967968148</v>
      </c>
      <c r="P1013" s="455"/>
      <c r="Q1013" s="87">
        <f t="shared" si="1026"/>
        <v>67206</v>
      </c>
      <c r="R1013" s="550">
        <f t="shared" si="1016"/>
        <v>0</v>
      </c>
      <c r="S1013" s="550">
        <f t="shared" si="1017"/>
        <v>0</v>
      </c>
      <c r="T1013" s="550">
        <f>IF(R1013=1,SUM($R$6:R1013),0)</f>
        <v>0</v>
      </c>
      <c r="U1013" s="550">
        <f>IF(S1013=1,SUM($S$6:S1013),0)</f>
        <v>0</v>
      </c>
      <c r="V1013" s="550">
        <f t="shared" si="1018"/>
        <v>0</v>
      </c>
      <c r="W1013" s="550">
        <f t="shared" si="1019"/>
        <v>0</v>
      </c>
      <c r="X1013" s="550">
        <f>IF(W1013=1,SUM($W$6:W1013),0)</f>
        <v>0</v>
      </c>
      <c r="Y1013" s="158"/>
      <c r="Z1013" s="158"/>
      <c r="AA1013" s="158"/>
      <c r="AB1013" s="158"/>
      <c r="AE1013" s="150"/>
      <c r="AF1013" s="160"/>
      <c r="AG1013" s="150"/>
      <c r="AH1013" s="150"/>
    </row>
    <row r="1014" spans="1:34" ht="15" customHeight="1">
      <c r="A1014" s="15"/>
      <c r="B1014" s="169">
        <v>2</v>
      </c>
      <c r="C1014" s="105" t="s">
        <v>2274</v>
      </c>
      <c r="D1014" s="105" t="s">
        <v>1624</v>
      </c>
      <c r="E1014" s="212" t="s">
        <v>47</v>
      </c>
      <c r="F1014" s="213" t="s">
        <v>14</v>
      </c>
      <c r="G1014" s="214">
        <v>36600</v>
      </c>
      <c r="H1014" s="214">
        <v>43500</v>
      </c>
      <c r="I1014" s="167">
        <v>67206</v>
      </c>
      <c r="J1014" s="445">
        <f t="shared" si="1023"/>
        <v>0.54496551724137932</v>
      </c>
      <c r="K1014" s="167">
        <f t="shared" si="1024"/>
        <v>103830.95255172414</v>
      </c>
      <c r="L1014" s="167">
        <f t="shared" ref="L1014:O1014" si="1069">IF($J1014&lt;0,(K1014*(1-$J1014)),(K1014*(1+$J1014)))</f>
        <v>160415.2413147396</v>
      </c>
      <c r="M1014" s="167">
        <f t="shared" si="1069"/>
        <v>247836.01627122736</v>
      </c>
      <c r="N1014" s="167">
        <f t="shared" si="1069"/>
        <v>382898.09906951973</v>
      </c>
      <c r="O1014" s="167">
        <f t="shared" si="1069"/>
        <v>591564.35967968148</v>
      </c>
      <c r="P1014" s="455"/>
      <c r="Q1014" s="87">
        <f t="shared" si="1026"/>
        <v>67206</v>
      </c>
      <c r="R1014" s="550">
        <f t="shared" si="1016"/>
        <v>0</v>
      </c>
      <c r="S1014" s="550">
        <f t="shared" si="1017"/>
        <v>0</v>
      </c>
      <c r="T1014" s="550">
        <f>IF(R1014=1,SUM($R$6:R1014),0)</f>
        <v>0</v>
      </c>
      <c r="U1014" s="550">
        <f>IF(S1014=1,SUM($S$6:S1014),0)</f>
        <v>0</v>
      </c>
      <c r="V1014" s="550">
        <f t="shared" si="1018"/>
        <v>0</v>
      </c>
      <c r="W1014" s="550">
        <f t="shared" si="1019"/>
        <v>0</v>
      </c>
      <c r="X1014" s="550">
        <f>IF(W1014=1,SUM($W$6:W1014),0)</f>
        <v>0</v>
      </c>
      <c r="Y1014" s="158"/>
      <c r="Z1014" s="158"/>
      <c r="AA1014" s="158"/>
      <c r="AB1014" s="158"/>
      <c r="AE1014" s="150"/>
      <c r="AF1014" s="160"/>
      <c r="AG1014" s="150"/>
      <c r="AH1014" s="150"/>
    </row>
    <row r="1015" spans="1:34" ht="15" customHeight="1">
      <c r="A1015" s="15"/>
      <c r="B1015" s="169">
        <v>3</v>
      </c>
      <c r="C1015" s="105" t="s">
        <v>2275</v>
      </c>
      <c r="D1015" s="105" t="s">
        <v>1625</v>
      </c>
      <c r="E1015" s="212" t="s">
        <v>47</v>
      </c>
      <c r="F1015" s="213" t="s">
        <v>14</v>
      </c>
      <c r="G1015" s="214">
        <v>36600</v>
      </c>
      <c r="H1015" s="214">
        <v>36600</v>
      </c>
      <c r="I1015" s="167">
        <v>67206</v>
      </c>
      <c r="J1015" s="445">
        <f t="shared" si="1023"/>
        <v>0.83622950819672126</v>
      </c>
      <c r="K1015" s="167">
        <f t="shared" si="1024"/>
        <v>123405.64032786885</v>
      </c>
      <c r="L1015" s="167">
        <f t="shared" ref="L1015:O1015" si="1070">IF($J1015&lt;0,(K1015*(1-$J1015)),(K1015*(1+$J1015)))</f>
        <v>226601.0782479441</v>
      </c>
      <c r="M1015" s="167">
        <f t="shared" si="1070"/>
        <v>416091.58646806912</v>
      </c>
      <c r="N1015" s="167">
        <f t="shared" si="1070"/>
        <v>764039.6491850561</v>
      </c>
      <c r="O1015" s="167">
        <f t="shared" si="1070"/>
        <v>1402952.1492658709</v>
      </c>
      <c r="P1015" s="455"/>
      <c r="Q1015" s="87">
        <f t="shared" si="1026"/>
        <v>67206</v>
      </c>
      <c r="R1015" s="550">
        <f t="shared" si="1016"/>
        <v>0</v>
      </c>
      <c r="S1015" s="550">
        <f t="shared" si="1017"/>
        <v>0</v>
      </c>
      <c r="T1015" s="550">
        <f>IF(R1015=1,SUM($R$6:R1015),0)</f>
        <v>0</v>
      </c>
      <c r="U1015" s="550">
        <f>IF(S1015=1,SUM($S$6:S1015),0)</f>
        <v>0</v>
      </c>
      <c r="V1015" s="550">
        <f t="shared" si="1018"/>
        <v>0</v>
      </c>
      <c r="W1015" s="550">
        <f t="shared" si="1019"/>
        <v>0</v>
      </c>
      <c r="X1015" s="550">
        <f>IF(W1015=1,SUM($W$6:W1015),0)</f>
        <v>0</v>
      </c>
      <c r="Y1015" s="158"/>
      <c r="Z1015" s="158"/>
      <c r="AA1015" s="158"/>
      <c r="AB1015" s="158"/>
      <c r="AE1015" s="150"/>
      <c r="AF1015" s="160"/>
      <c r="AG1015" s="150"/>
      <c r="AH1015" s="150"/>
    </row>
    <row r="1016" spans="1:34" ht="15" customHeight="1">
      <c r="A1016" s="15"/>
      <c r="B1016" s="169">
        <v>4</v>
      </c>
      <c r="C1016" s="105" t="s">
        <v>2276</v>
      </c>
      <c r="D1016" s="105" t="s">
        <v>1626</v>
      </c>
      <c r="E1016" s="212" t="s">
        <v>47</v>
      </c>
      <c r="F1016" s="213" t="s">
        <v>14</v>
      </c>
      <c r="G1016" s="214">
        <v>50900</v>
      </c>
      <c r="H1016" s="214">
        <v>60500</v>
      </c>
      <c r="I1016" s="167">
        <v>77369</v>
      </c>
      <c r="J1016" s="445">
        <f t="shared" si="1023"/>
        <v>0.27882644628099174</v>
      </c>
      <c r="K1016" s="167">
        <f t="shared" si="1024"/>
        <v>98941.523322314053</v>
      </c>
      <c r="L1016" s="167">
        <f t="shared" ref="L1016:O1016" si="1071">IF($J1016&lt;0,(K1016*(1-$J1016)),(K1016*(1+$J1016)))</f>
        <v>126529.03665990275</v>
      </c>
      <c r="M1016" s="167">
        <f t="shared" si="1071"/>
        <v>161808.67830314077</v>
      </c>
      <c r="N1016" s="167">
        <f t="shared" si="1071"/>
        <v>206925.21705182974</v>
      </c>
      <c r="O1016" s="167">
        <f t="shared" si="1071"/>
        <v>264621.43996831431</v>
      </c>
      <c r="P1016" s="455"/>
      <c r="Q1016" s="87">
        <f t="shared" si="1026"/>
        <v>77369</v>
      </c>
      <c r="R1016" s="550">
        <f t="shared" si="1016"/>
        <v>0</v>
      </c>
      <c r="S1016" s="550">
        <f t="shared" si="1017"/>
        <v>0</v>
      </c>
      <c r="T1016" s="550">
        <f>IF(R1016=1,SUM($R$6:R1016),0)</f>
        <v>0</v>
      </c>
      <c r="U1016" s="550">
        <f>IF(S1016=1,SUM($S$6:S1016),0)</f>
        <v>0</v>
      </c>
      <c r="V1016" s="550">
        <f t="shared" si="1018"/>
        <v>0</v>
      </c>
      <c r="W1016" s="550">
        <f t="shared" si="1019"/>
        <v>0</v>
      </c>
      <c r="X1016" s="550">
        <f>IF(W1016=1,SUM($W$6:W1016),0)</f>
        <v>0</v>
      </c>
      <c r="Y1016" s="158"/>
      <c r="Z1016" s="158"/>
      <c r="AA1016" s="158"/>
      <c r="AB1016" s="158"/>
      <c r="AE1016" s="150"/>
      <c r="AF1016" s="160"/>
      <c r="AG1016" s="150"/>
      <c r="AH1016" s="150"/>
    </row>
    <row r="1017" spans="1:34" ht="15" customHeight="1">
      <c r="A1017" s="17"/>
      <c r="B1017" s="169">
        <v>5</v>
      </c>
      <c r="C1017" s="105" t="s">
        <v>2277</v>
      </c>
      <c r="D1017" s="105" t="s">
        <v>1627</v>
      </c>
      <c r="E1017" s="212" t="s">
        <v>47</v>
      </c>
      <c r="F1017" s="213" t="s">
        <v>14</v>
      </c>
      <c r="G1017" s="214">
        <v>50900</v>
      </c>
      <c r="H1017" s="214">
        <v>60500</v>
      </c>
      <c r="I1017" s="167">
        <v>77369</v>
      </c>
      <c r="J1017" s="445">
        <f t="shared" si="1023"/>
        <v>0.27882644628099174</v>
      </c>
      <c r="K1017" s="167">
        <f t="shared" si="1024"/>
        <v>98941.523322314053</v>
      </c>
      <c r="L1017" s="167">
        <f t="shared" ref="L1017:O1017" si="1072">IF($J1017&lt;0,(K1017*(1-$J1017)),(K1017*(1+$J1017)))</f>
        <v>126529.03665990275</v>
      </c>
      <c r="M1017" s="167">
        <f t="shared" si="1072"/>
        <v>161808.67830314077</v>
      </c>
      <c r="N1017" s="167">
        <f t="shared" si="1072"/>
        <v>206925.21705182974</v>
      </c>
      <c r="O1017" s="167">
        <f t="shared" si="1072"/>
        <v>264621.43996831431</v>
      </c>
      <c r="P1017" s="455"/>
      <c r="Q1017" s="87">
        <f t="shared" si="1026"/>
        <v>77369</v>
      </c>
      <c r="R1017" s="550">
        <f t="shared" si="1016"/>
        <v>0</v>
      </c>
      <c r="S1017" s="550">
        <f t="shared" si="1017"/>
        <v>0</v>
      </c>
      <c r="T1017" s="550">
        <f>IF(R1017=1,SUM($R$6:R1017),0)</f>
        <v>0</v>
      </c>
      <c r="U1017" s="550">
        <f>IF(S1017=1,SUM($S$6:S1017),0)</f>
        <v>0</v>
      </c>
      <c r="V1017" s="550">
        <f t="shared" si="1018"/>
        <v>0</v>
      </c>
      <c r="W1017" s="550">
        <f t="shared" si="1019"/>
        <v>0</v>
      </c>
      <c r="X1017" s="550">
        <f>IF(W1017=1,SUM($W$6:W1017),0)</f>
        <v>0</v>
      </c>
      <c r="Y1017" s="158"/>
      <c r="Z1017" s="158"/>
      <c r="AA1017" s="158"/>
      <c r="AB1017" s="158"/>
      <c r="AE1017" s="150"/>
      <c r="AF1017" s="160"/>
      <c r="AG1017" s="150"/>
      <c r="AH1017" s="150"/>
    </row>
    <row r="1018" spans="1:34" ht="15" customHeight="1">
      <c r="A1018" s="15"/>
      <c r="B1018" s="169">
        <v>6</v>
      </c>
      <c r="C1018" s="105" t="s">
        <v>2278</v>
      </c>
      <c r="D1018" s="105" t="s">
        <v>1628</v>
      </c>
      <c r="E1018" s="212" t="s">
        <v>47</v>
      </c>
      <c r="F1018" s="213" t="s">
        <v>14</v>
      </c>
      <c r="G1018" s="214">
        <v>50900</v>
      </c>
      <c r="H1018" s="214">
        <v>60500</v>
      </c>
      <c r="I1018" s="167">
        <v>77369</v>
      </c>
      <c r="J1018" s="445">
        <f t="shared" si="1023"/>
        <v>0.27882644628099174</v>
      </c>
      <c r="K1018" s="167">
        <f t="shared" si="1024"/>
        <v>98941.523322314053</v>
      </c>
      <c r="L1018" s="167">
        <f t="shared" ref="L1018:O1018" si="1073">IF($J1018&lt;0,(K1018*(1-$J1018)),(K1018*(1+$J1018)))</f>
        <v>126529.03665990275</v>
      </c>
      <c r="M1018" s="167">
        <f t="shared" si="1073"/>
        <v>161808.67830314077</v>
      </c>
      <c r="N1018" s="167">
        <f t="shared" si="1073"/>
        <v>206925.21705182974</v>
      </c>
      <c r="O1018" s="167">
        <f t="shared" si="1073"/>
        <v>264621.43996831431</v>
      </c>
      <c r="P1018" s="455"/>
      <c r="Q1018" s="87">
        <f t="shared" si="1026"/>
        <v>77369</v>
      </c>
      <c r="R1018" s="550">
        <f t="shared" si="1016"/>
        <v>0</v>
      </c>
      <c r="S1018" s="550">
        <f t="shared" si="1017"/>
        <v>0</v>
      </c>
      <c r="T1018" s="550">
        <f>IF(R1018=1,SUM($R$6:R1018),0)</f>
        <v>0</v>
      </c>
      <c r="U1018" s="550">
        <f>IF(S1018=1,SUM($S$6:S1018),0)</f>
        <v>0</v>
      </c>
      <c r="V1018" s="550">
        <f t="shared" si="1018"/>
        <v>0</v>
      </c>
      <c r="W1018" s="550">
        <f t="shared" si="1019"/>
        <v>0</v>
      </c>
      <c r="X1018" s="550">
        <f>IF(W1018=1,SUM($W$6:W1018),0)</f>
        <v>0</v>
      </c>
      <c r="Y1018" s="158"/>
      <c r="Z1018" s="158"/>
      <c r="AA1018" s="158"/>
      <c r="AB1018" s="158"/>
      <c r="AE1018" s="150"/>
      <c r="AF1018" s="160"/>
      <c r="AG1018" s="150"/>
      <c r="AH1018" s="150"/>
    </row>
    <row r="1019" spans="1:34" ht="15" customHeight="1">
      <c r="A1019" s="15"/>
      <c r="B1019" s="169">
        <v>7</v>
      </c>
      <c r="C1019" s="105" t="s">
        <v>2279</v>
      </c>
      <c r="D1019" s="105" t="s">
        <v>1629</v>
      </c>
      <c r="E1019" s="212" t="s">
        <v>47</v>
      </c>
      <c r="F1019" s="213" t="s">
        <v>14</v>
      </c>
      <c r="G1019" s="214">
        <v>142600</v>
      </c>
      <c r="H1019" s="214">
        <v>169600</v>
      </c>
      <c r="I1019" s="167">
        <v>160642</v>
      </c>
      <c r="J1019" s="445">
        <f t="shared" si="1023"/>
        <v>-5.2818396226415092E-2</v>
      </c>
      <c r="K1019" s="167">
        <f t="shared" si="1024"/>
        <v>169126.85280660377</v>
      </c>
      <c r="L1019" s="167">
        <f t="shared" ref="L1019:O1019" si="1074">IF($J1019&lt;0,(K1019*(1-$J1019)),(K1019*(1+$J1019)))</f>
        <v>178059.86193066955</v>
      </c>
      <c r="M1019" s="167">
        <f t="shared" si="1074"/>
        <v>187464.69827014441</v>
      </c>
      <c r="N1019" s="167">
        <f t="shared" si="1074"/>
        <v>197366.28298184223</v>
      </c>
      <c r="O1019" s="167">
        <f t="shared" si="1074"/>
        <v>207790.85351811192</v>
      </c>
      <c r="P1019" s="455"/>
      <c r="Q1019" s="87">
        <f t="shared" si="1026"/>
        <v>160642</v>
      </c>
      <c r="R1019" s="550">
        <f t="shared" si="1016"/>
        <v>0</v>
      </c>
      <c r="S1019" s="550">
        <f t="shared" si="1017"/>
        <v>0</v>
      </c>
      <c r="T1019" s="550">
        <f>IF(R1019=1,SUM($R$6:R1019),0)</f>
        <v>0</v>
      </c>
      <c r="U1019" s="550">
        <f>IF(S1019=1,SUM($S$6:S1019),0)</f>
        <v>0</v>
      </c>
      <c r="V1019" s="550">
        <f t="shared" si="1018"/>
        <v>0</v>
      </c>
      <c r="W1019" s="550">
        <f t="shared" si="1019"/>
        <v>0</v>
      </c>
      <c r="X1019" s="550">
        <f>IF(W1019=1,SUM($W$6:W1019),0)</f>
        <v>0</v>
      </c>
      <c r="Y1019" s="158"/>
      <c r="Z1019" s="158"/>
      <c r="AA1019" s="158"/>
      <c r="AB1019" s="158"/>
      <c r="AE1019" s="150"/>
      <c r="AF1019" s="160"/>
      <c r="AG1019" s="150"/>
      <c r="AH1019" s="150"/>
    </row>
    <row r="1020" spans="1:34" ht="15" customHeight="1">
      <c r="A1020" s="15"/>
      <c r="B1020" s="169">
        <v>8</v>
      </c>
      <c r="C1020" s="105" t="s">
        <v>2280</v>
      </c>
      <c r="D1020" s="105" t="s">
        <v>1630</v>
      </c>
      <c r="E1020" s="212" t="s">
        <v>47</v>
      </c>
      <c r="F1020" s="213" t="s">
        <v>14</v>
      </c>
      <c r="G1020" s="214">
        <v>142600</v>
      </c>
      <c r="H1020" s="214">
        <v>169600</v>
      </c>
      <c r="I1020" s="167">
        <v>160642</v>
      </c>
      <c r="J1020" s="445">
        <f t="shared" si="1023"/>
        <v>-5.2818396226415092E-2</v>
      </c>
      <c r="K1020" s="167">
        <f t="shared" si="1024"/>
        <v>169126.85280660377</v>
      </c>
      <c r="L1020" s="167">
        <f t="shared" ref="L1020:O1020" si="1075">IF($J1020&lt;0,(K1020*(1-$J1020)),(K1020*(1+$J1020)))</f>
        <v>178059.86193066955</v>
      </c>
      <c r="M1020" s="167">
        <f t="shared" si="1075"/>
        <v>187464.69827014441</v>
      </c>
      <c r="N1020" s="167">
        <f t="shared" si="1075"/>
        <v>197366.28298184223</v>
      </c>
      <c r="O1020" s="167">
        <f t="shared" si="1075"/>
        <v>207790.85351811192</v>
      </c>
      <c r="P1020" s="455"/>
      <c r="Q1020" s="87">
        <f t="shared" si="1026"/>
        <v>160642</v>
      </c>
      <c r="R1020" s="550">
        <f t="shared" si="1016"/>
        <v>0</v>
      </c>
      <c r="S1020" s="550">
        <f t="shared" si="1017"/>
        <v>0</v>
      </c>
      <c r="T1020" s="550">
        <f>IF(R1020=1,SUM($R$6:R1020),0)</f>
        <v>0</v>
      </c>
      <c r="U1020" s="550">
        <f>IF(S1020=1,SUM($S$6:S1020),0)</f>
        <v>0</v>
      </c>
      <c r="V1020" s="550">
        <f t="shared" si="1018"/>
        <v>0</v>
      </c>
      <c r="W1020" s="550">
        <f t="shared" si="1019"/>
        <v>0</v>
      </c>
      <c r="X1020" s="550">
        <f>IF(W1020=1,SUM($W$6:W1020),0)</f>
        <v>0</v>
      </c>
      <c r="Y1020" s="158"/>
      <c r="Z1020" s="158"/>
      <c r="AA1020" s="158"/>
      <c r="AB1020" s="158"/>
      <c r="AE1020" s="150"/>
      <c r="AF1020" s="160"/>
      <c r="AG1020" s="150"/>
      <c r="AH1020" s="150"/>
    </row>
    <row r="1021" spans="1:34" ht="15" customHeight="1">
      <c r="A1021" s="15"/>
      <c r="B1021" s="169">
        <v>9</v>
      </c>
      <c r="C1021" s="105" t="s">
        <v>2282</v>
      </c>
      <c r="D1021" s="105" t="s">
        <v>1632</v>
      </c>
      <c r="E1021" s="212" t="s">
        <v>47</v>
      </c>
      <c r="F1021" s="213" t="s">
        <v>14</v>
      </c>
      <c r="G1021" s="214">
        <v>50700</v>
      </c>
      <c r="H1021" s="214">
        <v>55500</v>
      </c>
      <c r="I1021" s="167">
        <v>91466</v>
      </c>
      <c r="J1021" s="445">
        <f t="shared" si="1023"/>
        <v>0.64803603603603599</v>
      </c>
      <c r="K1021" s="167">
        <f t="shared" si="1024"/>
        <v>150739.26407207208</v>
      </c>
      <c r="L1021" s="167">
        <f t="shared" ref="L1021:O1021" si="1076">IF($J1021&lt;0,(K1021*(1-$J1021)),(K1021*(1+$J1021)))</f>
        <v>248423.73923632692</v>
      </c>
      <c r="M1021" s="167">
        <f t="shared" si="1076"/>
        <v>409411.27446828608</v>
      </c>
      <c r="N1021" s="167">
        <f t="shared" si="1076"/>
        <v>674724.5338831757</v>
      </c>
      <c r="O1021" s="167">
        <f t="shared" si="1076"/>
        <v>1111970.3462370909</v>
      </c>
      <c r="P1021" s="455"/>
      <c r="Q1021" s="87">
        <f t="shared" si="1026"/>
        <v>91466</v>
      </c>
      <c r="R1021" s="550">
        <f t="shared" si="1016"/>
        <v>0</v>
      </c>
      <c r="S1021" s="550">
        <f t="shared" si="1017"/>
        <v>0</v>
      </c>
      <c r="T1021" s="550">
        <f>IF(R1021=1,SUM($R$6:R1021),0)</f>
        <v>0</v>
      </c>
      <c r="U1021" s="550">
        <f>IF(S1021=1,SUM($S$6:S1021),0)</f>
        <v>0</v>
      </c>
      <c r="V1021" s="550">
        <f t="shared" si="1018"/>
        <v>0</v>
      </c>
      <c r="W1021" s="550">
        <f t="shared" si="1019"/>
        <v>0</v>
      </c>
      <c r="X1021" s="550">
        <f>IF(W1021=1,SUM($W$6:W1021),0)</f>
        <v>0</v>
      </c>
      <c r="Y1021" s="158"/>
      <c r="Z1021" s="158"/>
      <c r="AA1021" s="158"/>
      <c r="AB1021" s="158"/>
      <c r="AE1021" s="150"/>
      <c r="AF1021" s="160"/>
      <c r="AG1021" s="150"/>
      <c r="AH1021" s="150"/>
    </row>
    <row r="1022" spans="1:34" ht="15" customHeight="1">
      <c r="A1022" s="15"/>
      <c r="B1022" s="169">
        <v>10</v>
      </c>
      <c r="C1022" s="105" t="s">
        <v>2283</v>
      </c>
      <c r="D1022" s="105" t="s">
        <v>1633</v>
      </c>
      <c r="E1022" s="212" t="s">
        <v>47</v>
      </c>
      <c r="F1022" s="213" t="s">
        <v>14</v>
      </c>
      <c r="G1022" s="214">
        <v>50700</v>
      </c>
      <c r="H1022" s="214">
        <v>55500</v>
      </c>
      <c r="I1022" s="167">
        <v>91466</v>
      </c>
      <c r="J1022" s="445">
        <f t="shared" si="1023"/>
        <v>0.64803603603603599</v>
      </c>
      <c r="K1022" s="167">
        <f t="shared" si="1024"/>
        <v>150739.26407207208</v>
      </c>
      <c r="L1022" s="167">
        <f t="shared" ref="L1022:O1022" si="1077">IF($J1022&lt;0,(K1022*(1-$J1022)),(K1022*(1+$J1022)))</f>
        <v>248423.73923632692</v>
      </c>
      <c r="M1022" s="167">
        <f t="shared" si="1077"/>
        <v>409411.27446828608</v>
      </c>
      <c r="N1022" s="167">
        <f t="shared" si="1077"/>
        <v>674724.5338831757</v>
      </c>
      <c r="O1022" s="167">
        <f t="shared" si="1077"/>
        <v>1111970.3462370909</v>
      </c>
      <c r="P1022" s="455"/>
      <c r="Q1022" s="87">
        <f t="shared" si="1026"/>
        <v>91466</v>
      </c>
      <c r="R1022" s="550">
        <f t="shared" si="1016"/>
        <v>0</v>
      </c>
      <c r="S1022" s="550">
        <f t="shared" si="1017"/>
        <v>0</v>
      </c>
      <c r="T1022" s="550">
        <f>IF(R1022=1,SUM($R$6:R1022),0)</f>
        <v>0</v>
      </c>
      <c r="U1022" s="550">
        <f>IF(S1022=1,SUM($S$6:S1022),0)</f>
        <v>0</v>
      </c>
      <c r="V1022" s="550">
        <f t="shared" si="1018"/>
        <v>0</v>
      </c>
      <c r="W1022" s="550">
        <f t="shared" si="1019"/>
        <v>0</v>
      </c>
      <c r="X1022" s="550">
        <f>IF(W1022=1,SUM($W$6:W1022),0)</f>
        <v>0</v>
      </c>
      <c r="Y1022" s="158"/>
      <c r="Z1022" s="158"/>
      <c r="AA1022" s="158"/>
      <c r="AB1022" s="158"/>
      <c r="AE1022" s="150"/>
      <c r="AF1022" s="160"/>
      <c r="AG1022" s="150"/>
      <c r="AH1022" s="150"/>
    </row>
    <row r="1023" spans="1:34" ht="15" customHeight="1">
      <c r="A1023" s="15"/>
      <c r="B1023" s="169">
        <v>11</v>
      </c>
      <c r="C1023" s="105" t="s">
        <v>2284</v>
      </c>
      <c r="D1023" s="105" t="s">
        <v>1634</v>
      </c>
      <c r="E1023" s="212" t="s">
        <v>47</v>
      </c>
      <c r="F1023" s="213" t="s">
        <v>14</v>
      </c>
      <c r="G1023" s="214">
        <v>762100</v>
      </c>
      <c r="H1023" s="214">
        <v>762100</v>
      </c>
      <c r="I1023" s="167">
        <v>221896</v>
      </c>
      <c r="J1023" s="445">
        <f t="shared" si="1023"/>
        <v>-0.70883611074662123</v>
      </c>
      <c r="K1023" s="167">
        <f t="shared" si="1024"/>
        <v>379183.89763023227</v>
      </c>
      <c r="L1023" s="167">
        <f t="shared" ref="L1023:O1023" si="1078">IF($J1023&lt;0,(K1023*(1-$J1023)),(K1023*(1+$J1023)))</f>
        <v>647963.13688419107</v>
      </c>
      <c r="M1023" s="167">
        <f t="shared" si="1078"/>
        <v>1107262.8067403617</v>
      </c>
      <c r="N1023" s="167">
        <f t="shared" si="1078"/>
        <v>1892130.6682445875</v>
      </c>
      <c r="O1023" s="167">
        <f t="shared" si="1078"/>
        <v>3233341.2121474864</v>
      </c>
      <c r="P1023" s="455"/>
      <c r="Q1023" s="87">
        <f t="shared" si="1026"/>
        <v>221896</v>
      </c>
      <c r="R1023" s="550">
        <f t="shared" si="1016"/>
        <v>0</v>
      </c>
      <c r="S1023" s="550">
        <f t="shared" si="1017"/>
        <v>0</v>
      </c>
      <c r="T1023" s="550">
        <f>IF(R1023=1,SUM($R$6:R1023),0)</f>
        <v>0</v>
      </c>
      <c r="U1023" s="550">
        <f>IF(S1023=1,SUM($S$6:S1023),0)</f>
        <v>0</v>
      </c>
      <c r="V1023" s="550">
        <f t="shared" si="1018"/>
        <v>0</v>
      </c>
      <c r="W1023" s="550">
        <f t="shared" si="1019"/>
        <v>0</v>
      </c>
      <c r="X1023" s="550">
        <f>IF(W1023=1,SUM($W$6:W1023),0)</f>
        <v>0</v>
      </c>
      <c r="Y1023" s="158"/>
      <c r="Z1023" s="158"/>
      <c r="AA1023" s="158"/>
      <c r="AB1023" s="158"/>
      <c r="AE1023" s="150"/>
      <c r="AF1023" s="160"/>
      <c r="AG1023" s="150"/>
      <c r="AH1023" s="150"/>
    </row>
    <row r="1024" spans="1:34" ht="15" customHeight="1">
      <c r="A1024" s="15"/>
      <c r="B1024" s="169">
        <v>12</v>
      </c>
      <c r="C1024" s="105" t="s">
        <v>1635</v>
      </c>
      <c r="D1024" s="105" t="s">
        <v>1635</v>
      </c>
      <c r="E1024" s="212" t="s">
        <v>47</v>
      </c>
      <c r="F1024" s="213" t="s">
        <v>14</v>
      </c>
      <c r="G1024" s="405"/>
      <c r="H1024" s="405"/>
      <c r="I1024" s="409">
        <v>66878</v>
      </c>
      <c r="J1024" s="447">
        <v>0.54496551724137932</v>
      </c>
      <c r="K1024" s="409">
        <f t="shared" si="1024"/>
        <v>103324.20386206897</v>
      </c>
      <c r="L1024" s="409">
        <f t="shared" ref="L1024:O1024" si="1079">IF($J1024&lt;0,(K1024*(1-$J1024)),(K1024*(1+$J1024)))</f>
        <v>159632.33206331512</v>
      </c>
      <c r="M1024" s="409">
        <f t="shared" si="1079"/>
        <v>246626.44847464727</v>
      </c>
      <c r="N1024" s="409">
        <f t="shared" si="1079"/>
        <v>381029.35853303783</v>
      </c>
      <c r="O1024" s="409">
        <f t="shared" si="1079"/>
        <v>588677.21999014576</v>
      </c>
      <c r="P1024" s="455"/>
      <c r="Q1024" s="87">
        <f t="shared" si="1026"/>
        <v>66878</v>
      </c>
      <c r="R1024" s="550">
        <f t="shared" si="1016"/>
        <v>0</v>
      </c>
      <c r="S1024" s="550">
        <f t="shared" si="1017"/>
        <v>0</v>
      </c>
      <c r="T1024" s="550">
        <f>IF(R1024=1,SUM($R$6:R1024),0)</f>
        <v>0</v>
      </c>
      <c r="U1024" s="550">
        <f>IF(S1024=1,SUM($S$6:S1024),0)</f>
        <v>0</v>
      </c>
      <c r="V1024" s="550">
        <f t="shared" si="1018"/>
        <v>0</v>
      </c>
      <c r="W1024" s="550">
        <f t="shared" si="1019"/>
        <v>0</v>
      </c>
      <c r="X1024" s="550">
        <f>IF(W1024=1,SUM($W$6:W1024),0)</f>
        <v>0</v>
      </c>
      <c r="Y1024" s="158"/>
      <c r="Z1024" s="158"/>
      <c r="AA1024" s="158"/>
      <c r="AB1024" s="158"/>
      <c r="AE1024" s="150"/>
      <c r="AF1024" s="160"/>
      <c r="AG1024" s="150"/>
      <c r="AH1024" s="150"/>
    </row>
    <row r="1025" spans="1:34" ht="15" customHeight="1">
      <c r="A1025" s="15"/>
      <c r="B1025" s="169">
        <v>13</v>
      </c>
      <c r="C1025" s="105" t="s">
        <v>1636</v>
      </c>
      <c r="D1025" s="105" t="s">
        <v>1636</v>
      </c>
      <c r="E1025" s="212" t="s">
        <v>47</v>
      </c>
      <c r="F1025" s="213" t="s">
        <v>14</v>
      </c>
      <c r="G1025" s="405"/>
      <c r="H1025" s="405"/>
      <c r="I1025" s="409">
        <v>66878</v>
      </c>
      <c r="J1025" s="447">
        <v>0.54496551724137932</v>
      </c>
      <c r="K1025" s="409">
        <f t="shared" si="1024"/>
        <v>103324.20386206897</v>
      </c>
      <c r="L1025" s="409">
        <f t="shared" ref="L1025:O1025" si="1080">IF($J1025&lt;0,(K1025*(1-$J1025)),(K1025*(1+$J1025)))</f>
        <v>159632.33206331512</v>
      </c>
      <c r="M1025" s="409">
        <f t="shared" si="1080"/>
        <v>246626.44847464727</v>
      </c>
      <c r="N1025" s="409">
        <f t="shared" si="1080"/>
        <v>381029.35853303783</v>
      </c>
      <c r="O1025" s="409">
        <f t="shared" si="1080"/>
        <v>588677.21999014576</v>
      </c>
      <c r="P1025" s="455"/>
      <c r="Q1025" s="87">
        <f t="shared" si="1026"/>
        <v>66878</v>
      </c>
      <c r="R1025" s="550">
        <f t="shared" si="1016"/>
        <v>0</v>
      </c>
      <c r="S1025" s="550">
        <f t="shared" si="1017"/>
        <v>0</v>
      </c>
      <c r="T1025" s="550">
        <f>IF(R1025=1,SUM($R$6:R1025),0)</f>
        <v>0</v>
      </c>
      <c r="U1025" s="550">
        <f>IF(S1025=1,SUM($S$6:S1025),0)</f>
        <v>0</v>
      </c>
      <c r="V1025" s="550">
        <f t="shared" si="1018"/>
        <v>0</v>
      </c>
      <c r="W1025" s="550">
        <f t="shared" si="1019"/>
        <v>0</v>
      </c>
      <c r="X1025" s="550">
        <f>IF(W1025=1,SUM($W$6:W1025),0)</f>
        <v>0</v>
      </c>
      <c r="Y1025" s="158"/>
      <c r="Z1025" s="158"/>
      <c r="AA1025" s="158"/>
      <c r="AB1025" s="158"/>
      <c r="AE1025" s="150"/>
      <c r="AF1025" s="160"/>
      <c r="AG1025" s="150"/>
      <c r="AH1025" s="150"/>
    </row>
    <row r="1026" spans="1:34" ht="15" customHeight="1">
      <c r="A1026" s="15"/>
      <c r="B1026" s="169">
        <v>14</v>
      </c>
      <c r="C1026" s="105" t="s">
        <v>1637</v>
      </c>
      <c r="D1026" s="105" t="s">
        <v>1637</v>
      </c>
      <c r="E1026" s="212" t="s">
        <v>47</v>
      </c>
      <c r="F1026" s="213" t="s">
        <v>14</v>
      </c>
      <c r="G1026" s="405"/>
      <c r="H1026" s="405"/>
      <c r="I1026" s="409">
        <v>66878</v>
      </c>
      <c r="J1026" s="447">
        <v>0.83622950819672126</v>
      </c>
      <c r="K1026" s="409">
        <f t="shared" si="1024"/>
        <v>122803.35704918033</v>
      </c>
      <c r="L1026" s="409">
        <f t="shared" ref="L1026:O1026" si="1081">IF($J1026&lt;0,(K1026*(1-$J1026)),(K1026*(1+$J1026)))</f>
        <v>225495.14791932274</v>
      </c>
      <c r="M1026" s="409">
        <f t="shared" si="1081"/>
        <v>414060.84456464491</v>
      </c>
      <c r="N1026" s="409">
        <f t="shared" si="1081"/>
        <v>760310.74097845692</v>
      </c>
      <c r="O1026" s="409">
        <f t="shared" si="1081"/>
        <v>1396105.0179835567</v>
      </c>
      <c r="P1026" s="455"/>
      <c r="Q1026" s="87">
        <f t="shared" si="1026"/>
        <v>66878</v>
      </c>
      <c r="R1026" s="550">
        <f t="shared" si="1016"/>
        <v>0</v>
      </c>
      <c r="S1026" s="550">
        <f t="shared" si="1017"/>
        <v>0</v>
      </c>
      <c r="T1026" s="550">
        <f>IF(R1026=1,SUM($R$6:R1026),0)</f>
        <v>0</v>
      </c>
      <c r="U1026" s="550">
        <f>IF(S1026=1,SUM($S$6:S1026),0)</f>
        <v>0</v>
      </c>
      <c r="V1026" s="550">
        <f t="shared" si="1018"/>
        <v>0</v>
      </c>
      <c r="W1026" s="550">
        <f t="shared" si="1019"/>
        <v>0</v>
      </c>
      <c r="X1026" s="550">
        <f>IF(W1026=1,SUM($W$6:W1026),0)</f>
        <v>0</v>
      </c>
      <c r="Y1026" s="158"/>
      <c r="Z1026" s="158"/>
      <c r="AA1026" s="158"/>
      <c r="AB1026" s="158"/>
      <c r="AE1026" s="150"/>
      <c r="AF1026" s="160"/>
      <c r="AG1026" s="150"/>
      <c r="AH1026" s="150"/>
    </row>
    <row r="1027" spans="1:34" ht="15" customHeight="1">
      <c r="A1027" s="15"/>
      <c r="B1027" s="169">
        <v>15</v>
      </c>
      <c r="C1027" s="105" t="s">
        <v>1638</v>
      </c>
      <c r="D1027" s="105" t="s">
        <v>1638</v>
      </c>
      <c r="E1027" s="212" t="s">
        <v>47</v>
      </c>
      <c r="F1027" s="213" t="s">
        <v>14</v>
      </c>
      <c r="G1027" s="405"/>
      <c r="H1027" s="405"/>
      <c r="I1027" s="409">
        <v>76713</v>
      </c>
      <c r="J1027" s="447">
        <v>0.27882644628099174</v>
      </c>
      <c r="K1027" s="409">
        <f t="shared" si="1024"/>
        <v>98102.61317355372</v>
      </c>
      <c r="L1027" s="409">
        <f t="shared" ref="L1027:O1027" si="1082">IF($J1027&lt;0,(K1027*(1-$J1027)),(K1027*(1+$J1027)))</f>
        <v>125456.21617561451</v>
      </c>
      <c r="M1027" s="409">
        <f t="shared" si="1082"/>
        <v>160436.72709572097</v>
      </c>
      <c r="N1027" s="409">
        <f t="shared" si="1082"/>
        <v>205170.72956477414</v>
      </c>
      <c r="O1027" s="409">
        <f t="shared" si="1082"/>
        <v>262377.7549701985</v>
      </c>
      <c r="P1027" s="455"/>
      <c r="Q1027" s="87">
        <f t="shared" si="1026"/>
        <v>76713</v>
      </c>
      <c r="R1027" s="550">
        <f t="shared" si="1016"/>
        <v>0</v>
      </c>
      <c r="S1027" s="550">
        <f t="shared" si="1017"/>
        <v>0</v>
      </c>
      <c r="T1027" s="550">
        <f>IF(R1027=1,SUM($R$6:R1027),0)</f>
        <v>0</v>
      </c>
      <c r="U1027" s="550">
        <f>IF(S1027=1,SUM($S$6:S1027),0)</f>
        <v>0</v>
      </c>
      <c r="V1027" s="550">
        <f t="shared" si="1018"/>
        <v>0</v>
      </c>
      <c r="W1027" s="550">
        <f t="shared" si="1019"/>
        <v>0</v>
      </c>
      <c r="X1027" s="550">
        <f>IF(W1027=1,SUM($W$6:W1027),0)</f>
        <v>0</v>
      </c>
      <c r="Y1027" s="158"/>
      <c r="Z1027" s="158"/>
      <c r="AA1027" s="158"/>
      <c r="AB1027" s="158"/>
      <c r="AE1027" s="150"/>
      <c r="AF1027" s="160"/>
      <c r="AG1027" s="150"/>
      <c r="AH1027" s="150"/>
    </row>
    <row r="1028" spans="1:34" ht="15" customHeight="1">
      <c r="A1028" s="15"/>
      <c r="B1028" s="169">
        <v>16</v>
      </c>
      <c r="C1028" s="105" t="s">
        <v>1639</v>
      </c>
      <c r="D1028" s="105" t="s">
        <v>1639</v>
      </c>
      <c r="E1028" s="212" t="s">
        <v>47</v>
      </c>
      <c r="F1028" s="213" t="s">
        <v>14</v>
      </c>
      <c r="G1028" s="405"/>
      <c r="H1028" s="405"/>
      <c r="I1028" s="409">
        <v>76713</v>
      </c>
      <c r="J1028" s="447">
        <v>0.27882644628099174</v>
      </c>
      <c r="K1028" s="409">
        <f t="shared" si="1024"/>
        <v>98102.61317355372</v>
      </c>
      <c r="L1028" s="409">
        <f t="shared" ref="L1028:O1028" si="1083">IF($J1028&lt;0,(K1028*(1-$J1028)),(K1028*(1+$J1028)))</f>
        <v>125456.21617561451</v>
      </c>
      <c r="M1028" s="409">
        <f t="shared" si="1083"/>
        <v>160436.72709572097</v>
      </c>
      <c r="N1028" s="409">
        <f t="shared" si="1083"/>
        <v>205170.72956477414</v>
      </c>
      <c r="O1028" s="409">
        <f t="shared" si="1083"/>
        <v>262377.7549701985</v>
      </c>
      <c r="P1028" s="455"/>
      <c r="Q1028" s="87">
        <f t="shared" si="1026"/>
        <v>76713</v>
      </c>
      <c r="R1028" s="550">
        <f t="shared" si="1016"/>
        <v>0</v>
      </c>
      <c r="S1028" s="550">
        <f t="shared" si="1017"/>
        <v>0</v>
      </c>
      <c r="T1028" s="550">
        <f>IF(R1028=1,SUM($R$6:R1028),0)</f>
        <v>0</v>
      </c>
      <c r="U1028" s="550">
        <f>IF(S1028=1,SUM($S$6:S1028),0)</f>
        <v>0</v>
      </c>
      <c r="V1028" s="550">
        <f t="shared" si="1018"/>
        <v>0</v>
      </c>
      <c r="W1028" s="550">
        <f t="shared" si="1019"/>
        <v>0</v>
      </c>
      <c r="X1028" s="550">
        <f>IF(W1028=1,SUM($W$6:W1028),0)</f>
        <v>0</v>
      </c>
      <c r="Y1028" s="158"/>
      <c r="Z1028" s="158"/>
      <c r="AA1028" s="158"/>
      <c r="AB1028" s="158"/>
      <c r="AE1028" s="150"/>
      <c r="AF1028" s="160"/>
      <c r="AG1028" s="150"/>
      <c r="AH1028" s="150"/>
    </row>
    <row r="1029" spans="1:34" ht="15" customHeight="1">
      <c r="A1029" s="15"/>
      <c r="B1029" s="169">
        <v>17</v>
      </c>
      <c r="C1029" s="105" t="s">
        <v>1640</v>
      </c>
      <c r="D1029" s="105" t="s">
        <v>1640</v>
      </c>
      <c r="E1029" s="212" t="s">
        <v>47</v>
      </c>
      <c r="F1029" s="213" t="s">
        <v>14</v>
      </c>
      <c r="G1029" s="405"/>
      <c r="H1029" s="405"/>
      <c r="I1029" s="409">
        <v>76713</v>
      </c>
      <c r="J1029" s="447">
        <v>0.27882644628099174</v>
      </c>
      <c r="K1029" s="409">
        <f t="shared" si="1024"/>
        <v>98102.61317355372</v>
      </c>
      <c r="L1029" s="409">
        <f t="shared" ref="L1029:O1029" si="1084">IF($J1029&lt;0,(K1029*(1-$J1029)),(K1029*(1+$J1029)))</f>
        <v>125456.21617561451</v>
      </c>
      <c r="M1029" s="409">
        <f t="shared" si="1084"/>
        <v>160436.72709572097</v>
      </c>
      <c r="N1029" s="409">
        <f t="shared" si="1084"/>
        <v>205170.72956477414</v>
      </c>
      <c r="O1029" s="409">
        <f t="shared" si="1084"/>
        <v>262377.7549701985</v>
      </c>
      <c r="P1029" s="455"/>
      <c r="Q1029" s="87">
        <f t="shared" si="1026"/>
        <v>76713</v>
      </c>
      <c r="R1029" s="550">
        <f t="shared" si="1016"/>
        <v>0</v>
      </c>
      <c r="S1029" s="550">
        <f t="shared" si="1017"/>
        <v>0</v>
      </c>
      <c r="T1029" s="550">
        <f>IF(R1029=1,SUM($R$6:R1029),0)</f>
        <v>0</v>
      </c>
      <c r="U1029" s="550">
        <f>IF(S1029=1,SUM($S$6:S1029),0)</f>
        <v>0</v>
      </c>
      <c r="V1029" s="550">
        <f t="shared" si="1018"/>
        <v>0</v>
      </c>
      <c r="W1029" s="550">
        <f t="shared" si="1019"/>
        <v>0</v>
      </c>
      <c r="X1029" s="550">
        <f>IF(W1029=1,SUM($W$6:W1029),0)</f>
        <v>0</v>
      </c>
      <c r="Y1029" s="158"/>
      <c r="Z1029" s="158"/>
      <c r="AA1029" s="158"/>
      <c r="AB1029" s="158"/>
      <c r="AE1029" s="150"/>
      <c r="AF1029" s="160"/>
      <c r="AG1029" s="150"/>
      <c r="AH1029" s="150"/>
    </row>
    <row r="1030" spans="1:34" ht="15" customHeight="1">
      <c r="A1030" s="15"/>
      <c r="B1030" s="169">
        <v>18</v>
      </c>
      <c r="C1030" s="105" t="s">
        <v>1641</v>
      </c>
      <c r="D1030" s="105" t="s">
        <v>1641</v>
      </c>
      <c r="E1030" s="212" t="s">
        <v>47</v>
      </c>
      <c r="F1030" s="213" t="s">
        <v>14</v>
      </c>
      <c r="G1030" s="405"/>
      <c r="H1030" s="405"/>
      <c r="I1030" s="409">
        <v>160642</v>
      </c>
      <c r="J1030" s="447">
        <v>-5.2818396226415092E-2</v>
      </c>
      <c r="K1030" s="409">
        <f t="shared" si="1024"/>
        <v>169126.85280660377</v>
      </c>
      <c r="L1030" s="409">
        <f t="shared" ref="L1030:O1030" si="1085">IF($J1030&lt;0,(K1030*(1-$J1030)),(K1030*(1+$J1030)))</f>
        <v>178059.86193066955</v>
      </c>
      <c r="M1030" s="409">
        <f t="shared" si="1085"/>
        <v>187464.69827014441</v>
      </c>
      <c r="N1030" s="409">
        <f t="shared" si="1085"/>
        <v>197366.28298184223</v>
      </c>
      <c r="O1030" s="409">
        <f t="shared" si="1085"/>
        <v>207790.85351811192</v>
      </c>
      <c r="P1030" s="455"/>
      <c r="Q1030" s="87">
        <f t="shared" si="1026"/>
        <v>160642</v>
      </c>
      <c r="R1030" s="550">
        <f t="shared" si="1016"/>
        <v>0</v>
      </c>
      <c r="S1030" s="550">
        <f t="shared" si="1017"/>
        <v>0</v>
      </c>
      <c r="T1030" s="550">
        <f>IF(R1030=1,SUM($R$6:R1030),0)</f>
        <v>0</v>
      </c>
      <c r="U1030" s="550">
        <f>IF(S1030=1,SUM($S$6:S1030),0)</f>
        <v>0</v>
      </c>
      <c r="V1030" s="550">
        <f t="shared" si="1018"/>
        <v>0</v>
      </c>
      <c r="W1030" s="550">
        <f t="shared" si="1019"/>
        <v>0</v>
      </c>
      <c r="X1030" s="550">
        <f>IF(W1030=1,SUM($W$6:W1030),0)</f>
        <v>0</v>
      </c>
      <c r="Y1030" s="158"/>
      <c r="Z1030" s="158"/>
      <c r="AA1030" s="158"/>
      <c r="AB1030" s="158"/>
      <c r="AE1030" s="150"/>
      <c r="AF1030" s="160"/>
      <c r="AG1030" s="150"/>
      <c r="AH1030" s="150"/>
    </row>
    <row r="1031" spans="1:34" ht="15" customHeight="1">
      <c r="A1031" s="15"/>
      <c r="B1031" s="169">
        <v>19</v>
      </c>
      <c r="C1031" s="105" t="s">
        <v>1642</v>
      </c>
      <c r="D1031" s="105" t="s">
        <v>1642</v>
      </c>
      <c r="E1031" s="212" t="s">
        <v>47</v>
      </c>
      <c r="F1031" s="213" t="s">
        <v>14</v>
      </c>
      <c r="G1031" s="405"/>
      <c r="H1031" s="405"/>
      <c r="I1031" s="409">
        <v>160642</v>
      </c>
      <c r="J1031" s="447">
        <v>-5.2818396226415092E-2</v>
      </c>
      <c r="K1031" s="409">
        <f t="shared" si="1024"/>
        <v>169126.85280660377</v>
      </c>
      <c r="L1031" s="409">
        <f t="shared" ref="L1031:O1031" si="1086">IF($J1031&lt;0,(K1031*(1-$J1031)),(K1031*(1+$J1031)))</f>
        <v>178059.86193066955</v>
      </c>
      <c r="M1031" s="409">
        <f t="shared" si="1086"/>
        <v>187464.69827014441</v>
      </c>
      <c r="N1031" s="409">
        <f t="shared" si="1086"/>
        <v>197366.28298184223</v>
      </c>
      <c r="O1031" s="409">
        <f t="shared" si="1086"/>
        <v>207790.85351811192</v>
      </c>
      <c r="P1031" s="455"/>
      <c r="Q1031" s="87">
        <f t="shared" si="1026"/>
        <v>160642</v>
      </c>
      <c r="R1031" s="550">
        <f t="shared" ref="R1031:R1094" si="1087">IF(E1031="MDU-KD",1,0)</f>
        <v>0</v>
      </c>
      <c r="S1031" s="550">
        <f t="shared" ref="S1031:S1094" si="1088">IF(E1031="HDW",1,0)</f>
        <v>0</v>
      </c>
      <c r="T1031" s="550">
        <f>IF(R1031=1,SUM($R$6:R1031),0)</f>
        <v>0</v>
      </c>
      <c r="U1031" s="550">
        <f>IF(S1031=1,SUM($S$6:S1031),0)</f>
        <v>0</v>
      </c>
      <c r="V1031" s="550">
        <f t="shared" ref="V1031:V1094" si="1089">IF(T1031=0,U1031,T1031)</f>
        <v>0</v>
      </c>
      <c r="W1031" s="550">
        <f t="shared" ref="W1031:W1094" si="1090">IF(F1031=0,0,IF(LEFT(C1031,11)="Tiang Beton",1,0))</f>
        <v>0</v>
      </c>
      <c r="X1031" s="550">
        <f>IF(W1031=1,SUM($W$6:W1031),0)</f>
        <v>0</v>
      </c>
      <c r="Y1031" s="158"/>
      <c r="Z1031" s="158"/>
      <c r="AA1031" s="158"/>
      <c r="AB1031" s="158"/>
      <c r="AE1031" s="150"/>
      <c r="AF1031" s="160"/>
      <c r="AG1031" s="150"/>
      <c r="AH1031" s="150"/>
    </row>
    <row r="1032" spans="1:34" ht="15" customHeight="1">
      <c r="A1032" s="15"/>
      <c r="B1032" s="169">
        <v>20</v>
      </c>
      <c r="C1032" s="105" t="s">
        <v>2281</v>
      </c>
      <c r="D1032" s="105" t="s">
        <v>1631</v>
      </c>
      <c r="E1032" s="212" t="s">
        <v>47</v>
      </c>
      <c r="F1032" s="213" t="s">
        <v>14</v>
      </c>
      <c r="G1032" s="214">
        <v>54400</v>
      </c>
      <c r="H1032" s="214">
        <v>64700</v>
      </c>
      <c r="I1032" s="167">
        <v>81959</v>
      </c>
      <c r="J1032" s="445">
        <f t="shared" si="1023"/>
        <v>0.26675425038639877</v>
      </c>
      <c r="K1032" s="167">
        <f t="shared" si="1024"/>
        <v>103821.91160741886</v>
      </c>
      <c r="L1032" s="167">
        <f t="shared" ref="L1032:O1032" si="1091">IF($J1032&lt;0,(K1032*(1-$J1032)),(K1032*(1+$J1032)))</f>
        <v>131516.84781193885</v>
      </c>
      <c r="M1032" s="167">
        <f t="shared" si="1091"/>
        <v>166599.5259631947</v>
      </c>
      <c r="N1032" s="167">
        <f t="shared" si="1091"/>
        <v>211040.65762623609</v>
      </c>
      <c r="O1032" s="167">
        <f t="shared" si="1091"/>
        <v>267336.65005237533</v>
      </c>
      <c r="P1032" s="455"/>
      <c r="Q1032" s="87">
        <f t="shared" si="1026"/>
        <v>81959</v>
      </c>
      <c r="R1032" s="550">
        <f t="shared" si="1087"/>
        <v>0</v>
      </c>
      <c r="S1032" s="550">
        <f t="shared" si="1088"/>
        <v>0</v>
      </c>
      <c r="T1032" s="550">
        <f>IF(R1032=1,SUM($R$6:R1032),0)</f>
        <v>0</v>
      </c>
      <c r="U1032" s="550">
        <f>IF(S1032=1,SUM($S$6:S1032),0)</f>
        <v>0</v>
      </c>
      <c r="V1032" s="550">
        <f t="shared" si="1089"/>
        <v>0</v>
      </c>
      <c r="W1032" s="550">
        <f t="shared" si="1090"/>
        <v>0</v>
      </c>
      <c r="X1032" s="550">
        <f>IF(W1032=1,SUM($W$6:W1032),0)</f>
        <v>0</v>
      </c>
      <c r="Y1032" s="158"/>
      <c r="Z1032" s="158"/>
      <c r="AA1032" s="158"/>
      <c r="AB1032" s="158"/>
      <c r="AE1032" s="150"/>
      <c r="AF1032" s="160"/>
      <c r="AG1032" s="150"/>
      <c r="AH1032" s="150"/>
    </row>
    <row r="1033" spans="1:34" ht="15" customHeight="1">
      <c r="A1033" s="15"/>
      <c r="B1033" s="169"/>
      <c r="C1033" s="105"/>
      <c r="D1033" s="105"/>
      <c r="E1033" s="212"/>
      <c r="F1033" s="213"/>
      <c r="G1033" s="214"/>
      <c r="H1033" s="214"/>
      <c r="I1033" s="445"/>
      <c r="J1033" s="167"/>
      <c r="K1033" s="167"/>
      <c r="L1033" s="167"/>
      <c r="M1033" s="167"/>
      <c r="N1033" s="167"/>
      <c r="O1033" s="167">
        <f t="shared" ref="O1033" si="1092">IF($J1033&lt;0,(N1033*(1-$J1033)),(N1033*(1+$J1033)))</f>
        <v>0</v>
      </c>
      <c r="P1033" s="455"/>
      <c r="Q1033" s="87">
        <f t="shared" si="1026"/>
        <v>0</v>
      </c>
      <c r="R1033" s="550">
        <f t="shared" si="1087"/>
        <v>0</v>
      </c>
      <c r="S1033" s="550">
        <f t="shared" si="1088"/>
        <v>0</v>
      </c>
      <c r="T1033" s="550">
        <f>IF(R1033=1,SUM($R$6:R1033),0)</f>
        <v>0</v>
      </c>
      <c r="U1033" s="550">
        <f>IF(S1033=1,SUM($S$6:S1033),0)</f>
        <v>0</v>
      </c>
      <c r="V1033" s="550">
        <f t="shared" si="1089"/>
        <v>0</v>
      </c>
      <c r="W1033" s="550">
        <f t="shared" si="1090"/>
        <v>0</v>
      </c>
      <c r="X1033" s="550">
        <f>IF(W1033=1,SUM($W$6:W1033),0)</f>
        <v>0</v>
      </c>
      <c r="Y1033" s="158"/>
      <c r="Z1033" s="158"/>
      <c r="AA1033" s="158"/>
      <c r="AB1033" s="158"/>
      <c r="AE1033" s="150"/>
      <c r="AF1033" s="160"/>
      <c r="AG1033" s="150"/>
      <c r="AH1033" s="150"/>
    </row>
    <row r="1034" spans="1:34" ht="15" customHeight="1">
      <c r="A1034" s="15"/>
      <c r="B1034" s="425" t="s">
        <v>720</v>
      </c>
      <c r="C1034" s="426" t="s">
        <v>1643</v>
      </c>
      <c r="D1034" s="426"/>
      <c r="E1034" s="212"/>
      <c r="F1034" s="213"/>
      <c r="G1034" s="214"/>
      <c r="H1034" s="214"/>
      <c r="I1034" s="445"/>
      <c r="J1034" s="167"/>
      <c r="K1034" s="167"/>
      <c r="L1034" s="167"/>
      <c r="M1034" s="167"/>
      <c r="N1034" s="167"/>
      <c r="O1034" s="167">
        <f t="shared" ref="O1034" si="1093">IF($J1034&lt;0,(N1034*(1-$J1034)),(N1034*(1+$J1034)))</f>
        <v>0</v>
      </c>
      <c r="P1034" s="455"/>
      <c r="Q1034" s="87">
        <f t="shared" si="1026"/>
        <v>0</v>
      </c>
      <c r="R1034" s="550">
        <f t="shared" si="1087"/>
        <v>0</v>
      </c>
      <c r="S1034" s="550">
        <f t="shared" si="1088"/>
        <v>0</v>
      </c>
      <c r="T1034" s="550">
        <f>IF(R1034=1,SUM($R$6:R1034),0)</f>
        <v>0</v>
      </c>
      <c r="U1034" s="550">
        <f>IF(S1034=1,SUM($S$6:S1034),0)</f>
        <v>0</v>
      </c>
      <c r="V1034" s="550">
        <f t="shared" si="1089"/>
        <v>0</v>
      </c>
      <c r="W1034" s="550">
        <f t="shared" si="1090"/>
        <v>0</v>
      </c>
      <c r="X1034" s="550">
        <f>IF(W1034=1,SUM($W$6:W1034),0)</f>
        <v>0</v>
      </c>
      <c r="Y1034" s="158"/>
      <c r="Z1034" s="158"/>
      <c r="AA1034" s="158"/>
      <c r="AB1034" s="158"/>
      <c r="AE1034" s="150"/>
      <c r="AF1034" s="160"/>
      <c r="AG1034" s="150"/>
      <c r="AH1034" s="150"/>
    </row>
    <row r="1035" spans="1:34" ht="15" customHeight="1">
      <c r="A1035" s="15"/>
      <c r="B1035" s="169">
        <v>1</v>
      </c>
      <c r="C1035" s="105" t="s">
        <v>2285</v>
      </c>
      <c r="D1035" s="105" t="s">
        <v>1368</v>
      </c>
      <c r="E1035" s="212" t="s">
        <v>47</v>
      </c>
      <c r="F1035" s="213" t="s">
        <v>14</v>
      </c>
      <c r="G1035" s="214">
        <v>1568200</v>
      </c>
      <c r="H1035" s="214">
        <v>1568200</v>
      </c>
      <c r="I1035" s="167">
        <v>1217958</v>
      </c>
      <c r="J1035" s="445">
        <f t="shared" ref="J1035:J1098" si="1094">((I1035-H1035)/H1035)*100%</f>
        <v>-0.2233401351868384</v>
      </c>
      <c r="K1035" s="167">
        <f t="shared" ref="K1035:K1098" si="1095">IF($J1035&lt;0,(I1035*(1-$J1035)),(I1035*(1+$J1035)))</f>
        <v>1489976.9043718914</v>
      </c>
      <c r="L1035" s="167">
        <f t="shared" ref="L1035:O1035" si="1096">IF($J1035&lt;0,(K1035*(1-$J1035)),(K1035*(1+$J1035)))</f>
        <v>1822748.5476195768</v>
      </c>
      <c r="M1035" s="167">
        <f t="shared" si="1096"/>
        <v>2229841.4546565465</v>
      </c>
      <c r="N1035" s="167">
        <f t="shared" si="1096"/>
        <v>2727854.5465847561</v>
      </c>
      <c r="O1035" s="167">
        <f t="shared" si="1096"/>
        <v>3337093.9497890277</v>
      </c>
      <c r="P1035" s="455"/>
      <c r="Q1035" s="87">
        <f t="shared" ref="Q1035:Q1098" si="1097">IF($Q$5=$H$4,H1035,(IF($Q$5=$G$4,G1035,(IF($Q$5=$I$4,I1035,(IF($Q$5=$K$4,K1035,(IF($Q$5=$L$4,L1035,(IF($Q$5=$M$4,M1035,(IF($Q$5=$N$4,N1035,(IF($Q$5=$O$4,O1035,0)))))))))))))))</f>
        <v>1217958</v>
      </c>
      <c r="R1035" s="550">
        <f t="shared" si="1087"/>
        <v>0</v>
      </c>
      <c r="S1035" s="550">
        <f t="shared" si="1088"/>
        <v>0</v>
      </c>
      <c r="T1035" s="550">
        <f>IF(R1035=1,SUM($R$6:R1035),0)</f>
        <v>0</v>
      </c>
      <c r="U1035" s="550">
        <f>IF(S1035=1,SUM($S$6:S1035),0)</f>
        <v>0</v>
      </c>
      <c r="V1035" s="550">
        <f t="shared" si="1089"/>
        <v>0</v>
      </c>
      <c r="W1035" s="550">
        <f t="shared" si="1090"/>
        <v>0</v>
      </c>
      <c r="X1035" s="550">
        <f>IF(W1035=1,SUM($W$6:W1035),0)</f>
        <v>0</v>
      </c>
      <c r="Y1035" s="158"/>
      <c r="Z1035" s="158"/>
      <c r="AA1035" s="158"/>
      <c r="AB1035" s="158"/>
      <c r="AE1035" s="150"/>
      <c r="AF1035" s="160"/>
      <c r="AG1035" s="150"/>
      <c r="AH1035" s="150"/>
    </row>
    <row r="1036" spans="1:34" ht="15" customHeight="1">
      <c r="A1036" s="15"/>
      <c r="B1036" s="169">
        <v>1</v>
      </c>
      <c r="C1036" s="105" t="s">
        <v>2288</v>
      </c>
      <c r="D1036" s="105"/>
      <c r="E1036" s="212" t="s">
        <v>47</v>
      </c>
      <c r="F1036" s="213" t="s">
        <v>14</v>
      </c>
      <c r="G1036" s="214">
        <v>1539900</v>
      </c>
      <c r="H1036" s="214">
        <v>1539900</v>
      </c>
      <c r="I1036" s="443">
        <v>1217958</v>
      </c>
      <c r="J1036" s="446">
        <f t="shared" si="1094"/>
        <v>-0.20906682252094291</v>
      </c>
      <c r="K1036" s="443">
        <f t="shared" si="1095"/>
        <v>1472592.6090239626</v>
      </c>
      <c r="L1036" s="443">
        <f t="shared" ref="L1036:O1036" si="1098">IF($J1036&lt;0,(K1036*(1-$J1036)),(K1036*(1+$J1036)))</f>
        <v>1780462.8666604278</v>
      </c>
      <c r="M1036" s="443">
        <f t="shared" si="1098"/>
        <v>2152698.5808096528</v>
      </c>
      <c r="N1036" s="443">
        <f t="shared" si="1098"/>
        <v>2602756.4329448701</v>
      </c>
      <c r="O1036" s="443">
        <f t="shared" si="1098"/>
        <v>3146906.4501765976</v>
      </c>
      <c r="P1036" s="455"/>
      <c r="Q1036" s="87">
        <f t="shared" si="1097"/>
        <v>1217958</v>
      </c>
      <c r="R1036" s="550">
        <f t="shared" si="1087"/>
        <v>0</v>
      </c>
      <c r="S1036" s="550">
        <f t="shared" si="1088"/>
        <v>0</v>
      </c>
      <c r="T1036" s="550">
        <f>IF(R1036=1,SUM($R$6:R1036),0)</f>
        <v>0</v>
      </c>
      <c r="U1036" s="550">
        <f>IF(S1036=1,SUM($S$6:S1036),0)</f>
        <v>0</v>
      </c>
      <c r="V1036" s="550">
        <f t="shared" si="1089"/>
        <v>0</v>
      </c>
      <c r="W1036" s="550">
        <f t="shared" si="1090"/>
        <v>0</v>
      </c>
      <c r="X1036" s="550">
        <f>IF(W1036=1,SUM($W$6:W1036),0)</f>
        <v>0</v>
      </c>
      <c r="Y1036" s="158"/>
      <c r="Z1036" s="158"/>
      <c r="AA1036" s="158"/>
      <c r="AB1036" s="158"/>
      <c r="AE1036" s="150"/>
      <c r="AF1036" s="160"/>
      <c r="AG1036" s="150"/>
      <c r="AH1036" s="150"/>
    </row>
    <row r="1037" spans="1:34" ht="15" customHeight="1">
      <c r="A1037" s="15"/>
      <c r="B1037" s="169">
        <v>2</v>
      </c>
      <c r="C1037" s="105" t="s">
        <v>2286</v>
      </c>
      <c r="D1037" s="105" t="s">
        <v>1369</v>
      </c>
      <c r="E1037" s="212" t="s">
        <v>47</v>
      </c>
      <c r="F1037" s="213" t="s">
        <v>14</v>
      </c>
      <c r="G1037" s="214">
        <v>3467100</v>
      </c>
      <c r="H1037" s="214">
        <v>3467100</v>
      </c>
      <c r="I1037" s="167">
        <v>1662923</v>
      </c>
      <c r="J1037" s="445">
        <f t="shared" si="1094"/>
        <v>-0.52037062674857948</v>
      </c>
      <c r="K1037" s="167">
        <f t="shared" si="1095"/>
        <v>2528259.2837446281</v>
      </c>
      <c r="L1037" s="167">
        <f t="shared" ref="L1037:O1037" si="1099">IF($J1037&lt;0,(K1037*(1-$J1037)),(K1037*(1+$J1037)))</f>
        <v>3843891.1518097348</v>
      </c>
      <c r="M1037" s="167">
        <f t="shared" si="1099"/>
        <v>5844139.1996302856</v>
      </c>
      <c r="N1037" s="167">
        <f t="shared" si="1099"/>
        <v>8885257.5777478386</v>
      </c>
      <c r="O1037" s="167">
        <f t="shared" si="1099"/>
        <v>13508884.632303046</v>
      </c>
      <c r="P1037" s="455"/>
      <c r="Q1037" s="87">
        <f t="shared" si="1097"/>
        <v>1662923</v>
      </c>
      <c r="R1037" s="550">
        <f t="shared" si="1087"/>
        <v>0</v>
      </c>
      <c r="S1037" s="550">
        <f t="shared" si="1088"/>
        <v>0</v>
      </c>
      <c r="T1037" s="550">
        <f>IF(R1037=1,SUM($R$6:R1037),0)</f>
        <v>0</v>
      </c>
      <c r="U1037" s="550">
        <f>IF(S1037=1,SUM($S$6:S1037),0)</f>
        <v>0</v>
      </c>
      <c r="V1037" s="550">
        <f t="shared" si="1089"/>
        <v>0</v>
      </c>
      <c r="W1037" s="550">
        <f t="shared" si="1090"/>
        <v>0</v>
      </c>
      <c r="X1037" s="550">
        <f>IF(W1037=1,SUM($W$6:W1037),0)</f>
        <v>0</v>
      </c>
      <c r="Y1037" s="158"/>
      <c r="Z1037" s="158"/>
      <c r="AA1037" s="158"/>
      <c r="AB1037" s="158"/>
      <c r="AE1037" s="150"/>
      <c r="AF1037" s="160"/>
      <c r="AG1037" s="150"/>
      <c r="AH1037" s="150"/>
    </row>
    <row r="1038" spans="1:34" ht="15" customHeight="1">
      <c r="A1038" s="15"/>
      <c r="B1038" s="169">
        <v>3</v>
      </c>
      <c r="C1038" s="105" t="s">
        <v>2287</v>
      </c>
      <c r="D1038" s="105" t="s">
        <v>1370</v>
      </c>
      <c r="E1038" s="212" t="s">
        <v>47</v>
      </c>
      <c r="F1038" s="213" t="s">
        <v>14</v>
      </c>
      <c r="G1038" s="214">
        <v>3467100</v>
      </c>
      <c r="H1038" s="214">
        <v>3467100</v>
      </c>
      <c r="I1038" s="167">
        <v>1741863</v>
      </c>
      <c r="J1038" s="445">
        <f t="shared" si="1094"/>
        <v>-0.49760231894090162</v>
      </c>
      <c r="K1038" s="167">
        <f t="shared" si="1095"/>
        <v>2608618.0680773556</v>
      </c>
      <c r="L1038" s="167">
        <f t="shared" ref="L1038:O1038" si="1100">IF($J1038&lt;0,(K1038*(1-$J1038)),(K1038*(1+$J1038)))</f>
        <v>3906672.4679837823</v>
      </c>
      <c r="M1038" s="167">
        <f t="shared" si="1100"/>
        <v>5850641.747395087</v>
      </c>
      <c r="N1038" s="167">
        <f t="shared" si="1100"/>
        <v>8761934.648191331</v>
      </c>
      <c r="O1038" s="167">
        <f t="shared" si="1100"/>
        <v>13121893.64753997</v>
      </c>
      <c r="P1038" s="455"/>
      <c r="Q1038" s="87">
        <f t="shared" si="1097"/>
        <v>1741863</v>
      </c>
      <c r="R1038" s="550">
        <f t="shared" si="1087"/>
        <v>0</v>
      </c>
      <c r="S1038" s="550">
        <f t="shared" si="1088"/>
        <v>0</v>
      </c>
      <c r="T1038" s="550">
        <f>IF(R1038=1,SUM($R$6:R1038),0)</f>
        <v>0</v>
      </c>
      <c r="U1038" s="550">
        <f>IF(S1038=1,SUM($S$6:S1038),0)</f>
        <v>0</v>
      </c>
      <c r="V1038" s="550">
        <f t="shared" si="1089"/>
        <v>0</v>
      </c>
      <c r="W1038" s="550">
        <f t="shared" si="1090"/>
        <v>0</v>
      </c>
      <c r="X1038" s="550">
        <f>IF(W1038=1,SUM($W$6:W1038),0)</f>
        <v>0</v>
      </c>
      <c r="Y1038" s="158"/>
      <c r="Z1038" s="158"/>
      <c r="AA1038" s="158"/>
      <c r="AB1038" s="158"/>
      <c r="AE1038" s="150"/>
      <c r="AF1038" s="160"/>
      <c r="AG1038" s="150"/>
      <c r="AH1038" s="150"/>
    </row>
    <row r="1039" spans="1:34" ht="15" customHeight="1">
      <c r="A1039" s="15"/>
      <c r="B1039" s="169">
        <v>4</v>
      </c>
      <c r="C1039" s="105" t="s">
        <v>833</v>
      </c>
      <c r="D1039" s="105" t="s">
        <v>833</v>
      </c>
      <c r="E1039" s="212" t="s">
        <v>47</v>
      </c>
      <c r="F1039" s="213" t="s">
        <v>14</v>
      </c>
      <c r="G1039" s="214">
        <v>1515700</v>
      </c>
      <c r="H1039" s="214">
        <v>1515700</v>
      </c>
      <c r="I1039" s="167">
        <v>851841</v>
      </c>
      <c r="J1039" s="445">
        <f t="shared" si="1094"/>
        <v>-0.43798838820347036</v>
      </c>
      <c r="K1039" s="167">
        <f t="shared" si="1095"/>
        <v>1224937.4665956323</v>
      </c>
      <c r="L1039" s="167">
        <f t="shared" ref="L1039:O1039" si="1101">IF($J1039&lt;0,(K1039*(1-$J1039)),(K1039*(1+$J1039)))</f>
        <v>1761445.8532398955</v>
      </c>
      <c r="M1039" s="167">
        <f t="shared" si="1101"/>
        <v>2532938.6834081239</v>
      </c>
      <c r="N1039" s="167">
        <f t="shared" si="1101"/>
        <v>3642336.4147722684</v>
      </c>
      <c r="O1039" s="167">
        <f t="shared" si="1101"/>
        <v>5237637.4703731807</v>
      </c>
      <c r="P1039" s="455"/>
      <c r="Q1039" s="87">
        <f t="shared" si="1097"/>
        <v>851841</v>
      </c>
      <c r="R1039" s="550">
        <f t="shared" si="1087"/>
        <v>0</v>
      </c>
      <c r="S1039" s="550">
        <f t="shared" si="1088"/>
        <v>0</v>
      </c>
      <c r="T1039" s="550">
        <f>IF(R1039=1,SUM($R$6:R1039),0)</f>
        <v>0</v>
      </c>
      <c r="U1039" s="550">
        <f>IF(S1039=1,SUM($S$6:S1039),0)</f>
        <v>0</v>
      </c>
      <c r="V1039" s="550">
        <f t="shared" si="1089"/>
        <v>0</v>
      </c>
      <c r="W1039" s="550">
        <f t="shared" si="1090"/>
        <v>0</v>
      </c>
      <c r="X1039" s="550">
        <f>IF(W1039=1,SUM($W$6:W1039),0)</f>
        <v>0</v>
      </c>
      <c r="Y1039" s="158"/>
      <c r="Z1039" s="158"/>
      <c r="AA1039" s="158"/>
      <c r="AB1039" s="158"/>
      <c r="AE1039" s="150"/>
      <c r="AF1039" s="160"/>
      <c r="AG1039" s="150"/>
      <c r="AH1039" s="150"/>
    </row>
    <row r="1040" spans="1:34" ht="15" customHeight="1">
      <c r="A1040" s="15"/>
      <c r="B1040" s="169"/>
      <c r="C1040" s="105"/>
      <c r="D1040" s="105"/>
      <c r="E1040" s="212"/>
      <c r="F1040" s="213"/>
      <c r="G1040" s="214"/>
      <c r="H1040" s="214"/>
      <c r="I1040" s="445"/>
      <c r="J1040" s="167"/>
      <c r="K1040" s="167"/>
      <c r="L1040" s="167"/>
      <c r="M1040" s="167"/>
      <c r="N1040" s="167"/>
      <c r="O1040" s="167">
        <f t="shared" ref="O1040" si="1102">IF($J1040&lt;0,(N1040*(1-$J1040)),(N1040*(1+$J1040)))</f>
        <v>0</v>
      </c>
      <c r="P1040" s="455"/>
      <c r="Q1040" s="87">
        <f t="shared" si="1097"/>
        <v>0</v>
      </c>
      <c r="R1040" s="550">
        <f t="shared" si="1087"/>
        <v>0</v>
      </c>
      <c r="S1040" s="550">
        <f t="shared" si="1088"/>
        <v>0</v>
      </c>
      <c r="T1040" s="550">
        <f>IF(R1040=1,SUM($R$6:R1040),0)</f>
        <v>0</v>
      </c>
      <c r="U1040" s="550">
        <f>IF(S1040=1,SUM($S$6:S1040),0)</f>
        <v>0</v>
      </c>
      <c r="V1040" s="550">
        <f t="shared" si="1089"/>
        <v>0</v>
      </c>
      <c r="W1040" s="550">
        <f t="shared" si="1090"/>
        <v>0</v>
      </c>
      <c r="X1040" s="550">
        <f>IF(W1040=1,SUM($W$6:W1040),0)</f>
        <v>0</v>
      </c>
      <c r="Y1040" s="158"/>
      <c r="Z1040" s="158"/>
      <c r="AA1040" s="158"/>
      <c r="AB1040" s="158"/>
      <c r="AE1040" s="150"/>
      <c r="AF1040" s="160"/>
      <c r="AG1040" s="150"/>
      <c r="AH1040" s="150"/>
    </row>
    <row r="1041" spans="1:34" ht="15" customHeight="1">
      <c r="A1041" s="15"/>
      <c r="B1041" s="425" t="s">
        <v>720</v>
      </c>
      <c r="C1041" s="426" t="s">
        <v>1644</v>
      </c>
      <c r="D1041" s="426"/>
      <c r="E1041" s="212"/>
      <c r="F1041" s="213"/>
      <c r="G1041" s="214"/>
      <c r="H1041" s="214"/>
      <c r="I1041" s="445"/>
      <c r="J1041" s="167"/>
      <c r="K1041" s="167"/>
      <c r="L1041" s="167"/>
      <c r="M1041" s="167"/>
      <c r="N1041" s="167"/>
      <c r="O1041" s="167">
        <f t="shared" ref="O1041" si="1103">IF($J1041&lt;0,(N1041*(1-$J1041)),(N1041*(1+$J1041)))</f>
        <v>0</v>
      </c>
      <c r="P1041" s="455"/>
      <c r="Q1041" s="87">
        <f t="shared" si="1097"/>
        <v>0</v>
      </c>
      <c r="R1041" s="550">
        <f t="shared" si="1087"/>
        <v>0</v>
      </c>
      <c r="S1041" s="550">
        <f t="shared" si="1088"/>
        <v>0</v>
      </c>
      <c r="T1041" s="550">
        <f>IF(R1041=1,SUM($R$6:R1041),0)</f>
        <v>0</v>
      </c>
      <c r="U1041" s="550">
        <f>IF(S1041=1,SUM($S$6:S1041),0)</f>
        <v>0</v>
      </c>
      <c r="V1041" s="550">
        <f t="shared" si="1089"/>
        <v>0</v>
      </c>
      <c r="W1041" s="550">
        <f t="shared" si="1090"/>
        <v>0</v>
      </c>
      <c r="X1041" s="550">
        <f>IF(W1041=1,SUM($W$6:W1041),0)</f>
        <v>0</v>
      </c>
      <c r="Y1041" s="158"/>
      <c r="Z1041" s="158"/>
      <c r="AA1041" s="158"/>
      <c r="AB1041" s="158"/>
      <c r="AE1041" s="150"/>
      <c r="AF1041" s="160"/>
      <c r="AG1041" s="150"/>
      <c r="AH1041" s="150"/>
    </row>
    <row r="1042" spans="1:34" ht="15" customHeight="1">
      <c r="A1042" s="15"/>
      <c r="B1042" s="169">
        <v>1</v>
      </c>
      <c r="C1042" s="105" t="s">
        <v>830</v>
      </c>
      <c r="D1042" s="105" t="s">
        <v>830</v>
      </c>
      <c r="E1042" s="212" t="s">
        <v>47</v>
      </c>
      <c r="F1042" s="213" t="s">
        <v>14</v>
      </c>
      <c r="G1042" s="214">
        <v>614700</v>
      </c>
      <c r="H1042" s="214">
        <v>614700</v>
      </c>
      <c r="I1042" s="443">
        <v>597094</v>
      </c>
      <c r="J1042" s="446">
        <f t="shared" si="1094"/>
        <v>-2.8641613795347323E-2</v>
      </c>
      <c r="K1042" s="443">
        <f t="shared" si="1095"/>
        <v>614195.73574751918</v>
      </c>
      <c r="L1042" s="443">
        <f t="shared" ref="L1042:O1042" si="1104">IF($J1042&lt;0,(K1042*(1-$J1042)),(K1042*(1+$J1042)))</f>
        <v>631787.29280554887</v>
      </c>
      <c r="M1042" s="443">
        <f t="shared" si="1104"/>
        <v>649882.70044689346</v>
      </c>
      <c r="N1042" s="443">
        <f t="shared" si="1104"/>
        <v>668496.38976537075</v>
      </c>
      <c r="O1042" s="443">
        <f t="shared" si="1104"/>
        <v>687643.20518461452</v>
      </c>
      <c r="P1042" s="455"/>
      <c r="Q1042" s="87">
        <f t="shared" si="1097"/>
        <v>597094</v>
      </c>
      <c r="R1042" s="550">
        <f t="shared" si="1087"/>
        <v>0</v>
      </c>
      <c r="S1042" s="550">
        <f t="shared" si="1088"/>
        <v>0</v>
      </c>
      <c r="T1042" s="550">
        <f>IF(R1042=1,SUM($R$6:R1042),0)</f>
        <v>0</v>
      </c>
      <c r="U1042" s="550">
        <f>IF(S1042=1,SUM($S$6:S1042),0)</f>
        <v>0</v>
      </c>
      <c r="V1042" s="550">
        <f t="shared" si="1089"/>
        <v>0</v>
      </c>
      <c r="W1042" s="550">
        <f t="shared" si="1090"/>
        <v>0</v>
      </c>
      <c r="X1042" s="550">
        <f>IF(W1042=1,SUM($W$6:W1042),0)</f>
        <v>0</v>
      </c>
      <c r="Y1042" s="158"/>
      <c r="Z1042" s="158"/>
      <c r="AA1042" s="158"/>
      <c r="AB1042" s="158"/>
      <c r="AE1042" s="150"/>
      <c r="AF1042" s="160"/>
      <c r="AG1042" s="150"/>
      <c r="AH1042" s="150"/>
    </row>
    <row r="1043" spans="1:34" ht="15" customHeight="1">
      <c r="A1043" s="15"/>
      <c r="B1043" s="169">
        <v>2</v>
      </c>
      <c r="C1043" s="105" t="s">
        <v>831</v>
      </c>
      <c r="D1043" s="105" t="s">
        <v>831</v>
      </c>
      <c r="E1043" s="212" t="s">
        <v>47</v>
      </c>
      <c r="F1043" s="213" t="s">
        <v>14</v>
      </c>
      <c r="G1043" s="214">
        <v>829000</v>
      </c>
      <c r="H1043" s="214">
        <v>829000</v>
      </c>
      <c r="I1043" s="443">
        <v>774131</v>
      </c>
      <c r="J1043" s="446">
        <f t="shared" si="1094"/>
        <v>-6.6186972255729795E-2</v>
      </c>
      <c r="K1043" s="443">
        <f t="shared" si="1095"/>
        <v>825368.38701930037</v>
      </c>
      <c r="L1043" s="443">
        <f t="shared" ref="L1043:O1043" si="1105">IF($J1043&lt;0,(K1043*(1-$J1043)),(K1043*(1+$J1043)))</f>
        <v>879997.02155170322</v>
      </c>
      <c r="M1043" s="443">
        <f t="shared" si="1105"/>
        <v>938241.36000227067</v>
      </c>
      <c r="N1043" s="443">
        <f t="shared" si="1105"/>
        <v>1000340.7148659191</v>
      </c>
      <c r="O1043" s="443">
        <f t="shared" si="1105"/>
        <v>1066550.2380070265</v>
      </c>
      <c r="P1043" s="455"/>
      <c r="Q1043" s="87">
        <f t="shared" si="1097"/>
        <v>774131</v>
      </c>
      <c r="R1043" s="550">
        <f t="shared" si="1087"/>
        <v>0</v>
      </c>
      <c r="S1043" s="550">
        <f t="shared" si="1088"/>
        <v>0</v>
      </c>
      <c r="T1043" s="550">
        <f>IF(R1043=1,SUM($R$6:R1043),0)</f>
        <v>0</v>
      </c>
      <c r="U1043" s="550">
        <f>IF(S1043=1,SUM($S$6:S1043),0)</f>
        <v>0</v>
      </c>
      <c r="V1043" s="550">
        <f t="shared" si="1089"/>
        <v>0</v>
      </c>
      <c r="W1043" s="550">
        <f t="shared" si="1090"/>
        <v>0</v>
      </c>
      <c r="X1043" s="550">
        <f>IF(W1043=1,SUM($W$6:W1043),0)</f>
        <v>0</v>
      </c>
      <c r="Y1043" s="158"/>
      <c r="Z1043" s="158"/>
      <c r="AA1043" s="158"/>
      <c r="AB1043" s="158"/>
      <c r="AE1043" s="150"/>
      <c r="AF1043" s="160"/>
      <c r="AG1043" s="150"/>
      <c r="AH1043" s="150"/>
    </row>
    <row r="1044" spans="1:34" ht="15" customHeight="1">
      <c r="A1044" s="15"/>
      <c r="B1044" s="169">
        <v>3</v>
      </c>
      <c r="C1044" s="105" t="s">
        <v>1645</v>
      </c>
      <c r="D1044" s="105" t="s">
        <v>1645</v>
      </c>
      <c r="E1044" s="212" t="s">
        <v>47</v>
      </c>
      <c r="F1044" s="213" t="s">
        <v>14</v>
      </c>
      <c r="G1044" s="405"/>
      <c r="H1044" s="405"/>
      <c r="I1044" s="409">
        <v>480412</v>
      </c>
      <c r="J1044" s="447">
        <v>-2.8641613795347323E-2</v>
      </c>
      <c r="K1044" s="409">
        <f t="shared" si="1095"/>
        <v>494171.77496665041</v>
      </c>
      <c r="L1044" s="409">
        <f t="shared" ref="L1044:O1044" si="1106">IF($J1044&lt;0,(K1044*(1-$J1044)),(K1044*(1+$J1044)))</f>
        <v>508325.65209380654</v>
      </c>
      <c r="M1044" s="409">
        <f t="shared" si="1106"/>
        <v>522884.91910334543</v>
      </c>
      <c r="N1044" s="409">
        <f t="shared" si="1106"/>
        <v>537861.18701571494</v>
      </c>
      <c r="O1044" s="409">
        <f t="shared" si="1106"/>
        <v>553266.39940972615</v>
      </c>
      <c r="P1044" s="455"/>
      <c r="Q1044" s="87">
        <f t="shared" si="1097"/>
        <v>480412</v>
      </c>
      <c r="R1044" s="550">
        <f t="shared" si="1087"/>
        <v>0</v>
      </c>
      <c r="S1044" s="550">
        <f t="shared" si="1088"/>
        <v>0</v>
      </c>
      <c r="T1044" s="550">
        <f>IF(R1044=1,SUM($R$6:R1044),0)</f>
        <v>0</v>
      </c>
      <c r="U1044" s="550">
        <f>IF(S1044=1,SUM($S$6:S1044),0)</f>
        <v>0</v>
      </c>
      <c r="V1044" s="550">
        <f t="shared" si="1089"/>
        <v>0</v>
      </c>
      <c r="W1044" s="550">
        <f t="shared" si="1090"/>
        <v>0</v>
      </c>
      <c r="X1044" s="550">
        <f>IF(W1044=1,SUM($W$6:W1044),0)</f>
        <v>0</v>
      </c>
      <c r="Y1044" s="158"/>
      <c r="Z1044" s="158"/>
      <c r="AA1044" s="158"/>
      <c r="AB1044" s="158"/>
      <c r="AE1044" s="150"/>
      <c r="AF1044" s="160"/>
      <c r="AG1044" s="150"/>
      <c r="AH1044" s="150"/>
    </row>
    <row r="1045" spans="1:34" ht="15" customHeight="1">
      <c r="A1045" s="15"/>
      <c r="B1045" s="169">
        <v>4</v>
      </c>
      <c r="C1045" s="105" t="s">
        <v>1646</v>
      </c>
      <c r="D1045" s="105" t="s">
        <v>1646</v>
      </c>
      <c r="E1045" s="212" t="s">
        <v>47</v>
      </c>
      <c r="F1045" s="213" t="s">
        <v>14</v>
      </c>
      <c r="G1045" s="405"/>
      <c r="H1045" s="405"/>
      <c r="I1045" s="409">
        <v>597094</v>
      </c>
      <c r="J1045" s="447">
        <v>-2.8641613795347323E-2</v>
      </c>
      <c r="K1045" s="409">
        <f t="shared" si="1095"/>
        <v>614195.73574751918</v>
      </c>
      <c r="L1045" s="409">
        <f t="shared" ref="L1045:O1045" si="1107">IF($J1045&lt;0,(K1045*(1-$J1045)),(K1045*(1+$J1045)))</f>
        <v>631787.29280554887</v>
      </c>
      <c r="M1045" s="409">
        <f t="shared" si="1107"/>
        <v>649882.70044689346</v>
      </c>
      <c r="N1045" s="409">
        <f t="shared" si="1107"/>
        <v>668496.38976537075</v>
      </c>
      <c r="O1045" s="409">
        <f t="shared" si="1107"/>
        <v>687643.20518461452</v>
      </c>
      <c r="P1045" s="455"/>
      <c r="Q1045" s="87">
        <f t="shared" si="1097"/>
        <v>597094</v>
      </c>
      <c r="R1045" s="550">
        <f t="shared" si="1087"/>
        <v>0</v>
      </c>
      <c r="S1045" s="550">
        <f t="shared" si="1088"/>
        <v>0</v>
      </c>
      <c r="T1045" s="550">
        <f>IF(R1045=1,SUM($R$6:R1045),0)</f>
        <v>0</v>
      </c>
      <c r="U1045" s="550">
        <f>IF(S1045=1,SUM($S$6:S1045),0)</f>
        <v>0</v>
      </c>
      <c r="V1045" s="550">
        <f t="shared" si="1089"/>
        <v>0</v>
      </c>
      <c r="W1045" s="550">
        <f t="shared" si="1090"/>
        <v>0</v>
      </c>
      <c r="X1045" s="550">
        <f>IF(W1045=1,SUM($W$6:W1045),0)</f>
        <v>0</v>
      </c>
      <c r="Y1045" s="158"/>
      <c r="Z1045" s="158"/>
      <c r="AA1045" s="158"/>
      <c r="AB1045" s="158"/>
      <c r="AE1045" s="150"/>
      <c r="AF1045" s="160"/>
      <c r="AG1045" s="150"/>
      <c r="AH1045" s="150"/>
    </row>
    <row r="1046" spans="1:34" ht="15" customHeight="1">
      <c r="A1046" s="15"/>
      <c r="B1046" s="169">
        <v>5</v>
      </c>
      <c r="C1046" s="105" t="s">
        <v>1647</v>
      </c>
      <c r="D1046" s="105" t="s">
        <v>1647</v>
      </c>
      <c r="E1046" s="212" t="s">
        <v>47</v>
      </c>
      <c r="F1046" s="213" t="s">
        <v>14</v>
      </c>
      <c r="G1046" s="405"/>
      <c r="H1046" s="405"/>
      <c r="I1046" s="409">
        <v>718397</v>
      </c>
      <c r="J1046" s="447">
        <v>-6.6186972255729795E-2</v>
      </c>
      <c r="K1046" s="409">
        <f t="shared" si="1095"/>
        <v>765945.52230759955</v>
      </c>
      <c r="L1046" s="409">
        <f t="shared" ref="L1046:O1046" si="1108">IF($J1046&lt;0,(K1046*(1-$J1046)),(K1046*(1+$J1046)))</f>
        <v>816641.13734197314</v>
      </c>
      <c r="M1046" s="409">
        <f t="shared" si="1108"/>
        <v>870692.14164211391</v>
      </c>
      <c r="N1046" s="409">
        <f t="shared" si="1108"/>
        <v>928320.61826426245</v>
      </c>
      <c r="O1046" s="409">
        <f t="shared" si="1108"/>
        <v>989763.3492697411</v>
      </c>
      <c r="P1046" s="455"/>
      <c r="Q1046" s="87">
        <f t="shared" si="1097"/>
        <v>718397</v>
      </c>
      <c r="R1046" s="550">
        <f t="shared" si="1087"/>
        <v>0</v>
      </c>
      <c r="S1046" s="550">
        <f t="shared" si="1088"/>
        <v>0</v>
      </c>
      <c r="T1046" s="550">
        <f>IF(R1046=1,SUM($R$6:R1046),0)</f>
        <v>0</v>
      </c>
      <c r="U1046" s="550">
        <f>IF(S1046=1,SUM($S$6:S1046),0)</f>
        <v>0</v>
      </c>
      <c r="V1046" s="550">
        <f t="shared" si="1089"/>
        <v>0</v>
      </c>
      <c r="W1046" s="550">
        <f t="shared" si="1090"/>
        <v>0</v>
      </c>
      <c r="X1046" s="550">
        <f>IF(W1046=1,SUM($W$6:W1046),0)</f>
        <v>0</v>
      </c>
      <c r="Y1046" s="158"/>
      <c r="Z1046" s="158"/>
      <c r="AA1046" s="158"/>
      <c r="AB1046" s="158"/>
      <c r="AE1046" s="150"/>
      <c r="AF1046" s="160"/>
      <c r="AG1046" s="150"/>
      <c r="AH1046" s="150"/>
    </row>
    <row r="1047" spans="1:34" ht="15" customHeight="1">
      <c r="A1047" s="15"/>
      <c r="B1047" s="169">
        <v>6</v>
      </c>
      <c r="C1047" s="105" t="s">
        <v>1648</v>
      </c>
      <c r="D1047" s="105" t="s">
        <v>1648</v>
      </c>
      <c r="E1047" s="212" t="s">
        <v>47</v>
      </c>
      <c r="F1047" s="213" t="s">
        <v>14</v>
      </c>
      <c r="G1047" s="405"/>
      <c r="H1047" s="405"/>
      <c r="I1047" s="409">
        <v>774131</v>
      </c>
      <c r="J1047" s="447">
        <v>-6.6186972255729795E-2</v>
      </c>
      <c r="K1047" s="409">
        <f t="shared" si="1095"/>
        <v>825368.38701930037</v>
      </c>
      <c r="L1047" s="409">
        <f t="shared" ref="L1047:O1047" si="1109">IF($J1047&lt;0,(K1047*(1-$J1047)),(K1047*(1+$J1047)))</f>
        <v>879997.02155170322</v>
      </c>
      <c r="M1047" s="409">
        <f t="shared" si="1109"/>
        <v>938241.36000227067</v>
      </c>
      <c r="N1047" s="409">
        <f t="shared" si="1109"/>
        <v>1000340.7148659191</v>
      </c>
      <c r="O1047" s="409">
        <f t="shared" si="1109"/>
        <v>1066550.2380070265</v>
      </c>
      <c r="P1047" s="455"/>
      <c r="Q1047" s="87">
        <f t="shared" si="1097"/>
        <v>774131</v>
      </c>
      <c r="R1047" s="550">
        <f t="shared" si="1087"/>
        <v>0</v>
      </c>
      <c r="S1047" s="550">
        <f t="shared" si="1088"/>
        <v>0</v>
      </c>
      <c r="T1047" s="550">
        <f>IF(R1047=1,SUM($R$6:R1047),0)</f>
        <v>0</v>
      </c>
      <c r="U1047" s="550">
        <f>IF(S1047=1,SUM($S$6:S1047),0)</f>
        <v>0</v>
      </c>
      <c r="V1047" s="550">
        <f t="shared" si="1089"/>
        <v>0</v>
      </c>
      <c r="W1047" s="550">
        <f t="shared" si="1090"/>
        <v>0</v>
      </c>
      <c r="X1047" s="550">
        <f>IF(W1047=1,SUM($W$6:W1047),0)</f>
        <v>0</v>
      </c>
      <c r="Y1047" s="158"/>
      <c r="Z1047" s="158"/>
      <c r="AA1047" s="158"/>
      <c r="AB1047" s="158"/>
      <c r="AE1047" s="150"/>
      <c r="AF1047" s="160"/>
      <c r="AG1047" s="150"/>
      <c r="AH1047" s="150"/>
    </row>
    <row r="1048" spans="1:34" ht="15" customHeight="1">
      <c r="A1048" s="15"/>
      <c r="B1048" s="169">
        <v>7</v>
      </c>
      <c r="C1048" s="105" t="s">
        <v>1649</v>
      </c>
      <c r="D1048" s="105" t="s">
        <v>1649</v>
      </c>
      <c r="E1048" s="212" t="s">
        <v>47</v>
      </c>
      <c r="F1048" s="213" t="s">
        <v>14</v>
      </c>
      <c r="G1048" s="405"/>
      <c r="H1048" s="405"/>
      <c r="I1048" s="409">
        <v>223943</v>
      </c>
      <c r="J1048" s="447">
        <v>-2.8641613795347323E-2</v>
      </c>
      <c r="K1048" s="409">
        <f t="shared" si="1095"/>
        <v>230357.08891817147</v>
      </c>
      <c r="L1048" s="409">
        <f t="shared" ref="L1048:O1048" si="1110">IF($J1048&lt;0,(K1048*(1-$J1048)),(K1048*(1+$J1048)))</f>
        <v>236954.88769398624</v>
      </c>
      <c r="M1048" s="409">
        <f t="shared" si="1110"/>
        <v>243741.65807423729</v>
      </c>
      <c r="N1048" s="409">
        <f t="shared" si="1110"/>
        <v>250722.81251063719</v>
      </c>
      <c r="O1048" s="409">
        <f t="shared" si="1110"/>
        <v>257903.91847625014</v>
      </c>
      <c r="P1048" s="455"/>
      <c r="Q1048" s="87">
        <f t="shared" si="1097"/>
        <v>223943</v>
      </c>
      <c r="R1048" s="550">
        <f t="shared" si="1087"/>
        <v>0</v>
      </c>
      <c r="S1048" s="550">
        <f t="shared" si="1088"/>
        <v>0</v>
      </c>
      <c r="T1048" s="550">
        <f>IF(R1048=1,SUM($R$6:R1048),0)</f>
        <v>0</v>
      </c>
      <c r="U1048" s="550">
        <f>IF(S1048=1,SUM($S$6:S1048),0)</f>
        <v>0</v>
      </c>
      <c r="V1048" s="550">
        <f t="shared" si="1089"/>
        <v>0</v>
      </c>
      <c r="W1048" s="550">
        <f t="shared" si="1090"/>
        <v>0</v>
      </c>
      <c r="X1048" s="550">
        <f>IF(W1048=1,SUM($W$6:W1048),0)</f>
        <v>0</v>
      </c>
      <c r="Y1048" s="158"/>
      <c r="Z1048" s="158"/>
      <c r="AA1048" s="158"/>
      <c r="AB1048" s="158"/>
      <c r="AE1048" s="150"/>
      <c r="AF1048" s="160"/>
      <c r="AG1048" s="150"/>
      <c r="AH1048" s="150"/>
    </row>
    <row r="1049" spans="1:34" ht="15" customHeight="1">
      <c r="A1049" s="15"/>
      <c r="B1049" s="169">
        <v>8</v>
      </c>
      <c r="C1049" s="105" t="s">
        <v>1650</v>
      </c>
      <c r="D1049" s="105" t="s">
        <v>1650</v>
      </c>
      <c r="E1049" s="212" t="s">
        <v>47</v>
      </c>
      <c r="F1049" s="213" t="s">
        <v>14</v>
      </c>
      <c r="G1049" s="405"/>
      <c r="H1049" s="405"/>
      <c r="I1049" s="409">
        <v>196483</v>
      </c>
      <c r="J1049" s="447">
        <v>-2.8641613795347323E-2</v>
      </c>
      <c r="K1049" s="409">
        <f t="shared" si="1095"/>
        <v>202110.59020335122</v>
      </c>
      <c r="L1049" s="409">
        <f t="shared" ref="L1049:O1049" si="1111">IF($J1049&lt;0,(K1049*(1-$J1049)),(K1049*(1+$J1049)))</f>
        <v>207899.36367190533</v>
      </c>
      <c r="M1049" s="409">
        <f t="shared" si="1111"/>
        <v>213853.93695449451</v>
      </c>
      <c r="N1049" s="409">
        <f t="shared" si="1111"/>
        <v>219979.05882535971</v>
      </c>
      <c r="O1049" s="409">
        <f t="shared" si="1111"/>
        <v>226279.61407129967</v>
      </c>
      <c r="P1049" s="455"/>
      <c r="Q1049" s="87">
        <f t="shared" si="1097"/>
        <v>196483</v>
      </c>
      <c r="R1049" s="550">
        <f t="shared" si="1087"/>
        <v>0</v>
      </c>
      <c r="S1049" s="550">
        <f t="shared" si="1088"/>
        <v>0</v>
      </c>
      <c r="T1049" s="550">
        <f>IF(R1049=1,SUM($R$6:R1049),0)</f>
        <v>0</v>
      </c>
      <c r="U1049" s="550">
        <f>IF(S1049=1,SUM($S$6:S1049),0)</f>
        <v>0</v>
      </c>
      <c r="V1049" s="550">
        <f t="shared" si="1089"/>
        <v>0</v>
      </c>
      <c r="W1049" s="550">
        <f t="shared" si="1090"/>
        <v>0</v>
      </c>
      <c r="X1049" s="550">
        <f>IF(W1049=1,SUM($W$6:W1049),0)</f>
        <v>0</v>
      </c>
      <c r="Y1049" s="158"/>
      <c r="Z1049" s="158"/>
      <c r="AA1049" s="158"/>
      <c r="AB1049" s="158"/>
      <c r="AE1049" s="150"/>
      <c r="AF1049" s="160"/>
      <c r="AG1049" s="150"/>
      <c r="AH1049" s="150"/>
    </row>
    <row r="1050" spans="1:34" ht="15" customHeight="1">
      <c r="A1050" s="15"/>
      <c r="B1050" s="169">
        <v>9</v>
      </c>
      <c r="C1050" s="105" t="s">
        <v>2293</v>
      </c>
      <c r="D1050" s="105"/>
      <c r="E1050" s="212" t="s">
        <v>47</v>
      </c>
      <c r="F1050" s="213" t="s">
        <v>14</v>
      </c>
      <c r="G1050" s="214">
        <v>614700</v>
      </c>
      <c r="H1050" s="214">
        <v>614700</v>
      </c>
      <c r="I1050" s="443">
        <v>597094</v>
      </c>
      <c r="J1050" s="446">
        <f t="shared" si="1094"/>
        <v>-2.8641613795347323E-2</v>
      </c>
      <c r="K1050" s="443">
        <f t="shared" si="1095"/>
        <v>614195.73574751918</v>
      </c>
      <c r="L1050" s="443">
        <f t="shared" ref="L1050:O1050" si="1112">IF($J1050&lt;0,(K1050*(1-$J1050)),(K1050*(1+$J1050)))</f>
        <v>631787.29280554887</v>
      </c>
      <c r="M1050" s="443">
        <f t="shared" si="1112"/>
        <v>649882.70044689346</v>
      </c>
      <c r="N1050" s="443">
        <f t="shared" si="1112"/>
        <v>668496.38976537075</v>
      </c>
      <c r="O1050" s="443">
        <f t="shared" si="1112"/>
        <v>687643.20518461452</v>
      </c>
      <c r="P1050" s="455"/>
      <c r="Q1050" s="87">
        <f t="shared" si="1097"/>
        <v>597094</v>
      </c>
      <c r="R1050" s="550">
        <f t="shared" si="1087"/>
        <v>0</v>
      </c>
      <c r="S1050" s="550">
        <f t="shared" si="1088"/>
        <v>0</v>
      </c>
      <c r="T1050" s="550">
        <f>IF(R1050=1,SUM($R$6:R1050),0)</f>
        <v>0</v>
      </c>
      <c r="U1050" s="550">
        <f>IF(S1050=1,SUM($S$6:S1050),0)</f>
        <v>0</v>
      </c>
      <c r="V1050" s="550">
        <f t="shared" si="1089"/>
        <v>0</v>
      </c>
      <c r="W1050" s="550">
        <f t="shared" si="1090"/>
        <v>0</v>
      </c>
      <c r="X1050" s="550">
        <f>IF(W1050=1,SUM($W$6:W1050),0)</f>
        <v>0</v>
      </c>
      <c r="Y1050" s="158"/>
      <c r="Z1050" s="158"/>
      <c r="AA1050" s="158"/>
      <c r="AB1050" s="158"/>
      <c r="AE1050" s="150"/>
      <c r="AF1050" s="160"/>
      <c r="AG1050" s="150"/>
      <c r="AH1050" s="150"/>
    </row>
    <row r="1051" spans="1:34" ht="15" customHeight="1">
      <c r="A1051" s="15"/>
      <c r="B1051" s="169">
        <v>10</v>
      </c>
      <c r="C1051" s="105" t="s">
        <v>2294</v>
      </c>
      <c r="D1051" s="105"/>
      <c r="E1051" s="212" t="s">
        <v>47</v>
      </c>
      <c r="F1051" s="213" t="s">
        <v>14</v>
      </c>
      <c r="G1051" s="214">
        <v>829000</v>
      </c>
      <c r="H1051" s="214">
        <v>829000</v>
      </c>
      <c r="I1051" s="443">
        <v>774131</v>
      </c>
      <c r="J1051" s="446">
        <f t="shared" si="1094"/>
        <v>-6.6186972255729795E-2</v>
      </c>
      <c r="K1051" s="443">
        <f t="shared" si="1095"/>
        <v>825368.38701930037</v>
      </c>
      <c r="L1051" s="443">
        <f t="shared" ref="L1051:O1051" si="1113">IF($J1051&lt;0,(K1051*(1-$J1051)),(K1051*(1+$J1051)))</f>
        <v>879997.02155170322</v>
      </c>
      <c r="M1051" s="443">
        <f t="shared" si="1113"/>
        <v>938241.36000227067</v>
      </c>
      <c r="N1051" s="443">
        <f t="shared" si="1113"/>
        <v>1000340.7148659191</v>
      </c>
      <c r="O1051" s="443">
        <f t="shared" si="1113"/>
        <v>1066550.2380070265</v>
      </c>
      <c r="P1051" s="455"/>
      <c r="Q1051" s="87">
        <f t="shared" si="1097"/>
        <v>774131</v>
      </c>
      <c r="R1051" s="550">
        <f t="shared" si="1087"/>
        <v>0</v>
      </c>
      <c r="S1051" s="550">
        <f t="shared" si="1088"/>
        <v>0</v>
      </c>
      <c r="T1051" s="550">
        <f>IF(R1051=1,SUM($R$6:R1051),0)</f>
        <v>0</v>
      </c>
      <c r="U1051" s="550">
        <f>IF(S1051=1,SUM($S$6:S1051),0)</f>
        <v>0</v>
      </c>
      <c r="V1051" s="550">
        <f t="shared" si="1089"/>
        <v>0</v>
      </c>
      <c r="W1051" s="550">
        <f t="shared" si="1090"/>
        <v>0</v>
      </c>
      <c r="X1051" s="550">
        <f>IF(W1051=1,SUM($W$6:W1051),0)</f>
        <v>0</v>
      </c>
      <c r="Y1051" s="158"/>
      <c r="Z1051" s="158"/>
      <c r="AA1051" s="158"/>
      <c r="AB1051" s="158"/>
      <c r="AE1051" s="150"/>
      <c r="AF1051" s="160"/>
      <c r="AG1051" s="150"/>
      <c r="AH1051" s="150"/>
    </row>
    <row r="1052" spans="1:34" ht="15" customHeight="1">
      <c r="A1052" s="15"/>
      <c r="B1052" s="169">
        <v>11</v>
      </c>
      <c r="C1052" s="105" t="s">
        <v>2376</v>
      </c>
      <c r="D1052" s="105"/>
      <c r="E1052" s="212" t="s">
        <v>47</v>
      </c>
      <c r="F1052" s="213" t="s">
        <v>14</v>
      </c>
      <c r="G1052" s="214">
        <v>601800</v>
      </c>
      <c r="H1052" s="214">
        <v>601800</v>
      </c>
      <c r="I1052" s="443">
        <v>597094</v>
      </c>
      <c r="J1052" s="446">
        <f t="shared" si="1094"/>
        <v>-7.8198737121967423E-3</v>
      </c>
      <c r="K1052" s="443">
        <f t="shared" si="1095"/>
        <v>601763.19967431051</v>
      </c>
      <c r="L1052" s="443">
        <f t="shared" ref="L1052:O1052" si="1114">IF($J1052&lt;0,(K1052*(1-$J1052)),(K1052*(1+$J1052)))</f>
        <v>606468.91190041113</v>
      </c>
      <c r="M1052" s="443">
        <f t="shared" si="1114"/>
        <v>611211.42220184579</v>
      </c>
      <c r="N1052" s="443">
        <f t="shared" si="1114"/>
        <v>615991.01833491644</v>
      </c>
      <c r="O1052" s="443">
        <f t="shared" si="1114"/>
        <v>620807.99030614307</v>
      </c>
      <c r="P1052" s="455"/>
      <c r="Q1052" s="87">
        <f t="shared" si="1097"/>
        <v>597094</v>
      </c>
      <c r="R1052" s="550">
        <f t="shared" si="1087"/>
        <v>0</v>
      </c>
      <c r="S1052" s="550">
        <f t="shared" si="1088"/>
        <v>0</v>
      </c>
      <c r="T1052" s="550">
        <f>IF(R1052=1,SUM($R$6:R1052),0)</f>
        <v>0</v>
      </c>
      <c r="U1052" s="550">
        <f>IF(S1052=1,SUM($S$6:S1052),0)</f>
        <v>0</v>
      </c>
      <c r="V1052" s="550">
        <f t="shared" si="1089"/>
        <v>0</v>
      </c>
      <c r="W1052" s="550">
        <f t="shared" si="1090"/>
        <v>0</v>
      </c>
      <c r="X1052" s="550">
        <f>IF(W1052=1,SUM($W$6:W1052),0)</f>
        <v>0</v>
      </c>
      <c r="Y1052" s="158"/>
      <c r="Z1052" s="158"/>
      <c r="AA1052" s="158"/>
      <c r="AB1052" s="158"/>
      <c r="AE1052" s="150"/>
      <c r="AF1052" s="160"/>
      <c r="AG1052" s="150"/>
      <c r="AH1052" s="150"/>
    </row>
    <row r="1053" spans="1:34" ht="15" customHeight="1">
      <c r="A1053" s="15"/>
      <c r="B1053" s="169">
        <v>12</v>
      </c>
      <c r="C1053" s="105" t="s">
        <v>2375</v>
      </c>
      <c r="D1053" s="105"/>
      <c r="E1053" s="212" t="s">
        <v>47</v>
      </c>
      <c r="F1053" s="213" t="s">
        <v>14</v>
      </c>
      <c r="G1053" s="214">
        <v>816100</v>
      </c>
      <c r="H1053" s="214">
        <v>816100</v>
      </c>
      <c r="I1053" s="443">
        <v>774131</v>
      </c>
      <c r="J1053" s="446">
        <f t="shared" si="1094"/>
        <v>-5.1426295797083688E-2</v>
      </c>
      <c r="K1053" s="443">
        <f t="shared" si="1095"/>
        <v>813941.68979169219</v>
      </c>
      <c r="L1053" s="443">
        <f t="shared" ref="L1053:O1053" si="1115">IF($J1053&lt;0,(K1053*(1-$J1053)),(K1053*(1+$J1053)))</f>
        <v>855799.6958924979</v>
      </c>
      <c r="M1053" s="443">
        <f t="shared" si="1115"/>
        <v>899810.30419651978</v>
      </c>
      <c r="N1053" s="443">
        <f t="shared" si="1115"/>
        <v>946084.2150613938</v>
      </c>
      <c r="O1053" s="443">
        <f t="shared" si="1115"/>
        <v>994737.82175409282</v>
      </c>
      <c r="P1053" s="455"/>
      <c r="Q1053" s="87">
        <f t="shared" si="1097"/>
        <v>774131</v>
      </c>
      <c r="R1053" s="550">
        <f t="shared" si="1087"/>
        <v>0</v>
      </c>
      <c r="S1053" s="550">
        <f t="shared" si="1088"/>
        <v>0</v>
      </c>
      <c r="T1053" s="550">
        <f>IF(R1053=1,SUM($R$6:R1053),0)</f>
        <v>0</v>
      </c>
      <c r="U1053" s="550">
        <f>IF(S1053=1,SUM($S$6:S1053),0)</f>
        <v>0</v>
      </c>
      <c r="V1053" s="550">
        <f t="shared" si="1089"/>
        <v>0</v>
      </c>
      <c r="W1053" s="550">
        <f t="shared" si="1090"/>
        <v>0</v>
      </c>
      <c r="X1053" s="550">
        <f>IF(W1053=1,SUM($W$6:W1053),0)</f>
        <v>0</v>
      </c>
      <c r="Y1053" s="158"/>
      <c r="Z1053" s="158"/>
      <c r="AA1053" s="158"/>
      <c r="AB1053" s="158"/>
      <c r="AE1053" s="150"/>
      <c r="AF1053" s="160"/>
      <c r="AG1053" s="150"/>
      <c r="AH1053" s="150"/>
    </row>
    <row r="1054" spans="1:34" ht="15" customHeight="1">
      <c r="A1054" s="15"/>
      <c r="B1054" s="169"/>
      <c r="C1054" s="105"/>
      <c r="D1054" s="105"/>
      <c r="E1054" s="212"/>
      <c r="F1054" s="213"/>
      <c r="G1054" s="214"/>
      <c r="H1054" s="214"/>
      <c r="I1054" s="445"/>
      <c r="J1054" s="167"/>
      <c r="K1054" s="167"/>
      <c r="L1054" s="167"/>
      <c r="M1054" s="167"/>
      <c r="N1054" s="167"/>
      <c r="O1054" s="167">
        <f t="shared" ref="O1054" si="1116">IF($J1054&lt;0,(N1054*(1-$J1054)),(N1054*(1+$J1054)))</f>
        <v>0</v>
      </c>
      <c r="P1054" s="455"/>
      <c r="Q1054" s="87">
        <f t="shared" si="1097"/>
        <v>0</v>
      </c>
      <c r="R1054" s="550">
        <f t="shared" si="1087"/>
        <v>0</v>
      </c>
      <c r="S1054" s="550">
        <f t="shared" si="1088"/>
        <v>0</v>
      </c>
      <c r="T1054" s="550">
        <f>IF(R1054=1,SUM($R$6:R1054),0)</f>
        <v>0</v>
      </c>
      <c r="U1054" s="550">
        <f>IF(S1054=1,SUM($S$6:S1054),0)</f>
        <v>0</v>
      </c>
      <c r="V1054" s="550">
        <f t="shared" si="1089"/>
        <v>0</v>
      </c>
      <c r="W1054" s="550">
        <f t="shared" si="1090"/>
        <v>0</v>
      </c>
      <c r="X1054" s="550">
        <f>IF(W1054=1,SUM($W$6:W1054),0)</f>
        <v>0</v>
      </c>
      <c r="Y1054" s="158"/>
      <c r="Z1054" s="158"/>
      <c r="AA1054" s="158"/>
      <c r="AB1054" s="158"/>
      <c r="AE1054" s="150"/>
      <c r="AF1054" s="160"/>
      <c r="AG1054" s="150"/>
      <c r="AH1054" s="150"/>
    </row>
    <row r="1055" spans="1:34" ht="15" customHeight="1">
      <c r="A1055" s="15"/>
      <c r="B1055" s="169" t="s">
        <v>720</v>
      </c>
      <c r="C1055" s="426" t="s">
        <v>591</v>
      </c>
      <c r="D1055" s="426"/>
      <c r="E1055" s="212" t="s">
        <v>48</v>
      </c>
      <c r="F1055" s="213"/>
      <c r="G1055" s="214"/>
      <c r="H1055" s="214"/>
      <c r="I1055" s="445"/>
      <c r="J1055" s="167"/>
      <c r="K1055" s="167"/>
      <c r="L1055" s="167"/>
      <c r="M1055" s="167"/>
      <c r="N1055" s="167"/>
      <c r="O1055" s="167">
        <f t="shared" ref="O1055" si="1117">IF($J1055&lt;0,(N1055*(1-$J1055)),(N1055*(1+$J1055)))</f>
        <v>0</v>
      </c>
      <c r="P1055" s="455"/>
      <c r="Q1055" s="87">
        <f t="shared" si="1097"/>
        <v>0</v>
      </c>
      <c r="R1055" s="550">
        <f t="shared" si="1087"/>
        <v>0</v>
      </c>
      <c r="S1055" s="550">
        <f t="shared" si="1088"/>
        <v>0</v>
      </c>
      <c r="T1055" s="550">
        <f>IF(R1055=1,SUM($R$6:R1055),0)</f>
        <v>0</v>
      </c>
      <c r="U1055" s="550">
        <f>IF(S1055=1,SUM($S$6:S1055),0)</f>
        <v>0</v>
      </c>
      <c r="V1055" s="550">
        <f t="shared" si="1089"/>
        <v>0</v>
      </c>
      <c r="W1055" s="550">
        <f t="shared" si="1090"/>
        <v>0</v>
      </c>
      <c r="X1055" s="550">
        <f>IF(W1055=1,SUM($W$6:W1055),0)</f>
        <v>0</v>
      </c>
      <c r="Y1055" s="158"/>
      <c r="Z1055" s="158"/>
      <c r="AA1055" s="158"/>
      <c r="AB1055" s="158"/>
      <c r="AE1055" s="150"/>
      <c r="AF1055" s="160"/>
      <c r="AG1055" s="150"/>
      <c r="AH1055" s="150"/>
    </row>
    <row r="1056" spans="1:34" ht="15" customHeight="1">
      <c r="A1056" s="17"/>
      <c r="B1056" s="169">
        <v>1</v>
      </c>
      <c r="C1056" s="105" t="s">
        <v>592</v>
      </c>
      <c r="D1056" s="105" t="s">
        <v>2018</v>
      </c>
      <c r="E1056" s="212" t="s">
        <v>47</v>
      </c>
      <c r="F1056" s="213" t="s">
        <v>276</v>
      </c>
      <c r="G1056" s="214">
        <v>475700</v>
      </c>
      <c r="H1056" s="214">
        <v>475700</v>
      </c>
      <c r="I1056" s="167">
        <v>561600</v>
      </c>
      <c r="J1056" s="445">
        <f t="shared" si="1094"/>
        <v>0.18057599327307125</v>
      </c>
      <c r="K1056" s="167">
        <f t="shared" si="1095"/>
        <v>663011.47782215686</v>
      </c>
      <c r="L1056" s="167">
        <f t="shared" ref="L1056:O1056" si="1118">IF($J1056&lt;0,(K1056*(1-$J1056)),(K1056*(1+$J1056)))</f>
        <v>782735.43398133968</v>
      </c>
      <c r="M1056" s="167">
        <f t="shared" si="1118"/>
        <v>924078.66244254855</v>
      </c>
      <c r="N1056" s="167">
        <f t="shared" si="1118"/>
        <v>1090945.0847755629</v>
      </c>
      <c r="O1056" s="167">
        <f t="shared" si="1118"/>
        <v>1287943.5770652851</v>
      </c>
      <c r="P1056" s="455"/>
      <c r="Q1056" s="87">
        <f t="shared" si="1097"/>
        <v>561600</v>
      </c>
      <c r="R1056" s="550">
        <f t="shared" si="1087"/>
        <v>0</v>
      </c>
      <c r="S1056" s="550">
        <f t="shared" si="1088"/>
        <v>0</v>
      </c>
      <c r="T1056" s="550">
        <f>IF(R1056=1,SUM($R$6:R1056),0)</f>
        <v>0</v>
      </c>
      <c r="U1056" s="550">
        <f>IF(S1056=1,SUM($S$6:S1056),0)</f>
        <v>0</v>
      </c>
      <c r="V1056" s="550">
        <f t="shared" si="1089"/>
        <v>0</v>
      </c>
      <c r="W1056" s="550">
        <f t="shared" si="1090"/>
        <v>0</v>
      </c>
      <c r="X1056" s="550">
        <f>IF(W1056=1,SUM($W$6:W1056),0)</f>
        <v>0</v>
      </c>
      <c r="Y1056" s="158"/>
      <c r="Z1056" s="158"/>
      <c r="AA1056" s="158"/>
      <c r="AB1056" s="158"/>
      <c r="AE1056" s="150"/>
      <c r="AF1056" s="160"/>
      <c r="AG1056" s="150"/>
      <c r="AH1056" s="150"/>
    </row>
    <row r="1057" spans="1:34" ht="15" customHeight="1">
      <c r="A1057" s="15"/>
      <c r="B1057" s="169">
        <v>2</v>
      </c>
      <c r="C1057" s="105" t="s">
        <v>277</v>
      </c>
      <c r="D1057" s="105" t="s">
        <v>2019</v>
      </c>
      <c r="E1057" s="212" t="s">
        <v>47</v>
      </c>
      <c r="F1057" s="213" t="s">
        <v>276</v>
      </c>
      <c r="G1057" s="214">
        <v>475700</v>
      </c>
      <c r="H1057" s="214">
        <v>475700</v>
      </c>
      <c r="I1057" s="167">
        <v>561600</v>
      </c>
      <c r="J1057" s="445">
        <f t="shared" si="1094"/>
        <v>0.18057599327307125</v>
      </c>
      <c r="K1057" s="167">
        <f t="shared" si="1095"/>
        <v>663011.47782215686</v>
      </c>
      <c r="L1057" s="167">
        <f t="shared" ref="L1057:O1057" si="1119">IF($J1057&lt;0,(K1057*(1-$J1057)),(K1057*(1+$J1057)))</f>
        <v>782735.43398133968</v>
      </c>
      <c r="M1057" s="167">
        <f t="shared" si="1119"/>
        <v>924078.66244254855</v>
      </c>
      <c r="N1057" s="167">
        <f t="shared" si="1119"/>
        <v>1090945.0847755629</v>
      </c>
      <c r="O1057" s="167">
        <f t="shared" si="1119"/>
        <v>1287943.5770652851</v>
      </c>
      <c r="P1057" s="455"/>
      <c r="Q1057" s="87">
        <f t="shared" si="1097"/>
        <v>561600</v>
      </c>
      <c r="R1057" s="550">
        <f t="shared" si="1087"/>
        <v>0</v>
      </c>
      <c r="S1057" s="550">
        <f t="shared" si="1088"/>
        <v>0</v>
      </c>
      <c r="T1057" s="550">
        <f>IF(R1057=1,SUM($R$6:R1057),0)</f>
        <v>0</v>
      </c>
      <c r="U1057" s="550">
        <f>IF(S1057=1,SUM($S$6:S1057),0)</f>
        <v>0</v>
      </c>
      <c r="V1057" s="550">
        <f t="shared" si="1089"/>
        <v>0</v>
      </c>
      <c r="W1057" s="550">
        <f t="shared" si="1090"/>
        <v>0</v>
      </c>
      <c r="X1057" s="550">
        <f>IF(W1057=1,SUM($W$6:W1057),0)</f>
        <v>0</v>
      </c>
      <c r="Y1057" s="158"/>
      <c r="Z1057" s="158"/>
      <c r="AA1057" s="158"/>
      <c r="AB1057" s="158"/>
      <c r="AE1057" s="150"/>
      <c r="AF1057" s="160"/>
      <c r="AG1057" s="150"/>
      <c r="AH1057" s="150"/>
    </row>
    <row r="1058" spans="1:34" ht="15" customHeight="1">
      <c r="A1058" s="15"/>
      <c r="B1058" s="169">
        <v>3</v>
      </c>
      <c r="C1058" s="105" t="s">
        <v>278</v>
      </c>
      <c r="D1058" s="105" t="s">
        <v>2020</v>
      </c>
      <c r="E1058" s="212" t="s">
        <v>47</v>
      </c>
      <c r="F1058" s="213" t="s">
        <v>276</v>
      </c>
      <c r="G1058" s="214">
        <v>371300</v>
      </c>
      <c r="H1058" s="214">
        <v>371300</v>
      </c>
      <c r="I1058" s="167">
        <v>552900</v>
      </c>
      <c r="J1058" s="445">
        <f t="shared" si="1094"/>
        <v>0.48909237813089146</v>
      </c>
      <c r="K1058" s="167">
        <f t="shared" si="1095"/>
        <v>823319.17586856987</v>
      </c>
      <c r="L1058" s="167">
        <f t="shared" ref="L1058:O1058" si="1120">IF($J1058&lt;0,(K1058*(1-$J1058)),(K1058*(1+$J1058)))</f>
        <v>1225998.3095548942</v>
      </c>
      <c r="M1058" s="167">
        <f t="shared" si="1120"/>
        <v>1825624.73835955</v>
      </c>
      <c r="N1058" s="167">
        <f t="shared" si="1120"/>
        <v>2718523.8832184086</v>
      </c>
      <c r="O1058" s="167">
        <f t="shared" si="1120"/>
        <v>4048133.1942673256</v>
      </c>
      <c r="P1058" s="455"/>
      <c r="Q1058" s="87">
        <f t="shared" si="1097"/>
        <v>552900</v>
      </c>
      <c r="R1058" s="550">
        <f t="shared" si="1087"/>
        <v>0</v>
      </c>
      <c r="S1058" s="550">
        <f t="shared" si="1088"/>
        <v>0</v>
      </c>
      <c r="T1058" s="550">
        <f>IF(R1058=1,SUM($R$6:R1058),0)</f>
        <v>0</v>
      </c>
      <c r="U1058" s="550">
        <f>IF(S1058=1,SUM($S$6:S1058),0)</f>
        <v>0</v>
      </c>
      <c r="V1058" s="550">
        <f t="shared" si="1089"/>
        <v>0</v>
      </c>
      <c r="W1058" s="550">
        <f t="shared" si="1090"/>
        <v>0</v>
      </c>
      <c r="X1058" s="550">
        <f>IF(W1058=1,SUM($W$6:W1058),0)</f>
        <v>0</v>
      </c>
      <c r="Y1058" s="158"/>
      <c r="Z1058" s="158"/>
      <c r="AA1058" s="158"/>
      <c r="AB1058" s="158"/>
      <c r="AE1058" s="150"/>
      <c r="AF1058" s="160"/>
      <c r="AG1058" s="150"/>
      <c r="AH1058" s="150"/>
    </row>
    <row r="1059" spans="1:34" ht="15" customHeight="1">
      <c r="A1059" s="15"/>
      <c r="B1059" s="169">
        <v>4</v>
      </c>
      <c r="C1059" s="105" t="s">
        <v>279</v>
      </c>
      <c r="D1059" s="105" t="s">
        <v>2021</v>
      </c>
      <c r="E1059" s="212" t="s">
        <v>47</v>
      </c>
      <c r="F1059" s="213" t="s">
        <v>276</v>
      </c>
      <c r="G1059" s="214">
        <v>351700</v>
      </c>
      <c r="H1059" s="214">
        <v>351700</v>
      </c>
      <c r="I1059" s="167">
        <v>551000</v>
      </c>
      <c r="J1059" s="445">
        <f t="shared" si="1094"/>
        <v>0.56667614444128522</v>
      </c>
      <c r="K1059" s="167">
        <f t="shared" si="1095"/>
        <v>863238.55558714818</v>
      </c>
      <c r="L1059" s="167">
        <f t="shared" ref="L1059:O1059" si="1121">IF($J1059&lt;0,(K1059*(1-$J1059)),(K1059*(1+$J1059)))</f>
        <v>1352415.2520003375</v>
      </c>
      <c r="M1059" s="167">
        <f t="shared" si="1121"/>
        <v>2118796.7126874779</v>
      </c>
      <c r="N1059" s="167">
        <f t="shared" si="1121"/>
        <v>3319468.2646880876</v>
      </c>
      <c r="O1059" s="167">
        <f t="shared" si="1121"/>
        <v>5200531.7425167374</v>
      </c>
      <c r="P1059" s="455"/>
      <c r="Q1059" s="87">
        <f t="shared" si="1097"/>
        <v>551000</v>
      </c>
      <c r="R1059" s="550">
        <f t="shared" si="1087"/>
        <v>0</v>
      </c>
      <c r="S1059" s="550">
        <f t="shared" si="1088"/>
        <v>0</v>
      </c>
      <c r="T1059" s="550">
        <f>IF(R1059=1,SUM($R$6:R1059),0)</f>
        <v>0</v>
      </c>
      <c r="U1059" s="550">
        <f>IF(S1059=1,SUM($S$6:S1059),0)</f>
        <v>0</v>
      </c>
      <c r="V1059" s="550">
        <f t="shared" si="1089"/>
        <v>0</v>
      </c>
      <c r="W1059" s="550">
        <f t="shared" si="1090"/>
        <v>0</v>
      </c>
      <c r="X1059" s="550">
        <f>IF(W1059=1,SUM($W$6:W1059),0)</f>
        <v>0</v>
      </c>
      <c r="Y1059" s="158"/>
      <c r="Z1059" s="158"/>
      <c r="AA1059" s="158"/>
      <c r="AB1059" s="158"/>
      <c r="AE1059" s="150"/>
      <c r="AF1059" s="160"/>
      <c r="AG1059" s="150"/>
      <c r="AH1059" s="150"/>
    </row>
    <row r="1060" spans="1:34" ht="15" customHeight="1">
      <c r="A1060" s="15"/>
      <c r="B1060" s="169">
        <v>5</v>
      </c>
      <c r="C1060" s="105" t="s">
        <v>280</v>
      </c>
      <c r="D1060" s="105" t="s">
        <v>2022</v>
      </c>
      <c r="E1060" s="212" t="s">
        <v>47</v>
      </c>
      <c r="F1060" s="213" t="s">
        <v>276</v>
      </c>
      <c r="G1060" s="214">
        <v>300100</v>
      </c>
      <c r="H1060" s="214">
        <v>300100</v>
      </c>
      <c r="I1060" s="167">
        <v>522350</v>
      </c>
      <c r="J1060" s="445">
        <f t="shared" si="1094"/>
        <v>0.74058647117627463</v>
      </c>
      <c r="K1060" s="167">
        <f t="shared" si="1095"/>
        <v>909195.34321892704</v>
      </c>
      <c r="L1060" s="167">
        <f t="shared" ref="L1060:O1060" si="1122">IF($J1060&lt;0,(K1060*(1-$J1060)),(K1060*(1+$J1060)))</f>
        <v>1582533.114063334</v>
      </c>
      <c r="M1060" s="167">
        <f t="shared" si="1122"/>
        <v>2754535.7285270994</v>
      </c>
      <c r="N1060" s="167">
        <f t="shared" si="1122"/>
        <v>4794507.6234459523</v>
      </c>
      <c r="O1060" s="167">
        <f t="shared" si="1122"/>
        <v>8345255.1053215368</v>
      </c>
      <c r="P1060" s="455"/>
      <c r="Q1060" s="87">
        <f t="shared" si="1097"/>
        <v>522350</v>
      </c>
      <c r="R1060" s="550">
        <f t="shared" si="1087"/>
        <v>0</v>
      </c>
      <c r="S1060" s="550">
        <f t="shared" si="1088"/>
        <v>0</v>
      </c>
      <c r="T1060" s="550">
        <f>IF(R1060=1,SUM($R$6:R1060),0)</f>
        <v>0</v>
      </c>
      <c r="U1060" s="550">
        <f>IF(S1060=1,SUM($S$6:S1060),0)</f>
        <v>0</v>
      </c>
      <c r="V1060" s="550">
        <f t="shared" si="1089"/>
        <v>0</v>
      </c>
      <c r="W1060" s="550">
        <f t="shared" si="1090"/>
        <v>0</v>
      </c>
      <c r="X1060" s="550">
        <f>IF(W1060=1,SUM($W$6:W1060),0)</f>
        <v>0</v>
      </c>
      <c r="Y1060" s="158"/>
      <c r="Z1060" s="158"/>
      <c r="AA1060" s="158"/>
      <c r="AB1060" s="158"/>
      <c r="AE1060" s="150"/>
      <c r="AF1060" s="160"/>
      <c r="AG1060" s="150"/>
      <c r="AH1060" s="150"/>
    </row>
    <row r="1061" spans="1:34" ht="15" customHeight="1">
      <c r="A1061" s="15"/>
      <c r="B1061" s="169">
        <v>6</v>
      </c>
      <c r="C1061" s="105" t="s">
        <v>281</v>
      </c>
      <c r="D1061" s="105" t="s">
        <v>2023</v>
      </c>
      <c r="E1061" s="212" t="s">
        <v>47</v>
      </c>
      <c r="F1061" s="213" t="s">
        <v>276</v>
      </c>
      <c r="G1061" s="214">
        <v>290900</v>
      </c>
      <c r="H1061" s="214">
        <v>290900</v>
      </c>
      <c r="I1061" s="167">
        <v>520500</v>
      </c>
      <c r="J1061" s="445">
        <f t="shared" si="1094"/>
        <v>0.78927466483327602</v>
      </c>
      <c r="K1061" s="167">
        <f t="shared" si="1095"/>
        <v>931317.46304572013</v>
      </c>
      <c r="L1061" s="167">
        <f t="shared" ref="L1061:O1061" si="1123">IF($J1061&lt;0,(K1061*(1-$J1061)),(K1061*(1+$J1061)))</f>
        <v>1666382.7415445079</v>
      </c>
      <c r="M1061" s="167">
        <f t="shared" si="1123"/>
        <v>2981616.4213610049</v>
      </c>
      <c r="N1061" s="167">
        <f t="shared" si="1123"/>
        <v>5334930.7229921035</v>
      </c>
      <c r="O1061" s="167">
        <f t="shared" si="1123"/>
        <v>9545656.3812904432</v>
      </c>
      <c r="P1061" s="455"/>
      <c r="Q1061" s="87">
        <f t="shared" si="1097"/>
        <v>520500</v>
      </c>
      <c r="R1061" s="550">
        <f t="shared" si="1087"/>
        <v>0</v>
      </c>
      <c r="S1061" s="550">
        <f t="shared" si="1088"/>
        <v>0</v>
      </c>
      <c r="T1061" s="550">
        <f>IF(R1061=1,SUM($R$6:R1061),0)</f>
        <v>0</v>
      </c>
      <c r="U1061" s="550">
        <f>IF(S1061=1,SUM($S$6:S1061),0)</f>
        <v>0</v>
      </c>
      <c r="V1061" s="550">
        <f t="shared" si="1089"/>
        <v>0</v>
      </c>
      <c r="W1061" s="550">
        <f t="shared" si="1090"/>
        <v>0</v>
      </c>
      <c r="X1061" s="550">
        <f>IF(W1061=1,SUM($W$6:W1061),0)</f>
        <v>0</v>
      </c>
      <c r="Y1061" s="158"/>
      <c r="Z1061" s="158"/>
      <c r="AA1061" s="158"/>
      <c r="AB1061" s="158"/>
      <c r="AE1061" s="150"/>
      <c r="AF1061" s="160"/>
      <c r="AG1061" s="150"/>
      <c r="AH1061" s="150"/>
    </row>
    <row r="1062" spans="1:34" ht="15" customHeight="1">
      <c r="A1062" s="15"/>
      <c r="B1062" s="169">
        <v>7</v>
      </c>
      <c r="C1062" s="105" t="s">
        <v>282</v>
      </c>
      <c r="D1062" s="105" t="s">
        <v>2024</v>
      </c>
      <c r="E1062" s="212" t="s">
        <v>47</v>
      </c>
      <c r="F1062" s="213" t="s">
        <v>276</v>
      </c>
      <c r="G1062" s="214">
        <v>290600</v>
      </c>
      <c r="H1062" s="214">
        <v>290600</v>
      </c>
      <c r="I1062" s="167">
        <v>517750</v>
      </c>
      <c r="J1062" s="445">
        <f t="shared" si="1094"/>
        <v>0.78165863730213347</v>
      </c>
      <c r="K1062" s="167">
        <f t="shared" si="1095"/>
        <v>922453.75946317962</v>
      </c>
      <c r="L1062" s="167">
        <f t="shared" ref="L1062:O1062" si="1124">IF($J1062&lt;0,(K1062*(1-$J1062)),(K1062*(1+$J1062)))</f>
        <v>1643497.7080593987</v>
      </c>
      <c r="M1062" s="167">
        <f t="shared" si="1124"/>
        <v>2928151.886950288</v>
      </c>
      <c r="N1062" s="167">
        <f t="shared" si="1124"/>
        <v>5216967.1007175213</v>
      </c>
      <c r="O1062" s="167">
        <f t="shared" si="1124"/>
        <v>9294854.4955144413</v>
      </c>
      <c r="P1062" s="455"/>
      <c r="Q1062" s="87">
        <f t="shared" si="1097"/>
        <v>517750</v>
      </c>
      <c r="R1062" s="550">
        <f t="shared" si="1087"/>
        <v>0</v>
      </c>
      <c r="S1062" s="550">
        <f t="shared" si="1088"/>
        <v>0</v>
      </c>
      <c r="T1062" s="550">
        <f>IF(R1062=1,SUM($R$6:R1062),0)</f>
        <v>0</v>
      </c>
      <c r="U1062" s="550">
        <f>IF(S1062=1,SUM($S$6:S1062),0)</f>
        <v>0</v>
      </c>
      <c r="V1062" s="550">
        <f t="shared" si="1089"/>
        <v>0</v>
      </c>
      <c r="W1062" s="550">
        <f t="shared" si="1090"/>
        <v>0</v>
      </c>
      <c r="X1062" s="550">
        <f>IF(W1062=1,SUM($W$6:W1062),0)</f>
        <v>0</v>
      </c>
      <c r="Y1062" s="158"/>
      <c r="Z1062" s="158"/>
      <c r="AA1062" s="158"/>
      <c r="AB1062" s="158"/>
      <c r="AE1062" s="150"/>
      <c r="AF1062" s="160"/>
      <c r="AG1062" s="150"/>
      <c r="AH1062" s="150"/>
    </row>
    <row r="1063" spans="1:34" ht="15" customHeight="1">
      <c r="A1063" s="15"/>
      <c r="B1063" s="169">
        <v>8</v>
      </c>
      <c r="C1063" s="105" t="s">
        <v>283</v>
      </c>
      <c r="D1063" s="105" t="s">
        <v>2025</v>
      </c>
      <c r="E1063" s="212" t="s">
        <v>47</v>
      </c>
      <c r="F1063" s="213" t="s">
        <v>276</v>
      </c>
      <c r="G1063" s="214">
        <v>247000</v>
      </c>
      <c r="H1063" s="214">
        <v>247000</v>
      </c>
      <c r="I1063" s="167">
        <v>503900</v>
      </c>
      <c r="J1063" s="445">
        <f t="shared" si="1094"/>
        <v>1.0400809716599191</v>
      </c>
      <c r="K1063" s="167">
        <f t="shared" si="1095"/>
        <v>1027996.8016194333</v>
      </c>
      <c r="L1063" s="167">
        <f t="shared" ref="L1063:O1063" si="1125">IF($J1063&lt;0,(K1063*(1-$J1063)),(K1063*(1+$J1063)))</f>
        <v>2097196.713911063</v>
      </c>
      <c r="M1063" s="167">
        <f t="shared" si="1125"/>
        <v>4278451.1098776711</v>
      </c>
      <c r="N1063" s="167">
        <f t="shared" si="1125"/>
        <v>8728386.6974387001</v>
      </c>
      <c r="O1063" s="167">
        <f t="shared" si="1125"/>
        <v>17806615.614734259</v>
      </c>
      <c r="P1063" s="455"/>
      <c r="Q1063" s="87">
        <f t="shared" si="1097"/>
        <v>503900</v>
      </c>
      <c r="R1063" s="550">
        <f t="shared" si="1087"/>
        <v>0</v>
      </c>
      <c r="S1063" s="550">
        <f t="shared" si="1088"/>
        <v>0</v>
      </c>
      <c r="T1063" s="550">
        <f>IF(R1063=1,SUM($R$6:R1063),0)</f>
        <v>0</v>
      </c>
      <c r="U1063" s="550">
        <f>IF(S1063=1,SUM($S$6:S1063),0)</f>
        <v>0</v>
      </c>
      <c r="V1063" s="550">
        <f t="shared" si="1089"/>
        <v>0</v>
      </c>
      <c r="W1063" s="550">
        <f t="shared" si="1090"/>
        <v>0</v>
      </c>
      <c r="X1063" s="550">
        <f>IF(W1063=1,SUM($W$6:W1063),0)</f>
        <v>0</v>
      </c>
      <c r="Y1063" s="158"/>
      <c r="Z1063" s="158"/>
      <c r="AA1063" s="158"/>
      <c r="AB1063" s="158"/>
      <c r="AE1063" s="150"/>
      <c r="AF1063" s="160"/>
      <c r="AG1063" s="150"/>
      <c r="AH1063" s="150"/>
    </row>
    <row r="1064" spans="1:34" ht="15" customHeight="1">
      <c r="A1064" s="15"/>
      <c r="B1064" s="169">
        <v>9</v>
      </c>
      <c r="C1064" s="105" t="s">
        <v>284</v>
      </c>
      <c r="D1064" s="105" t="s">
        <v>2026</v>
      </c>
      <c r="E1064" s="212" t="s">
        <v>47</v>
      </c>
      <c r="F1064" s="213" t="s">
        <v>276</v>
      </c>
      <c r="G1064" s="214">
        <v>276000</v>
      </c>
      <c r="H1064" s="214">
        <v>276000</v>
      </c>
      <c r="I1064" s="167">
        <v>529750</v>
      </c>
      <c r="J1064" s="445">
        <f t="shared" si="1094"/>
        <v>0.91938405797101452</v>
      </c>
      <c r="K1064" s="167">
        <f t="shared" si="1095"/>
        <v>1016793.704710145</v>
      </c>
      <c r="L1064" s="167">
        <f t="shared" ref="L1064:O1064" si="1126">IF($J1064&lt;0,(K1064*(1-$J1064)),(K1064*(1+$J1064)))</f>
        <v>1951617.6270659398</v>
      </c>
      <c r="M1064" s="167">
        <f t="shared" si="1126"/>
        <v>3745903.7606455861</v>
      </c>
      <c r="N1064" s="167">
        <f t="shared" si="1126"/>
        <v>7189827.9608768094</v>
      </c>
      <c r="O1064" s="167">
        <f t="shared" si="1126"/>
        <v>13800041.167661196</v>
      </c>
      <c r="P1064" s="455"/>
      <c r="Q1064" s="87">
        <f t="shared" si="1097"/>
        <v>529750</v>
      </c>
      <c r="R1064" s="550">
        <f t="shared" si="1087"/>
        <v>0</v>
      </c>
      <c r="S1064" s="550">
        <f t="shared" si="1088"/>
        <v>0</v>
      </c>
      <c r="T1064" s="550">
        <f>IF(R1064=1,SUM($R$6:R1064),0)</f>
        <v>0</v>
      </c>
      <c r="U1064" s="550">
        <f>IF(S1064=1,SUM($S$6:S1064),0)</f>
        <v>0</v>
      </c>
      <c r="V1064" s="550">
        <f t="shared" si="1089"/>
        <v>0</v>
      </c>
      <c r="W1064" s="550">
        <f t="shared" si="1090"/>
        <v>0</v>
      </c>
      <c r="X1064" s="550">
        <f>IF(W1064=1,SUM($W$6:W1064),0)</f>
        <v>0</v>
      </c>
      <c r="Y1064" s="158"/>
      <c r="Z1064" s="158"/>
      <c r="AA1064" s="158"/>
      <c r="AB1064" s="158"/>
      <c r="AE1064" s="150"/>
      <c r="AF1064" s="160"/>
      <c r="AG1064" s="150"/>
      <c r="AH1064" s="150"/>
    </row>
    <row r="1065" spans="1:34" ht="15" customHeight="1">
      <c r="A1065" s="15"/>
      <c r="B1065" s="169">
        <v>10</v>
      </c>
      <c r="C1065" s="105" t="s">
        <v>285</v>
      </c>
      <c r="D1065" s="105"/>
      <c r="E1065" s="212" t="s">
        <v>47</v>
      </c>
      <c r="F1065" s="213" t="s">
        <v>276</v>
      </c>
      <c r="G1065" s="214">
        <v>268100</v>
      </c>
      <c r="H1065" s="214">
        <v>268100</v>
      </c>
      <c r="I1065" s="444">
        <v>268100</v>
      </c>
      <c r="J1065" s="449">
        <v>0.91938405797101452</v>
      </c>
      <c r="K1065" s="444">
        <f t="shared" si="1095"/>
        <v>514586.86594202905</v>
      </c>
      <c r="L1065" s="444">
        <f t="shared" ref="L1065:O1065" si="1127">IF($J1065&lt;0,(K1065*(1-$J1065)),(K1065*(1+$J1065)))</f>
        <v>987689.82693039824</v>
      </c>
      <c r="M1065" s="444">
        <f t="shared" si="1127"/>
        <v>1895756.1080303569</v>
      </c>
      <c r="N1065" s="444">
        <f t="shared" si="1127"/>
        <v>3638684.0515546435</v>
      </c>
      <c r="O1065" s="444">
        <f t="shared" si="1127"/>
        <v>6984032.1605473645</v>
      </c>
      <c r="P1065" s="455"/>
      <c r="Q1065" s="87">
        <f t="shared" si="1097"/>
        <v>268100</v>
      </c>
      <c r="R1065" s="550">
        <f t="shared" si="1087"/>
        <v>0</v>
      </c>
      <c r="S1065" s="550">
        <f t="shared" si="1088"/>
        <v>0</v>
      </c>
      <c r="T1065" s="550">
        <f>IF(R1065=1,SUM($R$6:R1065),0)</f>
        <v>0</v>
      </c>
      <c r="U1065" s="550">
        <f>IF(S1065=1,SUM($S$6:S1065),0)</f>
        <v>0</v>
      </c>
      <c r="V1065" s="550">
        <f t="shared" si="1089"/>
        <v>0</v>
      </c>
      <c r="W1065" s="550">
        <f t="shared" si="1090"/>
        <v>0</v>
      </c>
      <c r="X1065" s="550">
        <f>IF(W1065=1,SUM($W$6:W1065),0)</f>
        <v>0</v>
      </c>
      <c r="Y1065" s="158"/>
      <c r="Z1065" s="158"/>
      <c r="AA1065" s="158"/>
      <c r="AB1065" s="158"/>
      <c r="AE1065" s="150"/>
      <c r="AF1065" s="160"/>
      <c r="AG1065" s="150"/>
      <c r="AH1065" s="150"/>
    </row>
    <row r="1066" spans="1:34" ht="15" customHeight="1">
      <c r="A1066" s="15"/>
      <c r="B1066" s="169">
        <v>11</v>
      </c>
      <c r="C1066" s="105" t="s">
        <v>286</v>
      </c>
      <c r="D1066" s="105" t="s">
        <v>2027</v>
      </c>
      <c r="E1066" s="212" t="s">
        <v>47</v>
      </c>
      <c r="F1066" s="213" t="s">
        <v>276</v>
      </c>
      <c r="G1066" s="214">
        <v>222400</v>
      </c>
      <c r="H1066" s="214">
        <v>222400</v>
      </c>
      <c r="I1066" s="167">
        <v>522350</v>
      </c>
      <c r="J1066" s="445">
        <f t="shared" si="1094"/>
        <v>1.3486960431654675</v>
      </c>
      <c r="K1066" s="167">
        <f t="shared" si="1095"/>
        <v>1226841.3781474819</v>
      </c>
      <c r="L1066" s="167">
        <f t="shared" ref="L1066:O1066" si="1128">IF($J1066&lt;0,(K1066*(1-$J1066)),(K1066*(1+$J1066)))</f>
        <v>2881477.4904466597</v>
      </c>
      <c r="M1066" s="167">
        <f t="shared" si="1128"/>
        <v>6767714.7802824313</v>
      </c>
      <c r="N1066" s="167">
        <f t="shared" si="1128"/>
        <v>15895304.925721798</v>
      </c>
      <c r="O1066" s="167">
        <f t="shared" si="1128"/>
        <v>37333239.78395135</v>
      </c>
      <c r="P1066" s="455"/>
      <c r="Q1066" s="87">
        <f t="shared" si="1097"/>
        <v>522350</v>
      </c>
      <c r="R1066" s="550">
        <f t="shared" si="1087"/>
        <v>0</v>
      </c>
      <c r="S1066" s="550">
        <f t="shared" si="1088"/>
        <v>0</v>
      </c>
      <c r="T1066" s="550">
        <f>IF(R1066=1,SUM($R$6:R1066),0)</f>
        <v>0</v>
      </c>
      <c r="U1066" s="550">
        <f>IF(S1066=1,SUM($S$6:S1066),0)</f>
        <v>0</v>
      </c>
      <c r="V1066" s="550">
        <f t="shared" si="1089"/>
        <v>0</v>
      </c>
      <c r="W1066" s="550">
        <f t="shared" si="1090"/>
        <v>0</v>
      </c>
      <c r="X1066" s="550">
        <f>IF(W1066=1,SUM($W$6:W1066),0)</f>
        <v>0</v>
      </c>
      <c r="Y1066" s="158"/>
      <c r="Z1066" s="158"/>
      <c r="AA1066" s="158"/>
      <c r="AB1066" s="158"/>
      <c r="AE1066" s="150"/>
      <c r="AF1066" s="160"/>
      <c r="AG1066" s="150"/>
      <c r="AH1066" s="150"/>
    </row>
    <row r="1067" spans="1:34" ht="15" customHeight="1">
      <c r="A1067" s="15"/>
      <c r="B1067" s="169">
        <v>12</v>
      </c>
      <c r="C1067" s="105" t="s">
        <v>287</v>
      </c>
      <c r="D1067" s="105" t="s">
        <v>2028</v>
      </c>
      <c r="E1067" s="212" t="s">
        <v>47</v>
      </c>
      <c r="F1067" s="213" t="s">
        <v>276</v>
      </c>
      <c r="G1067" s="214">
        <v>222400</v>
      </c>
      <c r="H1067" s="214">
        <v>222400</v>
      </c>
      <c r="I1067" s="167">
        <v>335750</v>
      </c>
      <c r="J1067" s="445">
        <f t="shared" si="1094"/>
        <v>0.50966726618705038</v>
      </c>
      <c r="K1067" s="167">
        <f t="shared" si="1095"/>
        <v>506870.78462230222</v>
      </c>
      <c r="L1067" s="167">
        <f t="shared" ref="L1067:O1067" si="1129">IF($J1067&lt;0,(K1067*(1-$J1067)),(K1067*(1+$J1067)))</f>
        <v>765206.23173083621</v>
      </c>
      <c r="M1067" s="167">
        <f t="shared" si="1129"/>
        <v>1155206.7999263862</v>
      </c>
      <c r="N1067" s="167">
        <f t="shared" si="1129"/>
        <v>1743977.8915255584</v>
      </c>
      <c r="O1067" s="167">
        <f t="shared" si="1129"/>
        <v>2632826.3357900465</v>
      </c>
      <c r="P1067" s="455"/>
      <c r="Q1067" s="87">
        <f t="shared" si="1097"/>
        <v>335750</v>
      </c>
      <c r="R1067" s="550">
        <f t="shared" si="1087"/>
        <v>0</v>
      </c>
      <c r="S1067" s="550">
        <f t="shared" si="1088"/>
        <v>0</v>
      </c>
      <c r="T1067" s="550">
        <f>IF(R1067=1,SUM($R$6:R1067),0)</f>
        <v>0</v>
      </c>
      <c r="U1067" s="550">
        <f>IF(S1067=1,SUM($S$6:S1067),0)</f>
        <v>0</v>
      </c>
      <c r="V1067" s="550">
        <f t="shared" si="1089"/>
        <v>0</v>
      </c>
      <c r="W1067" s="550">
        <f t="shared" si="1090"/>
        <v>0</v>
      </c>
      <c r="X1067" s="550">
        <f>IF(W1067=1,SUM($W$6:W1067),0)</f>
        <v>0</v>
      </c>
      <c r="Y1067" s="158"/>
      <c r="Z1067" s="158"/>
      <c r="AA1067" s="158"/>
      <c r="AB1067" s="158"/>
      <c r="AE1067" s="150"/>
      <c r="AF1067" s="160"/>
      <c r="AG1067" s="150"/>
      <c r="AH1067" s="150"/>
    </row>
    <row r="1068" spans="1:34" ht="15" customHeight="1">
      <c r="A1068" s="17"/>
      <c r="B1068" s="169">
        <v>13</v>
      </c>
      <c r="C1068" s="105" t="s">
        <v>288</v>
      </c>
      <c r="D1068" s="105" t="s">
        <v>2029</v>
      </c>
      <c r="E1068" s="212" t="s">
        <v>47</v>
      </c>
      <c r="F1068" s="213" t="s">
        <v>276</v>
      </c>
      <c r="G1068" s="214">
        <v>197300</v>
      </c>
      <c r="H1068" s="214">
        <v>197300</v>
      </c>
      <c r="I1068" s="167">
        <v>333000</v>
      </c>
      <c r="J1068" s="445">
        <f t="shared" si="1094"/>
        <v>0.68778509883426253</v>
      </c>
      <c r="K1068" s="167">
        <f t="shared" si="1095"/>
        <v>562032.43791180942</v>
      </c>
      <c r="L1068" s="167">
        <f t="shared" ref="L1068:O1068" si="1130">IF($J1068&lt;0,(K1068*(1-$J1068)),(K1068*(1+$J1068)))</f>
        <v>948589.97376904474</v>
      </c>
      <c r="M1068" s="167">
        <f t="shared" si="1130"/>
        <v>1601016.0226309777</v>
      </c>
      <c r="N1068" s="167">
        <f t="shared" si="1130"/>
        <v>2702170.9859914626</v>
      </c>
      <c r="O1068" s="167">
        <f t="shared" si="1130"/>
        <v>4560683.9246586766</v>
      </c>
      <c r="P1068" s="455"/>
      <c r="Q1068" s="87">
        <f t="shared" si="1097"/>
        <v>333000</v>
      </c>
      <c r="R1068" s="550">
        <f t="shared" si="1087"/>
        <v>0</v>
      </c>
      <c r="S1068" s="550">
        <f t="shared" si="1088"/>
        <v>0</v>
      </c>
      <c r="T1068" s="550">
        <f>IF(R1068=1,SUM($R$6:R1068),0)</f>
        <v>0</v>
      </c>
      <c r="U1068" s="550">
        <f>IF(S1068=1,SUM($S$6:S1068),0)</f>
        <v>0</v>
      </c>
      <c r="V1068" s="550">
        <f t="shared" si="1089"/>
        <v>0</v>
      </c>
      <c r="W1068" s="550">
        <f t="shared" si="1090"/>
        <v>0</v>
      </c>
      <c r="X1068" s="550">
        <f>IF(W1068=1,SUM($W$6:W1068),0)</f>
        <v>0</v>
      </c>
      <c r="Y1068" s="158"/>
      <c r="Z1068" s="158"/>
      <c r="AA1068" s="158"/>
      <c r="AB1068" s="158"/>
      <c r="AE1068" s="150"/>
      <c r="AF1068" s="160"/>
      <c r="AG1068" s="150"/>
      <c r="AH1068" s="150"/>
    </row>
    <row r="1069" spans="1:34" ht="15" customHeight="1">
      <c r="A1069" s="15"/>
      <c r="B1069" s="169">
        <v>14</v>
      </c>
      <c r="C1069" s="105" t="s">
        <v>289</v>
      </c>
      <c r="D1069" s="105" t="s">
        <v>2030</v>
      </c>
      <c r="E1069" s="212" t="s">
        <v>47</v>
      </c>
      <c r="F1069" s="213" t="s">
        <v>276</v>
      </c>
      <c r="G1069" s="214">
        <v>149200</v>
      </c>
      <c r="H1069" s="214">
        <v>149200</v>
      </c>
      <c r="I1069" s="167">
        <v>320750</v>
      </c>
      <c r="J1069" s="445">
        <f t="shared" si="1094"/>
        <v>1.1497989276139411</v>
      </c>
      <c r="K1069" s="167">
        <f t="shared" si="1095"/>
        <v>689548.00603217154</v>
      </c>
      <c r="L1069" s="167">
        <f t="shared" ref="L1069:O1069" si="1131">IF($J1069&lt;0,(K1069*(1-$J1069)),(K1069*(1+$J1069)))</f>
        <v>1482389.5639062936</v>
      </c>
      <c r="M1069" s="167">
        <f t="shared" si="1131"/>
        <v>3186839.4947918477</v>
      </c>
      <c r="N1069" s="167">
        <f t="shared" si="1131"/>
        <v>6851064.1283812672</v>
      </c>
      <c r="O1069" s="167">
        <f t="shared" si="1131"/>
        <v>14728410.316208387</v>
      </c>
      <c r="P1069" s="455"/>
      <c r="Q1069" s="87">
        <f t="shared" si="1097"/>
        <v>320750</v>
      </c>
      <c r="R1069" s="550">
        <f t="shared" si="1087"/>
        <v>0</v>
      </c>
      <c r="S1069" s="550">
        <f t="shared" si="1088"/>
        <v>0</v>
      </c>
      <c r="T1069" s="550">
        <f>IF(R1069=1,SUM($R$6:R1069),0)</f>
        <v>0</v>
      </c>
      <c r="U1069" s="550">
        <f>IF(S1069=1,SUM($S$6:S1069),0)</f>
        <v>0</v>
      </c>
      <c r="V1069" s="550">
        <f t="shared" si="1089"/>
        <v>0</v>
      </c>
      <c r="W1069" s="550">
        <f t="shared" si="1090"/>
        <v>0</v>
      </c>
      <c r="X1069" s="550">
        <f>IF(W1069=1,SUM($W$6:W1069),0)</f>
        <v>0</v>
      </c>
      <c r="Y1069" s="158"/>
      <c r="Z1069" s="158"/>
      <c r="AA1069" s="158"/>
      <c r="AB1069" s="158"/>
      <c r="AE1069" s="150"/>
      <c r="AF1069" s="160"/>
      <c r="AG1069" s="150"/>
      <c r="AH1069" s="150"/>
    </row>
    <row r="1070" spans="1:34" ht="15" customHeight="1">
      <c r="A1070" s="15"/>
      <c r="B1070" s="169">
        <v>15</v>
      </c>
      <c r="C1070" s="105" t="s">
        <v>290</v>
      </c>
      <c r="D1070" s="105" t="s">
        <v>2031</v>
      </c>
      <c r="E1070" s="212" t="s">
        <v>47</v>
      </c>
      <c r="F1070" s="213" t="s">
        <v>276</v>
      </c>
      <c r="G1070" s="214">
        <v>390200</v>
      </c>
      <c r="H1070" s="214">
        <v>390200</v>
      </c>
      <c r="I1070" s="167">
        <v>463250</v>
      </c>
      <c r="J1070" s="445">
        <f t="shared" si="1094"/>
        <v>0.18721168631471041</v>
      </c>
      <c r="K1070" s="167">
        <f t="shared" si="1095"/>
        <v>549975.81368528958</v>
      </c>
      <c r="L1070" s="167">
        <f t="shared" ref="L1070:O1070" si="1132">IF($J1070&lt;0,(K1070*(1-$J1070)),(K1070*(1+$J1070)))</f>
        <v>652937.71319761768</v>
      </c>
      <c r="M1070" s="167">
        <f t="shared" si="1132"/>
        <v>775175.28354381444</v>
      </c>
      <c r="N1070" s="167">
        <f t="shared" si="1132"/>
        <v>920297.15556553577</v>
      </c>
      <c r="O1070" s="167">
        <f t="shared" si="1132"/>
        <v>1092587.5379695911</v>
      </c>
      <c r="P1070" s="455"/>
      <c r="Q1070" s="87">
        <f t="shared" si="1097"/>
        <v>463250</v>
      </c>
      <c r="R1070" s="550">
        <f t="shared" si="1087"/>
        <v>0</v>
      </c>
      <c r="S1070" s="550">
        <f t="shared" si="1088"/>
        <v>0</v>
      </c>
      <c r="T1070" s="550">
        <f>IF(R1070=1,SUM($R$6:R1070),0)</f>
        <v>0</v>
      </c>
      <c r="U1070" s="550">
        <f>IF(S1070=1,SUM($S$6:S1070),0)</f>
        <v>0</v>
      </c>
      <c r="V1070" s="550">
        <f t="shared" si="1089"/>
        <v>0</v>
      </c>
      <c r="W1070" s="550">
        <f t="shared" si="1090"/>
        <v>0</v>
      </c>
      <c r="X1070" s="550">
        <f>IF(W1070=1,SUM($W$6:W1070),0)</f>
        <v>0</v>
      </c>
      <c r="Y1070" s="158"/>
      <c r="Z1070" s="158"/>
      <c r="AA1070" s="158"/>
      <c r="AB1070" s="158"/>
      <c r="AE1070" s="150"/>
      <c r="AF1070" s="160"/>
      <c r="AG1070" s="150"/>
      <c r="AH1070" s="150"/>
    </row>
    <row r="1071" spans="1:34" ht="15" customHeight="1">
      <c r="A1071" s="15"/>
      <c r="B1071" s="169">
        <v>16</v>
      </c>
      <c r="C1071" s="105" t="s">
        <v>292</v>
      </c>
      <c r="D1071" s="105" t="s">
        <v>2032</v>
      </c>
      <c r="E1071" s="212" t="s">
        <v>47</v>
      </c>
      <c r="F1071" s="213" t="s">
        <v>276</v>
      </c>
      <c r="G1071" s="214">
        <v>307600</v>
      </c>
      <c r="H1071" s="214">
        <v>307600</v>
      </c>
      <c r="I1071" s="167">
        <v>454600</v>
      </c>
      <c r="J1071" s="445">
        <f t="shared" si="1094"/>
        <v>0.47789336801040311</v>
      </c>
      <c r="K1071" s="167">
        <f t="shared" si="1095"/>
        <v>671850.32509752933</v>
      </c>
      <c r="L1071" s="167">
        <f t="shared" ref="L1071:O1071" si="1133">IF($J1071&lt;0,(K1071*(1-$J1071)),(K1071*(1+$J1071)))</f>
        <v>992923.13975727197</v>
      </c>
      <c r="M1071" s="167">
        <f t="shared" si="1133"/>
        <v>1467434.5231913389</v>
      </c>
      <c r="N1071" s="167">
        <f t="shared" si="1133"/>
        <v>2168711.7498139879</v>
      </c>
      <c r="O1071" s="167">
        <f t="shared" si="1133"/>
        <v>3205124.7121763295</v>
      </c>
      <c r="P1071" s="455"/>
      <c r="Q1071" s="87">
        <f t="shared" si="1097"/>
        <v>454600</v>
      </c>
      <c r="R1071" s="550">
        <f t="shared" si="1087"/>
        <v>0</v>
      </c>
      <c r="S1071" s="550">
        <f t="shared" si="1088"/>
        <v>0</v>
      </c>
      <c r="T1071" s="550">
        <f>IF(R1071=1,SUM($R$6:R1071),0)</f>
        <v>0</v>
      </c>
      <c r="U1071" s="550">
        <f>IF(S1071=1,SUM($S$6:S1071),0)</f>
        <v>0</v>
      </c>
      <c r="V1071" s="550">
        <f t="shared" si="1089"/>
        <v>0</v>
      </c>
      <c r="W1071" s="550">
        <f t="shared" si="1090"/>
        <v>0</v>
      </c>
      <c r="X1071" s="550">
        <f>IF(W1071=1,SUM($W$6:W1071),0)</f>
        <v>0</v>
      </c>
      <c r="Y1071" s="158"/>
      <c r="Z1071" s="158"/>
      <c r="AA1071" s="158"/>
      <c r="AB1071" s="158"/>
      <c r="AE1071" s="150"/>
      <c r="AF1071" s="160"/>
      <c r="AG1071" s="150"/>
      <c r="AH1071" s="150"/>
    </row>
    <row r="1072" spans="1:34" ht="15" customHeight="1">
      <c r="A1072" s="15"/>
      <c r="B1072" s="169">
        <v>17</v>
      </c>
      <c r="C1072" s="105" t="s">
        <v>294</v>
      </c>
      <c r="D1072" s="105" t="s">
        <v>2033</v>
      </c>
      <c r="E1072" s="212" t="s">
        <v>47</v>
      </c>
      <c r="F1072" s="213" t="s">
        <v>276</v>
      </c>
      <c r="G1072" s="214">
        <v>261600</v>
      </c>
      <c r="H1072" s="214">
        <v>261600</v>
      </c>
      <c r="I1072" s="167">
        <v>430000</v>
      </c>
      <c r="J1072" s="445">
        <f t="shared" si="1094"/>
        <v>0.64373088685015289</v>
      </c>
      <c r="K1072" s="167">
        <f t="shared" si="1095"/>
        <v>706804.2813455658</v>
      </c>
      <c r="L1072" s="167">
        <f t="shared" ref="L1072:O1072" si="1134">IF($J1072&lt;0,(K1072*(1-$J1072)),(K1072*(1+$J1072)))</f>
        <v>1161796.028205632</v>
      </c>
      <c r="M1072" s="167">
        <f t="shared" si="1134"/>
        <v>1909680.0157814289</v>
      </c>
      <c r="N1072" s="167">
        <f t="shared" si="1134"/>
        <v>3139000.0259404224</v>
      </c>
      <c r="O1072" s="167">
        <f t="shared" si="1134"/>
        <v>5159671.2964617042</v>
      </c>
      <c r="P1072" s="455"/>
      <c r="Q1072" s="87">
        <f t="shared" si="1097"/>
        <v>430000</v>
      </c>
      <c r="R1072" s="550">
        <f t="shared" si="1087"/>
        <v>0</v>
      </c>
      <c r="S1072" s="550">
        <f t="shared" si="1088"/>
        <v>0</v>
      </c>
      <c r="T1072" s="550">
        <f>IF(R1072=1,SUM($R$6:R1072),0)</f>
        <v>0</v>
      </c>
      <c r="U1072" s="550">
        <f>IF(S1072=1,SUM($S$6:S1072),0)</f>
        <v>0</v>
      </c>
      <c r="V1072" s="550">
        <f t="shared" si="1089"/>
        <v>0</v>
      </c>
      <c r="W1072" s="550">
        <f t="shared" si="1090"/>
        <v>0</v>
      </c>
      <c r="X1072" s="550">
        <f>IF(W1072=1,SUM($W$6:W1072),0)</f>
        <v>0</v>
      </c>
      <c r="Y1072" s="158"/>
      <c r="Z1072" s="158"/>
      <c r="AA1072" s="158"/>
      <c r="AB1072" s="158"/>
      <c r="AE1072" s="150"/>
      <c r="AF1072" s="160"/>
      <c r="AG1072" s="150"/>
      <c r="AH1072" s="150"/>
    </row>
    <row r="1073" spans="1:34" ht="15" customHeight="1">
      <c r="A1073" s="15"/>
      <c r="B1073" s="169">
        <v>18</v>
      </c>
      <c r="C1073" s="105" t="s">
        <v>296</v>
      </c>
      <c r="D1073" s="105" t="s">
        <v>2034</v>
      </c>
      <c r="E1073" s="212" t="s">
        <v>47</v>
      </c>
      <c r="F1073" s="213" t="s">
        <v>276</v>
      </c>
      <c r="G1073" s="214">
        <v>198700</v>
      </c>
      <c r="H1073" s="214">
        <v>198700</v>
      </c>
      <c r="I1073" s="167">
        <v>416150</v>
      </c>
      <c r="J1073" s="445">
        <f t="shared" si="1094"/>
        <v>1.0943633618520383</v>
      </c>
      <c r="K1073" s="167">
        <f t="shared" si="1095"/>
        <v>871569.31303472584</v>
      </c>
      <c r="L1073" s="167">
        <f t="shared" ref="L1073:O1073" si="1135">IF($J1073&lt;0,(K1073*(1-$J1073)),(K1073*(1+$J1073)))</f>
        <v>1825382.8365344801</v>
      </c>
      <c r="M1073" s="167">
        <f t="shared" si="1135"/>
        <v>3823014.9341913639</v>
      </c>
      <c r="N1073" s="167">
        <f t="shared" si="1135"/>
        <v>8006782.4099835744</v>
      </c>
      <c r="O1073" s="167">
        <f t="shared" si="1135"/>
        <v>16769111.725790966</v>
      </c>
      <c r="P1073" s="455"/>
      <c r="Q1073" s="87">
        <f t="shared" si="1097"/>
        <v>416150</v>
      </c>
      <c r="R1073" s="550">
        <f t="shared" si="1087"/>
        <v>0</v>
      </c>
      <c r="S1073" s="550">
        <f t="shared" si="1088"/>
        <v>0</v>
      </c>
      <c r="T1073" s="550">
        <f>IF(R1073=1,SUM($R$6:R1073),0)</f>
        <v>0</v>
      </c>
      <c r="U1073" s="550">
        <f>IF(S1073=1,SUM($S$6:S1073),0)</f>
        <v>0</v>
      </c>
      <c r="V1073" s="550">
        <f t="shared" si="1089"/>
        <v>0</v>
      </c>
      <c r="W1073" s="550">
        <f t="shared" si="1090"/>
        <v>0</v>
      </c>
      <c r="X1073" s="550">
        <f>IF(W1073=1,SUM($W$6:W1073),0)</f>
        <v>0</v>
      </c>
      <c r="Y1073" s="158"/>
      <c r="Z1073" s="158"/>
      <c r="AA1073" s="158"/>
      <c r="AB1073" s="158"/>
      <c r="AE1073" s="150"/>
      <c r="AF1073" s="160"/>
      <c r="AG1073" s="150"/>
      <c r="AH1073" s="150"/>
    </row>
    <row r="1074" spans="1:34" ht="15" customHeight="1">
      <c r="A1074" s="15"/>
      <c r="B1074" s="169">
        <v>19</v>
      </c>
      <c r="C1074" s="105" t="s">
        <v>291</v>
      </c>
      <c r="D1074" s="105" t="s">
        <v>2035</v>
      </c>
      <c r="E1074" s="212" t="s">
        <v>47</v>
      </c>
      <c r="F1074" s="213" t="s">
        <v>276</v>
      </c>
      <c r="G1074" s="214">
        <v>272600</v>
      </c>
      <c r="H1074" s="214">
        <v>272600</v>
      </c>
      <c r="I1074" s="167">
        <v>346850</v>
      </c>
      <c r="J1074" s="445">
        <f t="shared" si="1094"/>
        <v>0.27237710931768161</v>
      </c>
      <c r="K1074" s="167">
        <f t="shared" si="1095"/>
        <v>441324.00036683789</v>
      </c>
      <c r="L1074" s="167">
        <f t="shared" ref="L1074:O1074" si="1136">IF($J1074&lt;0,(K1074*(1-$J1074)),(K1074*(1+$J1074)))</f>
        <v>561530.55585927272</v>
      </c>
      <c r="M1074" s="167">
        <f t="shared" si="1136"/>
        <v>714478.6254577724</v>
      </c>
      <c r="N1074" s="167">
        <f t="shared" si="1136"/>
        <v>909086.24812923104</v>
      </c>
      <c r="O1074" s="167">
        <f t="shared" si="1136"/>
        <v>1156700.5325151277</v>
      </c>
      <c r="P1074" s="455"/>
      <c r="Q1074" s="87">
        <f t="shared" si="1097"/>
        <v>346850</v>
      </c>
      <c r="R1074" s="550">
        <f t="shared" si="1087"/>
        <v>0</v>
      </c>
      <c r="S1074" s="550">
        <f t="shared" si="1088"/>
        <v>0</v>
      </c>
      <c r="T1074" s="550">
        <f>IF(R1074=1,SUM($R$6:R1074),0)</f>
        <v>0</v>
      </c>
      <c r="U1074" s="550">
        <f>IF(S1074=1,SUM($S$6:S1074),0)</f>
        <v>0</v>
      </c>
      <c r="V1074" s="550">
        <f t="shared" si="1089"/>
        <v>0</v>
      </c>
      <c r="W1074" s="550">
        <f t="shared" si="1090"/>
        <v>0</v>
      </c>
      <c r="X1074" s="550">
        <f>IF(W1074=1,SUM($W$6:W1074),0)</f>
        <v>0</v>
      </c>
      <c r="Y1074" s="158"/>
      <c r="Z1074" s="158"/>
      <c r="AA1074" s="158"/>
      <c r="AB1074" s="158"/>
      <c r="AE1074" s="150"/>
      <c r="AF1074" s="160"/>
      <c r="AG1074" s="150"/>
      <c r="AH1074" s="150"/>
    </row>
    <row r="1075" spans="1:34" ht="15" customHeight="1">
      <c r="A1075" s="15"/>
      <c r="B1075" s="169">
        <v>20</v>
      </c>
      <c r="C1075" s="105" t="s">
        <v>293</v>
      </c>
      <c r="D1075" s="105" t="s">
        <v>2036</v>
      </c>
      <c r="E1075" s="212" t="s">
        <v>47</v>
      </c>
      <c r="F1075" s="213" t="s">
        <v>276</v>
      </c>
      <c r="G1075" s="214">
        <v>243400</v>
      </c>
      <c r="H1075" s="214">
        <v>243400</v>
      </c>
      <c r="I1075" s="167">
        <v>341300</v>
      </c>
      <c r="J1075" s="445">
        <f t="shared" si="1094"/>
        <v>0.40221857025472474</v>
      </c>
      <c r="K1075" s="167">
        <f t="shared" si="1095"/>
        <v>478577.19802793756</v>
      </c>
      <c r="L1075" s="167">
        <f t="shared" ref="L1075:O1075" si="1137">IF($J1075&lt;0,(K1075*(1-$J1075)),(K1075*(1+$J1075)))</f>
        <v>671069.83437524689</v>
      </c>
      <c r="M1075" s="167">
        <f t="shared" si="1137"/>
        <v>940986.58369873359</v>
      </c>
      <c r="N1075" s="167">
        <f t="shared" si="1137"/>
        <v>1319468.8620229161</v>
      </c>
      <c r="O1075" s="167">
        <f t="shared" si="1137"/>
        <v>1850183.7412014022</v>
      </c>
      <c r="P1075" s="455"/>
      <c r="Q1075" s="87">
        <f t="shared" si="1097"/>
        <v>341300</v>
      </c>
      <c r="R1075" s="550">
        <f t="shared" si="1087"/>
        <v>0</v>
      </c>
      <c r="S1075" s="550">
        <f t="shared" si="1088"/>
        <v>0</v>
      </c>
      <c r="T1075" s="550">
        <f>IF(R1075=1,SUM($R$6:R1075),0)</f>
        <v>0</v>
      </c>
      <c r="U1075" s="550">
        <f>IF(S1075=1,SUM($S$6:S1075),0)</f>
        <v>0</v>
      </c>
      <c r="V1075" s="550">
        <f t="shared" si="1089"/>
        <v>0</v>
      </c>
      <c r="W1075" s="550">
        <f t="shared" si="1090"/>
        <v>0</v>
      </c>
      <c r="X1075" s="550">
        <f>IF(W1075=1,SUM($W$6:W1075),0)</f>
        <v>0</v>
      </c>
      <c r="Y1075" s="158"/>
      <c r="Z1075" s="158"/>
      <c r="AA1075" s="158"/>
      <c r="AB1075" s="158"/>
      <c r="AE1075" s="150"/>
      <c r="AF1075" s="160"/>
      <c r="AG1075" s="150"/>
      <c r="AH1075" s="150"/>
    </row>
    <row r="1076" spans="1:34" ht="15" customHeight="1">
      <c r="A1076" s="15"/>
      <c r="B1076" s="169">
        <v>21</v>
      </c>
      <c r="C1076" s="105" t="s">
        <v>295</v>
      </c>
      <c r="D1076" s="105" t="s">
        <v>2037</v>
      </c>
      <c r="E1076" s="212" t="s">
        <v>47</v>
      </c>
      <c r="F1076" s="213" t="s">
        <v>276</v>
      </c>
      <c r="G1076" s="214">
        <v>179300</v>
      </c>
      <c r="H1076" s="214">
        <v>179300</v>
      </c>
      <c r="I1076" s="167">
        <v>337600</v>
      </c>
      <c r="J1076" s="445">
        <f t="shared" si="1094"/>
        <v>0.88287785833798105</v>
      </c>
      <c r="K1076" s="167">
        <f t="shared" si="1095"/>
        <v>635659.56497490243</v>
      </c>
      <c r="L1076" s="167">
        <f t="shared" ref="L1076:O1076" si="1138">IF($J1076&lt;0,(K1076*(1-$J1076)),(K1076*(1+$J1076)))</f>
        <v>1196869.320331997</v>
      </c>
      <c r="M1076" s="167">
        <f t="shared" si="1138"/>
        <v>2253558.7425771453</v>
      </c>
      <c r="N1076" s="167">
        <f t="shared" si="1138"/>
        <v>4243175.8588624885</v>
      </c>
      <c r="O1076" s="167">
        <f t="shared" si="1138"/>
        <v>7989381.8736864254</v>
      </c>
      <c r="P1076" s="455"/>
      <c r="Q1076" s="87">
        <f t="shared" si="1097"/>
        <v>337600</v>
      </c>
      <c r="R1076" s="550">
        <f t="shared" si="1087"/>
        <v>0</v>
      </c>
      <c r="S1076" s="550">
        <f t="shared" si="1088"/>
        <v>0</v>
      </c>
      <c r="T1076" s="550">
        <f>IF(R1076=1,SUM($R$6:R1076),0)</f>
        <v>0</v>
      </c>
      <c r="U1076" s="550">
        <f>IF(S1076=1,SUM($S$6:S1076),0)</f>
        <v>0</v>
      </c>
      <c r="V1076" s="550">
        <f t="shared" si="1089"/>
        <v>0</v>
      </c>
      <c r="W1076" s="550">
        <f t="shared" si="1090"/>
        <v>0</v>
      </c>
      <c r="X1076" s="550">
        <f>IF(W1076=1,SUM($W$6:W1076),0)</f>
        <v>0</v>
      </c>
      <c r="Y1076" s="158"/>
      <c r="Z1076" s="158"/>
      <c r="AA1076" s="158"/>
      <c r="AB1076" s="158"/>
      <c r="AE1076" s="150"/>
      <c r="AF1076" s="160"/>
      <c r="AG1076" s="150"/>
      <c r="AH1076" s="150"/>
    </row>
    <row r="1077" spans="1:34" ht="15" customHeight="1">
      <c r="A1077" s="15"/>
      <c r="B1077" s="169">
        <v>22</v>
      </c>
      <c r="C1077" s="105" t="s">
        <v>297</v>
      </c>
      <c r="D1077" s="105" t="s">
        <v>2038</v>
      </c>
      <c r="E1077" s="212" t="s">
        <v>47</v>
      </c>
      <c r="F1077" s="213" t="s">
        <v>276</v>
      </c>
      <c r="G1077" s="214">
        <v>151900</v>
      </c>
      <c r="H1077" s="214">
        <v>151900</v>
      </c>
      <c r="I1077" s="167">
        <v>328400</v>
      </c>
      <c r="J1077" s="445">
        <f t="shared" si="1094"/>
        <v>1.1619486504279131</v>
      </c>
      <c r="K1077" s="167">
        <f t="shared" si="1095"/>
        <v>709983.93680052669</v>
      </c>
      <c r="L1077" s="167">
        <f t="shared" ref="L1077:O1077" si="1139">IF($J1077&lt;0,(K1077*(1-$J1077)),(K1077*(1+$J1077)))</f>
        <v>1534948.8139913953</v>
      </c>
      <c r="M1077" s="167">
        <f t="shared" si="1139"/>
        <v>3318480.5168846226</v>
      </c>
      <c r="N1077" s="167">
        <f t="shared" si="1139"/>
        <v>7174384.4749500332</v>
      </c>
      <c r="O1077" s="167">
        <f t="shared" si="1139"/>
        <v>15510650.833269196</v>
      </c>
      <c r="P1077" s="455"/>
      <c r="Q1077" s="87">
        <f t="shared" si="1097"/>
        <v>328400</v>
      </c>
      <c r="R1077" s="550">
        <f t="shared" si="1087"/>
        <v>0</v>
      </c>
      <c r="S1077" s="550">
        <f t="shared" si="1088"/>
        <v>0</v>
      </c>
      <c r="T1077" s="550">
        <f>IF(R1077=1,SUM($R$6:R1077),0)</f>
        <v>0</v>
      </c>
      <c r="U1077" s="550">
        <f>IF(S1077=1,SUM($S$6:S1077),0)</f>
        <v>0</v>
      </c>
      <c r="V1077" s="550">
        <f t="shared" si="1089"/>
        <v>0</v>
      </c>
      <c r="W1077" s="550">
        <f t="shared" si="1090"/>
        <v>0</v>
      </c>
      <c r="X1077" s="550">
        <f>IF(W1077=1,SUM($W$6:W1077),0)</f>
        <v>0</v>
      </c>
      <c r="Y1077" s="158"/>
      <c r="Z1077" s="158"/>
      <c r="AA1077" s="158"/>
      <c r="AB1077" s="158"/>
      <c r="AE1077" s="150"/>
      <c r="AF1077" s="160"/>
      <c r="AG1077" s="150"/>
      <c r="AH1077" s="150"/>
    </row>
    <row r="1078" spans="1:34" ht="15" customHeight="1">
      <c r="A1078" s="15"/>
      <c r="B1078" s="169">
        <v>23</v>
      </c>
      <c r="C1078" s="105" t="s">
        <v>593</v>
      </c>
      <c r="D1078" s="105" t="s">
        <v>2039</v>
      </c>
      <c r="E1078" s="212" t="s">
        <v>47</v>
      </c>
      <c r="F1078" s="213" t="s">
        <v>276</v>
      </c>
      <c r="G1078" s="214">
        <v>136485.10978061482</v>
      </c>
      <c r="H1078" s="214">
        <v>136485.10978061482</v>
      </c>
      <c r="I1078" s="167">
        <v>268800</v>
      </c>
      <c r="J1078" s="445">
        <f t="shared" si="1094"/>
        <v>0.96944560789134571</v>
      </c>
      <c r="K1078" s="167">
        <f t="shared" si="1095"/>
        <v>529386.97940119368</v>
      </c>
      <c r="L1078" s="167">
        <f t="shared" ref="L1078:O1078" si="1140">IF($J1078&lt;0,(K1078*(1-$J1078)),(K1078*(1+$J1078)))</f>
        <v>1042598.8614565472</v>
      </c>
      <c r="M1078" s="167">
        <f t="shared" si="1140"/>
        <v>2053341.7484881144</v>
      </c>
      <c r="N1078" s="167">
        <f t="shared" si="1140"/>
        <v>4043944.8880598531</v>
      </c>
      <c r="O1078" s="167">
        <f t="shared" si="1140"/>
        <v>7964329.4983441373</v>
      </c>
      <c r="P1078" s="455"/>
      <c r="Q1078" s="87">
        <f t="shared" si="1097"/>
        <v>268800</v>
      </c>
      <c r="R1078" s="550">
        <f t="shared" si="1087"/>
        <v>0</v>
      </c>
      <c r="S1078" s="550">
        <f t="shared" si="1088"/>
        <v>0</v>
      </c>
      <c r="T1078" s="550">
        <f>IF(R1078=1,SUM($R$6:R1078),0)</f>
        <v>0</v>
      </c>
      <c r="U1078" s="550">
        <f>IF(S1078=1,SUM($S$6:S1078),0)</f>
        <v>0</v>
      </c>
      <c r="V1078" s="550">
        <f t="shared" si="1089"/>
        <v>0</v>
      </c>
      <c r="W1078" s="550">
        <f t="shared" si="1090"/>
        <v>0</v>
      </c>
      <c r="X1078" s="550">
        <f>IF(W1078=1,SUM($W$6:W1078),0)</f>
        <v>0</v>
      </c>
      <c r="Y1078" s="158"/>
      <c r="Z1078" s="158"/>
      <c r="AA1078" s="158"/>
      <c r="AB1078" s="158"/>
      <c r="AE1078" s="150"/>
      <c r="AF1078" s="160"/>
      <c r="AG1078" s="150"/>
      <c r="AH1078" s="150"/>
    </row>
    <row r="1079" spans="1:34" ht="15" customHeight="1">
      <c r="A1079" s="15"/>
      <c r="B1079" s="169">
        <v>24</v>
      </c>
      <c r="C1079" s="105" t="s">
        <v>594</v>
      </c>
      <c r="D1079" s="105" t="s">
        <v>2040</v>
      </c>
      <c r="E1079" s="212" t="s">
        <v>47</v>
      </c>
      <c r="F1079" s="213" t="s">
        <v>276</v>
      </c>
      <c r="G1079" s="214">
        <v>125481.16630030893</v>
      </c>
      <c r="H1079" s="214">
        <v>125481.16630030893</v>
      </c>
      <c r="I1079" s="167">
        <v>261100</v>
      </c>
      <c r="J1079" s="445">
        <f t="shared" si="1094"/>
        <v>1.0807903504428709</v>
      </c>
      <c r="K1079" s="167">
        <f t="shared" si="1095"/>
        <v>543294.36050063348</v>
      </c>
      <c r="L1079" s="167">
        <f t="shared" ref="L1079:O1079" si="1141">IF($J1079&lt;0,(K1079*(1-$J1079)),(K1079*(1+$J1079)))</f>
        <v>1130481.6627797484</v>
      </c>
      <c r="M1079" s="167">
        <f t="shared" si="1141"/>
        <v>2352295.3352647116</v>
      </c>
      <c r="N1079" s="167">
        <f t="shared" si="1141"/>
        <v>4894633.4350105897</v>
      </c>
      <c r="O1079" s="167">
        <f t="shared" si="1141"/>
        <v>10184706.020525077</v>
      </c>
      <c r="P1079" s="455"/>
      <c r="Q1079" s="87">
        <f t="shared" si="1097"/>
        <v>261100</v>
      </c>
      <c r="R1079" s="550">
        <f t="shared" si="1087"/>
        <v>0</v>
      </c>
      <c r="S1079" s="550">
        <f t="shared" si="1088"/>
        <v>0</v>
      </c>
      <c r="T1079" s="550">
        <f>IF(R1079=1,SUM($R$6:R1079),0)</f>
        <v>0</v>
      </c>
      <c r="U1079" s="550">
        <f>IF(S1079=1,SUM($S$6:S1079),0)</f>
        <v>0</v>
      </c>
      <c r="V1079" s="550">
        <f t="shared" si="1089"/>
        <v>0</v>
      </c>
      <c r="W1079" s="550">
        <f t="shared" si="1090"/>
        <v>0</v>
      </c>
      <c r="X1079" s="550">
        <f>IF(W1079=1,SUM($W$6:W1079),0)</f>
        <v>0</v>
      </c>
      <c r="Y1079" s="158"/>
      <c r="Z1079" s="158"/>
      <c r="AA1079" s="158"/>
      <c r="AB1079" s="158"/>
      <c r="AE1079" s="150"/>
      <c r="AF1079" s="160"/>
      <c r="AG1079" s="150"/>
      <c r="AH1079" s="150"/>
    </row>
    <row r="1080" spans="1:34" ht="15" customHeight="1">
      <c r="A1080" s="15"/>
      <c r="B1080" s="169">
        <v>25</v>
      </c>
      <c r="C1080" s="105" t="s">
        <v>440</v>
      </c>
      <c r="D1080" s="105" t="s">
        <v>2041</v>
      </c>
      <c r="E1080" s="212" t="s">
        <v>47</v>
      </c>
      <c r="F1080" s="213" t="s">
        <v>276</v>
      </c>
      <c r="G1080" s="214">
        <v>115200</v>
      </c>
      <c r="H1080" s="214">
        <v>115200</v>
      </c>
      <c r="I1080" s="167">
        <v>286400</v>
      </c>
      <c r="J1080" s="445">
        <f t="shared" si="1094"/>
        <v>1.4861111111111112</v>
      </c>
      <c r="K1080" s="167">
        <f t="shared" si="1095"/>
        <v>712022.22222222225</v>
      </c>
      <c r="L1080" s="167">
        <f t="shared" ref="L1080:O1080" si="1142">IF($J1080&lt;0,(K1080*(1-$J1080)),(K1080*(1+$J1080)))</f>
        <v>1770166.3580246915</v>
      </c>
      <c r="M1080" s="167">
        <f t="shared" si="1142"/>
        <v>4400830.2512002746</v>
      </c>
      <c r="N1080" s="167">
        <f t="shared" si="1142"/>
        <v>10940952.985622905</v>
      </c>
      <c r="O1080" s="167">
        <f t="shared" si="1142"/>
        <v>27200424.78370139</v>
      </c>
      <c r="P1080" s="455"/>
      <c r="Q1080" s="87">
        <f t="shared" si="1097"/>
        <v>286400</v>
      </c>
      <c r="R1080" s="550">
        <f t="shared" si="1087"/>
        <v>0</v>
      </c>
      <c r="S1080" s="550">
        <f t="shared" si="1088"/>
        <v>0</v>
      </c>
      <c r="T1080" s="550">
        <f>IF(R1080=1,SUM($R$6:R1080),0)</f>
        <v>0</v>
      </c>
      <c r="U1080" s="550">
        <f>IF(S1080=1,SUM($S$6:S1080),0)</f>
        <v>0</v>
      </c>
      <c r="V1080" s="550">
        <f t="shared" si="1089"/>
        <v>0</v>
      </c>
      <c r="W1080" s="550">
        <f t="shared" si="1090"/>
        <v>0</v>
      </c>
      <c r="X1080" s="550">
        <f>IF(W1080=1,SUM($W$6:W1080),0)</f>
        <v>0</v>
      </c>
      <c r="Y1080" s="158"/>
      <c r="Z1080" s="158"/>
      <c r="AA1080" s="158"/>
      <c r="AB1080" s="158"/>
      <c r="AE1080" s="150"/>
      <c r="AF1080" s="160"/>
      <c r="AG1080" s="150"/>
      <c r="AH1080" s="150"/>
    </row>
    <row r="1081" spans="1:34" ht="15" customHeight="1">
      <c r="A1081" s="15"/>
      <c r="B1081" s="169">
        <v>26</v>
      </c>
      <c r="C1081" s="105" t="s">
        <v>441</v>
      </c>
      <c r="D1081" s="105" t="s">
        <v>2042</v>
      </c>
      <c r="E1081" s="212" t="s">
        <v>47</v>
      </c>
      <c r="F1081" s="213" t="s">
        <v>276</v>
      </c>
      <c r="G1081" s="214">
        <v>115000</v>
      </c>
      <c r="H1081" s="214">
        <v>115000</v>
      </c>
      <c r="I1081" s="167">
        <v>250150</v>
      </c>
      <c r="J1081" s="445">
        <f t="shared" si="1094"/>
        <v>1.1752173913043478</v>
      </c>
      <c r="K1081" s="167">
        <f t="shared" si="1095"/>
        <v>544130.63043478259</v>
      </c>
      <c r="L1081" s="167">
        <f t="shared" ref="L1081:O1081" si="1143">IF($J1081&lt;0,(K1081*(1-$J1081)),(K1081*(1+$J1081)))</f>
        <v>1183602.410463138</v>
      </c>
      <c r="M1081" s="167">
        <f t="shared" si="1143"/>
        <v>2574592.547629165</v>
      </c>
      <c r="N1081" s="167">
        <f t="shared" si="1143"/>
        <v>5600298.4851255277</v>
      </c>
      <c r="O1081" s="167">
        <f t="shared" si="1143"/>
        <v>12181866.661340442</v>
      </c>
      <c r="P1081" s="455"/>
      <c r="Q1081" s="87">
        <f t="shared" si="1097"/>
        <v>250150</v>
      </c>
      <c r="R1081" s="550">
        <f t="shared" si="1087"/>
        <v>0</v>
      </c>
      <c r="S1081" s="550">
        <f t="shared" si="1088"/>
        <v>0</v>
      </c>
      <c r="T1081" s="550">
        <f>IF(R1081=1,SUM($R$6:R1081),0)</f>
        <v>0</v>
      </c>
      <c r="U1081" s="550">
        <f>IF(S1081=1,SUM($S$6:S1081),0)</f>
        <v>0</v>
      </c>
      <c r="V1081" s="550">
        <f t="shared" si="1089"/>
        <v>0</v>
      </c>
      <c r="W1081" s="550">
        <f t="shared" si="1090"/>
        <v>0</v>
      </c>
      <c r="X1081" s="550">
        <f>IF(W1081=1,SUM($W$6:W1081),0)</f>
        <v>0</v>
      </c>
      <c r="Y1081" s="158"/>
      <c r="Z1081" s="158"/>
      <c r="AA1081" s="158"/>
      <c r="AB1081" s="158"/>
      <c r="AE1081" s="150"/>
      <c r="AF1081" s="160"/>
      <c r="AG1081" s="150"/>
      <c r="AH1081" s="150"/>
    </row>
    <row r="1082" spans="1:34" ht="15" customHeight="1">
      <c r="A1082" s="17"/>
      <c r="B1082" s="169">
        <v>27</v>
      </c>
      <c r="C1082" s="105" t="s">
        <v>442</v>
      </c>
      <c r="D1082" s="105" t="s">
        <v>2043</v>
      </c>
      <c r="E1082" s="212" t="s">
        <v>47</v>
      </c>
      <c r="F1082" s="213" t="s">
        <v>276</v>
      </c>
      <c r="G1082" s="214">
        <v>101800</v>
      </c>
      <c r="H1082" s="214">
        <v>101800</v>
      </c>
      <c r="I1082" s="167">
        <v>245250</v>
      </c>
      <c r="J1082" s="445">
        <f t="shared" si="1094"/>
        <v>1.4091355599214146</v>
      </c>
      <c r="K1082" s="167">
        <f t="shared" si="1095"/>
        <v>590840.49607072689</v>
      </c>
      <c r="L1082" s="167">
        <f t="shared" ref="L1082:O1082" si="1144">IF($J1082&lt;0,(K1082*(1-$J1082)),(K1082*(1+$J1082)))</f>
        <v>1423414.8493255971</v>
      </c>
      <c r="M1082" s="167">
        <f t="shared" si="1144"/>
        <v>3429199.3300304781</v>
      </c>
      <c r="N1082" s="167">
        <f t="shared" si="1144"/>
        <v>8261406.0480351159</v>
      </c>
      <c r="O1082" s="167">
        <f t="shared" si="1144"/>
        <v>19902847.085271239</v>
      </c>
      <c r="P1082" s="455"/>
      <c r="Q1082" s="87">
        <f t="shared" si="1097"/>
        <v>245250</v>
      </c>
      <c r="R1082" s="550">
        <f t="shared" si="1087"/>
        <v>0</v>
      </c>
      <c r="S1082" s="550">
        <f t="shared" si="1088"/>
        <v>0</v>
      </c>
      <c r="T1082" s="550">
        <f>IF(R1082=1,SUM($R$6:R1082),0)</f>
        <v>0</v>
      </c>
      <c r="U1082" s="550">
        <f>IF(S1082=1,SUM($S$6:S1082),0)</f>
        <v>0</v>
      </c>
      <c r="V1082" s="550">
        <f t="shared" si="1089"/>
        <v>0</v>
      </c>
      <c r="W1082" s="550">
        <f t="shared" si="1090"/>
        <v>0</v>
      </c>
      <c r="X1082" s="550">
        <f>IF(W1082=1,SUM($W$6:W1082),0)</f>
        <v>0</v>
      </c>
      <c r="Y1082" s="158"/>
      <c r="Z1082" s="158"/>
      <c r="AA1082" s="158"/>
      <c r="AB1082" s="158"/>
      <c r="AE1082" s="150"/>
      <c r="AF1082" s="160"/>
      <c r="AG1082" s="150"/>
      <c r="AH1082" s="150"/>
    </row>
    <row r="1083" spans="1:34" ht="15" customHeight="1">
      <c r="A1083" s="15"/>
      <c r="B1083" s="169">
        <v>28</v>
      </c>
      <c r="C1083" s="105" t="s">
        <v>298</v>
      </c>
      <c r="D1083" s="105" t="s">
        <v>2044</v>
      </c>
      <c r="E1083" s="212" t="s">
        <v>47</v>
      </c>
      <c r="F1083" s="213" t="s">
        <v>276</v>
      </c>
      <c r="G1083" s="214">
        <v>523270.00000000006</v>
      </c>
      <c r="H1083" s="214">
        <v>523270.00000000006</v>
      </c>
      <c r="I1083" s="167">
        <v>561600</v>
      </c>
      <c r="J1083" s="445">
        <f t="shared" si="1094"/>
        <v>7.3250902975519214E-2</v>
      </c>
      <c r="K1083" s="167">
        <f t="shared" si="1095"/>
        <v>602737.70711105166</v>
      </c>
      <c r="L1083" s="167">
        <f t="shared" ref="L1083:O1083" si="1145">IF($J1083&lt;0,(K1083*(1-$J1083)),(K1083*(1+$J1083)))</f>
        <v>646888.78841433022</v>
      </c>
      <c r="M1083" s="167">
        <f t="shared" si="1145"/>
        <v>694273.97629041958</v>
      </c>
      <c r="N1083" s="167">
        <f t="shared" si="1145"/>
        <v>745130.17196609708</v>
      </c>
      <c r="O1083" s="167">
        <f t="shared" si="1145"/>
        <v>799711.62989691761</v>
      </c>
      <c r="P1083" s="455"/>
      <c r="Q1083" s="87">
        <f t="shared" si="1097"/>
        <v>561600</v>
      </c>
      <c r="R1083" s="550">
        <f t="shared" si="1087"/>
        <v>0</v>
      </c>
      <c r="S1083" s="550">
        <f t="shared" si="1088"/>
        <v>0</v>
      </c>
      <c r="T1083" s="550">
        <f>IF(R1083=1,SUM($R$6:R1083),0)</f>
        <v>0</v>
      </c>
      <c r="U1083" s="550">
        <f>IF(S1083=1,SUM($S$6:S1083),0)</f>
        <v>0</v>
      </c>
      <c r="V1083" s="550">
        <f t="shared" si="1089"/>
        <v>0</v>
      </c>
      <c r="W1083" s="550">
        <f t="shared" si="1090"/>
        <v>0</v>
      </c>
      <c r="X1083" s="550">
        <f>IF(W1083=1,SUM($W$6:W1083),0)</f>
        <v>0</v>
      </c>
      <c r="Y1083" s="158"/>
      <c r="Z1083" s="158"/>
      <c r="AA1083" s="158"/>
      <c r="AB1083" s="158"/>
      <c r="AE1083" s="150"/>
      <c r="AF1083" s="160"/>
      <c r="AG1083" s="150"/>
      <c r="AH1083" s="150"/>
    </row>
    <row r="1084" spans="1:34" ht="15" customHeight="1">
      <c r="A1084" s="15"/>
      <c r="B1084" s="169">
        <v>29</v>
      </c>
      <c r="C1084" s="105" t="s">
        <v>299</v>
      </c>
      <c r="D1084" s="105" t="s">
        <v>2045</v>
      </c>
      <c r="E1084" s="212" t="s">
        <v>47</v>
      </c>
      <c r="F1084" s="213" t="s">
        <v>276</v>
      </c>
      <c r="G1084" s="214">
        <v>523270.00000000006</v>
      </c>
      <c r="H1084" s="214">
        <v>523270.00000000006</v>
      </c>
      <c r="I1084" s="167">
        <v>561600</v>
      </c>
      <c r="J1084" s="445">
        <f t="shared" si="1094"/>
        <v>7.3250902975519214E-2</v>
      </c>
      <c r="K1084" s="167">
        <f t="shared" si="1095"/>
        <v>602737.70711105166</v>
      </c>
      <c r="L1084" s="167">
        <f t="shared" ref="L1084:O1084" si="1146">IF($J1084&lt;0,(K1084*(1-$J1084)),(K1084*(1+$J1084)))</f>
        <v>646888.78841433022</v>
      </c>
      <c r="M1084" s="167">
        <f t="shared" si="1146"/>
        <v>694273.97629041958</v>
      </c>
      <c r="N1084" s="167">
        <f t="shared" si="1146"/>
        <v>745130.17196609708</v>
      </c>
      <c r="O1084" s="167">
        <f t="shared" si="1146"/>
        <v>799711.62989691761</v>
      </c>
      <c r="P1084" s="455"/>
      <c r="Q1084" s="87">
        <f t="shared" si="1097"/>
        <v>561600</v>
      </c>
      <c r="R1084" s="550">
        <f t="shared" si="1087"/>
        <v>0</v>
      </c>
      <c r="S1084" s="550">
        <f t="shared" si="1088"/>
        <v>0</v>
      </c>
      <c r="T1084" s="550">
        <f>IF(R1084=1,SUM($R$6:R1084),0)</f>
        <v>0</v>
      </c>
      <c r="U1084" s="550">
        <f>IF(S1084=1,SUM($S$6:S1084),0)</f>
        <v>0</v>
      </c>
      <c r="V1084" s="550">
        <f t="shared" si="1089"/>
        <v>0</v>
      </c>
      <c r="W1084" s="550">
        <f t="shared" si="1090"/>
        <v>0</v>
      </c>
      <c r="X1084" s="550">
        <f>IF(W1084=1,SUM($W$6:W1084),0)</f>
        <v>0</v>
      </c>
      <c r="Y1084" s="158"/>
      <c r="Z1084" s="158"/>
      <c r="AA1084" s="158"/>
      <c r="AB1084" s="158"/>
      <c r="AE1084" s="150"/>
      <c r="AF1084" s="160"/>
      <c r="AG1084" s="150"/>
      <c r="AH1084" s="150"/>
    </row>
    <row r="1085" spans="1:34" ht="15" customHeight="1">
      <c r="A1085" s="15"/>
      <c r="B1085" s="169">
        <v>30</v>
      </c>
      <c r="C1085" s="105" t="s">
        <v>300</v>
      </c>
      <c r="D1085" s="105"/>
      <c r="E1085" s="212" t="s">
        <v>47</v>
      </c>
      <c r="F1085" s="213" t="s">
        <v>276</v>
      </c>
      <c r="G1085" s="214">
        <v>408430.00000000006</v>
      </c>
      <c r="H1085" s="214">
        <v>408430.00000000006</v>
      </c>
      <c r="I1085" s="444">
        <v>408430.00000000006</v>
      </c>
      <c r="J1085" s="449">
        <v>7.3250902975519214E-2</v>
      </c>
      <c r="K1085" s="444">
        <f t="shared" si="1095"/>
        <v>438347.8663022914</v>
      </c>
      <c r="L1085" s="444">
        <f t="shared" ref="L1085:O1085" si="1147">IF($J1085&lt;0,(K1085*(1-$J1085)),(K1085*(1+$J1085)))</f>
        <v>470457.24332632642</v>
      </c>
      <c r="M1085" s="444">
        <f t="shared" si="1147"/>
        <v>504918.66121135344</v>
      </c>
      <c r="N1085" s="444">
        <f t="shared" si="1147"/>
        <v>541904.40907427541</v>
      </c>
      <c r="O1085" s="444">
        <f t="shared" si="1147"/>
        <v>581599.39636538131</v>
      </c>
      <c r="P1085" s="455"/>
      <c r="Q1085" s="87">
        <f t="shared" si="1097"/>
        <v>408430.00000000006</v>
      </c>
      <c r="R1085" s="550">
        <f t="shared" si="1087"/>
        <v>0</v>
      </c>
      <c r="S1085" s="550">
        <f t="shared" si="1088"/>
        <v>0</v>
      </c>
      <c r="T1085" s="550">
        <f>IF(R1085=1,SUM($R$6:R1085),0)</f>
        <v>0</v>
      </c>
      <c r="U1085" s="550">
        <f>IF(S1085=1,SUM($S$6:S1085),0)</f>
        <v>0</v>
      </c>
      <c r="V1085" s="550">
        <f t="shared" si="1089"/>
        <v>0</v>
      </c>
      <c r="W1085" s="550">
        <f t="shared" si="1090"/>
        <v>0</v>
      </c>
      <c r="X1085" s="550">
        <f>IF(W1085=1,SUM($W$6:W1085),0)</f>
        <v>0</v>
      </c>
      <c r="Y1085" s="158"/>
      <c r="Z1085" s="158"/>
      <c r="AA1085" s="158"/>
      <c r="AB1085" s="158"/>
      <c r="AE1085" s="150"/>
      <c r="AF1085" s="160"/>
      <c r="AG1085" s="150"/>
      <c r="AH1085" s="150"/>
    </row>
    <row r="1086" spans="1:34" ht="15" customHeight="1">
      <c r="A1086" s="15"/>
      <c r="B1086" s="169">
        <v>31</v>
      </c>
      <c r="C1086" s="105" t="s">
        <v>301</v>
      </c>
      <c r="D1086" s="105" t="s">
        <v>2046</v>
      </c>
      <c r="E1086" s="212" t="s">
        <v>47</v>
      </c>
      <c r="F1086" s="213" t="s">
        <v>276</v>
      </c>
      <c r="G1086" s="214">
        <v>386870.00000000006</v>
      </c>
      <c r="H1086" s="214">
        <v>386870.00000000006</v>
      </c>
      <c r="I1086" s="167">
        <v>552900</v>
      </c>
      <c r="J1086" s="445">
        <f t="shared" si="1094"/>
        <v>0.42916225088531007</v>
      </c>
      <c r="K1086" s="167">
        <f t="shared" si="1095"/>
        <v>790183.80851448793</v>
      </c>
      <c r="L1086" s="167">
        <f t="shared" ref="L1086:O1086" si="1148">IF($J1086&lt;0,(K1086*(1-$J1086)),(K1086*(1+$J1086)))</f>
        <v>1129300.8703896925</v>
      </c>
      <c r="M1086" s="167">
        <f t="shared" si="1148"/>
        <v>1613954.1738528728</v>
      </c>
      <c r="N1086" s="167">
        <f t="shared" si="1148"/>
        <v>2306602.379929313</v>
      </c>
      <c r="O1086" s="167">
        <f t="shared" si="1148"/>
        <v>3296509.0491971904</v>
      </c>
      <c r="P1086" s="455"/>
      <c r="Q1086" s="87">
        <f t="shared" si="1097"/>
        <v>552900</v>
      </c>
      <c r="R1086" s="550">
        <f t="shared" si="1087"/>
        <v>0</v>
      </c>
      <c r="S1086" s="550">
        <f t="shared" si="1088"/>
        <v>0</v>
      </c>
      <c r="T1086" s="550">
        <f>IF(R1086=1,SUM($R$6:R1086),0)</f>
        <v>0</v>
      </c>
      <c r="U1086" s="550">
        <f>IF(S1086=1,SUM($S$6:S1086),0)</f>
        <v>0</v>
      </c>
      <c r="V1086" s="550">
        <f t="shared" si="1089"/>
        <v>0</v>
      </c>
      <c r="W1086" s="550">
        <f t="shared" si="1090"/>
        <v>0</v>
      </c>
      <c r="X1086" s="550">
        <f>IF(W1086=1,SUM($W$6:W1086),0)</f>
        <v>0</v>
      </c>
      <c r="Y1086" s="158"/>
      <c r="Z1086" s="158"/>
      <c r="AA1086" s="158"/>
      <c r="AB1086" s="158"/>
      <c r="AE1086" s="150"/>
      <c r="AF1086" s="160"/>
      <c r="AG1086" s="150"/>
      <c r="AH1086" s="150"/>
    </row>
    <row r="1087" spans="1:34" ht="15" customHeight="1">
      <c r="A1087" s="15"/>
      <c r="B1087" s="169">
        <v>32</v>
      </c>
      <c r="C1087" s="105" t="s">
        <v>302</v>
      </c>
      <c r="D1087" s="105" t="s">
        <v>2047</v>
      </c>
      <c r="E1087" s="212" t="s">
        <v>47</v>
      </c>
      <c r="F1087" s="213" t="s">
        <v>276</v>
      </c>
      <c r="G1087" s="214">
        <v>330110</v>
      </c>
      <c r="H1087" s="214">
        <v>330110</v>
      </c>
      <c r="I1087" s="167">
        <v>522350</v>
      </c>
      <c r="J1087" s="445">
        <f t="shared" si="1094"/>
        <v>0.58235133743297685</v>
      </c>
      <c r="K1087" s="167">
        <f t="shared" si="1095"/>
        <v>826541.22110811539</v>
      </c>
      <c r="L1087" s="167">
        <f t="shared" ref="L1087:O1087" si="1149">IF($J1087&lt;0,(K1087*(1-$J1087)),(K1087*(1+$J1087)))</f>
        <v>1307878.6066639121</v>
      </c>
      <c r="M1087" s="167">
        <f t="shared" si="1149"/>
        <v>2069523.4624546194</v>
      </c>
      <c r="N1087" s="167">
        <f t="shared" si="1149"/>
        <v>3274713.2186639919</v>
      </c>
      <c r="O1087" s="167">
        <f t="shared" si="1149"/>
        <v>5181746.841262416</v>
      </c>
      <c r="P1087" s="455"/>
      <c r="Q1087" s="87">
        <f t="shared" si="1097"/>
        <v>522350</v>
      </c>
      <c r="R1087" s="550">
        <f t="shared" si="1087"/>
        <v>0</v>
      </c>
      <c r="S1087" s="550">
        <f t="shared" si="1088"/>
        <v>0</v>
      </c>
      <c r="T1087" s="550">
        <f>IF(R1087=1,SUM($R$6:R1087),0)</f>
        <v>0</v>
      </c>
      <c r="U1087" s="550">
        <f>IF(S1087=1,SUM($S$6:S1087),0)</f>
        <v>0</v>
      </c>
      <c r="V1087" s="550">
        <f t="shared" si="1089"/>
        <v>0</v>
      </c>
      <c r="W1087" s="550">
        <f t="shared" si="1090"/>
        <v>0</v>
      </c>
      <c r="X1087" s="550">
        <f>IF(W1087=1,SUM($W$6:W1087),0)</f>
        <v>0</v>
      </c>
      <c r="Y1087" s="158"/>
      <c r="Z1087" s="158"/>
      <c r="AA1087" s="158"/>
      <c r="AB1087" s="158"/>
      <c r="AE1087" s="150"/>
      <c r="AF1087" s="160"/>
      <c r="AG1087" s="150"/>
      <c r="AH1087" s="150"/>
    </row>
    <row r="1088" spans="1:34" ht="15" customHeight="1">
      <c r="A1088" s="15"/>
      <c r="B1088" s="169">
        <v>33</v>
      </c>
      <c r="C1088" s="105" t="s">
        <v>303</v>
      </c>
      <c r="D1088" s="105"/>
      <c r="E1088" s="212" t="s">
        <v>47</v>
      </c>
      <c r="F1088" s="213" t="s">
        <v>276</v>
      </c>
      <c r="G1088" s="214">
        <v>319990</v>
      </c>
      <c r="H1088" s="214">
        <v>319990</v>
      </c>
      <c r="I1088" s="444">
        <v>319990</v>
      </c>
      <c r="J1088" s="449">
        <v>0.58235133743297685</v>
      </c>
      <c r="K1088" s="444">
        <f t="shared" si="1095"/>
        <v>506336.60446517821</v>
      </c>
      <c r="L1088" s="444">
        <f t="shared" ref="L1088:O1088" si="1150">IF($J1088&lt;0,(K1088*(1-$J1088)),(K1088*(1+$J1088)))</f>
        <v>801202.4032667469</v>
      </c>
      <c r="M1088" s="444">
        <f t="shared" si="1150"/>
        <v>1267783.694363652</v>
      </c>
      <c r="N1088" s="444">
        <f t="shared" si="1150"/>
        <v>2006079.224352045</v>
      </c>
      <c r="O1088" s="444">
        <f t="shared" si="1150"/>
        <v>3174322.1436499669</v>
      </c>
      <c r="P1088" s="455"/>
      <c r="Q1088" s="87">
        <f t="shared" si="1097"/>
        <v>319990</v>
      </c>
      <c r="R1088" s="550">
        <f t="shared" si="1087"/>
        <v>0</v>
      </c>
      <c r="S1088" s="550">
        <f t="shared" si="1088"/>
        <v>0</v>
      </c>
      <c r="T1088" s="550">
        <f>IF(R1088=1,SUM($R$6:R1088),0)</f>
        <v>0</v>
      </c>
      <c r="U1088" s="550">
        <f>IF(S1088=1,SUM($S$6:S1088),0)</f>
        <v>0</v>
      </c>
      <c r="V1088" s="550">
        <f t="shared" si="1089"/>
        <v>0</v>
      </c>
      <c r="W1088" s="550">
        <f t="shared" si="1090"/>
        <v>0</v>
      </c>
      <c r="X1088" s="550">
        <f>IF(W1088=1,SUM($W$6:W1088),0)</f>
        <v>0</v>
      </c>
      <c r="Y1088" s="158"/>
      <c r="Z1088" s="158"/>
      <c r="AA1088" s="158"/>
      <c r="AB1088" s="158"/>
      <c r="AE1088" s="150"/>
      <c r="AF1088" s="160"/>
      <c r="AG1088" s="150"/>
      <c r="AH1088" s="150"/>
    </row>
    <row r="1089" spans="1:34" ht="15" customHeight="1">
      <c r="A1089" s="15"/>
      <c r="B1089" s="169">
        <v>34</v>
      </c>
      <c r="C1089" s="105" t="s">
        <v>304</v>
      </c>
      <c r="D1089" s="105"/>
      <c r="E1089" s="212" t="s">
        <v>47</v>
      </c>
      <c r="F1089" s="213" t="s">
        <v>276</v>
      </c>
      <c r="G1089" s="214">
        <v>319660</v>
      </c>
      <c r="H1089" s="214">
        <v>319660</v>
      </c>
      <c r="I1089" s="444">
        <v>319660</v>
      </c>
      <c r="J1089" s="449">
        <v>0.58235133743297685</v>
      </c>
      <c r="K1089" s="444">
        <f t="shared" si="1095"/>
        <v>505814.42852382537</v>
      </c>
      <c r="L1089" s="444">
        <f t="shared" ref="L1089:O1089" si="1151">IF($J1089&lt;0,(K1089*(1-$J1089)),(K1089*(1+$J1089)))</f>
        <v>800376.13746757188</v>
      </c>
      <c r="M1089" s="444">
        <f t="shared" si="1151"/>
        <v>1266476.2515712525</v>
      </c>
      <c r="N1089" s="444">
        <f t="shared" si="1151"/>
        <v>2004010.3905008745</v>
      </c>
      <c r="O1089" s="444">
        <f t="shared" si="1151"/>
        <v>3171048.5216386407</v>
      </c>
      <c r="P1089" s="455"/>
      <c r="Q1089" s="87">
        <f t="shared" si="1097"/>
        <v>319660</v>
      </c>
      <c r="R1089" s="550">
        <f t="shared" si="1087"/>
        <v>0</v>
      </c>
      <c r="S1089" s="550">
        <f t="shared" si="1088"/>
        <v>0</v>
      </c>
      <c r="T1089" s="550">
        <f>IF(R1089=1,SUM($R$6:R1089),0)</f>
        <v>0</v>
      </c>
      <c r="U1089" s="550">
        <f>IF(S1089=1,SUM($S$6:S1089),0)</f>
        <v>0</v>
      </c>
      <c r="V1089" s="550">
        <f t="shared" si="1089"/>
        <v>0</v>
      </c>
      <c r="W1089" s="550">
        <f t="shared" si="1090"/>
        <v>0</v>
      </c>
      <c r="X1089" s="550">
        <f>IF(W1089=1,SUM($W$6:W1089),0)</f>
        <v>0</v>
      </c>
      <c r="Y1089" s="158"/>
      <c r="Z1089" s="158"/>
      <c r="AA1089" s="158"/>
      <c r="AB1089" s="158"/>
      <c r="AE1089" s="150"/>
      <c r="AF1089" s="160"/>
      <c r="AG1089" s="150"/>
      <c r="AH1089" s="150"/>
    </row>
    <row r="1090" spans="1:34" ht="15" customHeight="1">
      <c r="A1090" s="15"/>
      <c r="B1090" s="169">
        <v>35</v>
      </c>
      <c r="C1090" s="105" t="s">
        <v>305</v>
      </c>
      <c r="D1090" s="105"/>
      <c r="E1090" s="212" t="s">
        <v>47</v>
      </c>
      <c r="F1090" s="213" t="s">
        <v>276</v>
      </c>
      <c r="G1090" s="214">
        <v>271700</v>
      </c>
      <c r="H1090" s="214">
        <v>271700</v>
      </c>
      <c r="I1090" s="444">
        <v>271700</v>
      </c>
      <c r="J1090" s="449">
        <v>0.58235133743297685</v>
      </c>
      <c r="K1090" s="444">
        <f t="shared" si="1095"/>
        <v>429924.85838053975</v>
      </c>
      <c r="L1090" s="444">
        <f t="shared" ref="L1090:O1090" si="1152">IF($J1090&lt;0,(K1090*(1-$J1090)),(K1090*(1+$J1090)))</f>
        <v>680292.17465413024</v>
      </c>
      <c r="M1090" s="444">
        <f t="shared" si="1152"/>
        <v>1076461.2324091513</v>
      </c>
      <c r="N1090" s="444">
        <f t="shared" si="1152"/>
        <v>1703339.870797371</v>
      </c>
      <c r="O1090" s="444">
        <f t="shared" si="1152"/>
        <v>2695282.1226591337</v>
      </c>
      <c r="P1090" s="455"/>
      <c r="Q1090" s="87">
        <f t="shared" si="1097"/>
        <v>271700</v>
      </c>
      <c r="R1090" s="550">
        <f t="shared" si="1087"/>
        <v>0</v>
      </c>
      <c r="S1090" s="550">
        <f t="shared" si="1088"/>
        <v>0</v>
      </c>
      <c r="T1090" s="550">
        <f>IF(R1090=1,SUM($R$6:R1090),0)</f>
        <v>0</v>
      </c>
      <c r="U1090" s="550">
        <f>IF(S1090=1,SUM($S$6:S1090),0)</f>
        <v>0</v>
      </c>
      <c r="V1090" s="550">
        <f t="shared" si="1089"/>
        <v>0</v>
      </c>
      <c r="W1090" s="550">
        <f t="shared" si="1090"/>
        <v>0</v>
      </c>
      <c r="X1090" s="550">
        <f>IF(W1090=1,SUM($W$6:W1090),0)</f>
        <v>0</v>
      </c>
      <c r="Y1090" s="158"/>
      <c r="Z1090" s="158"/>
      <c r="AA1090" s="158"/>
      <c r="AB1090" s="158"/>
      <c r="AE1090" s="150"/>
      <c r="AF1090" s="160"/>
      <c r="AG1090" s="150"/>
      <c r="AH1090" s="150"/>
    </row>
    <row r="1091" spans="1:34" ht="15" customHeight="1">
      <c r="A1091" s="15"/>
      <c r="B1091" s="169">
        <v>36</v>
      </c>
      <c r="C1091" s="105" t="s">
        <v>306</v>
      </c>
      <c r="D1091" s="105" t="s">
        <v>2048</v>
      </c>
      <c r="E1091" s="212" t="s">
        <v>47</v>
      </c>
      <c r="F1091" s="213" t="s">
        <v>276</v>
      </c>
      <c r="G1091" s="214">
        <v>303600</v>
      </c>
      <c r="H1091" s="214">
        <v>303600</v>
      </c>
      <c r="I1091" s="214">
        <v>362850</v>
      </c>
      <c r="J1091" s="451">
        <f t="shared" si="1094"/>
        <v>0.19515810276679843</v>
      </c>
      <c r="K1091" s="214">
        <f t="shared" si="1095"/>
        <v>433663.1175889328</v>
      </c>
      <c r="L1091" s="214">
        <f t="shared" ref="L1091:O1091" si="1153">IF($J1091&lt;0,(K1091*(1-$J1091)),(K1091*(1+$J1091)))</f>
        <v>518295.98885752389</v>
      </c>
      <c r="M1091" s="214">
        <f t="shared" si="1153"/>
        <v>619445.65071459988</v>
      </c>
      <c r="N1091" s="214">
        <f t="shared" si="1153"/>
        <v>740335.48867520608</v>
      </c>
      <c r="O1091" s="214">
        <f t="shared" si="1153"/>
        <v>884817.95805598982</v>
      </c>
      <c r="P1091" s="455"/>
      <c r="Q1091" s="87">
        <f t="shared" si="1097"/>
        <v>362850</v>
      </c>
      <c r="R1091" s="550">
        <f t="shared" si="1087"/>
        <v>0</v>
      </c>
      <c r="S1091" s="550">
        <f t="shared" si="1088"/>
        <v>0</v>
      </c>
      <c r="T1091" s="550">
        <f>IF(R1091=1,SUM($R$6:R1091),0)</f>
        <v>0</v>
      </c>
      <c r="U1091" s="550">
        <f>IF(S1091=1,SUM($S$6:S1091),0)</f>
        <v>0</v>
      </c>
      <c r="V1091" s="550">
        <f t="shared" si="1089"/>
        <v>0</v>
      </c>
      <c r="W1091" s="550">
        <f t="shared" si="1090"/>
        <v>0</v>
      </c>
      <c r="X1091" s="550">
        <f>IF(W1091=1,SUM($W$6:W1091),0)</f>
        <v>0</v>
      </c>
      <c r="Y1091" s="158"/>
      <c r="Z1091" s="158"/>
      <c r="AA1091" s="158"/>
      <c r="AB1091" s="158"/>
      <c r="AE1091" s="150"/>
      <c r="AF1091" s="160"/>
      <c r="AG1091" s="150"/>
      <c r="AH1091" s="150"/>
    </row>
    <row r="1092" spans="1:34" ht="15" customHeight="1">
      <c r="A1092" s="15"/>
      <c r="B1092" s="169">
        <v>37</v>
      </c>
      <c r="C1092" s="105" t="s">
        <v>307</v>
      </c>
      <c r="D1092" s="105"/>
      <c r="E1092" s="212" t="s">
        <v>47</v>
      </c>
      <c r="F1092" s="213" t="s">
        <v>276</v>
      </c>
      <c r="G1092" s="214">
        <v>294910</v>
      </c>
      <c r="H1092" s="214">
        <v>294910</v>
      </c>
      <c r="I1092" s="444">
        <v>294910</v>
      </c>
      <c r="J1092" s="449">
        <v>0.19515810276679843</v>
      </c>
      <c r="K1092" s="444">
        <f t="shared" si="1095"/>
        <v>352464.07608695648</v>
      </c>
      <c r="L1092" s="444">
        <f t="shared" ref="L1092:O1092" si="1154">IF($J1092&lt;0,(K1092*(1-$J1092)),(K1092*(1+$J1092)))</f>
        <v>421250.29646953935</v>
      </c>
      <c r="M1092" s="444">
        <f t="shared" si="1154"/>
        <v>503460.70511848596</v>
      </c>
      <c r="N1092" s="444">
        <f t="shared" si="1154"/>
        <v>601715.14114704425</v>
      </c>
      <c r="O1092" s="444">
        <f t="shared" si="1154"/>
        <v>719144.72649935773</v>
      </c>
      <c r="P1092" s="455"/>
      <c r="Q1092" s="87">
        <f t="shared" si="1097"/>
        <v>294910</v>
      </c>
      <c r="R1092" s="550">
        <f t="shared" si="1087"/>
        <v>0</v>
      </c>
      <c r="S1092" s="550">
        <f t="shared" si="1088"/>
        <v>0</v>
      </c>
      <c r="T1092" s="550">
        <f>IF(R1092=1,SUM($R$6:R1092),0)</f>
        <v>0</v>
      </c>
      <c r="U1092" s="550">
        <f>IF(S1092=1,SUM($S$6:S1092),0)</f>
        <v>0</v>
      </c>
      <c r="V1092" s="550">
        <f t="shared" si="1089"/>
        <v>0</v>
      </c>
      <c r="W1092" s="550">
        <f t="shared" si="1090"/>
        <v>0</v>
      </c>
      <c r="X1092" s="550">
        <f>IF(W1092=1,SUM($W$6:W1092),0)</f>
        <v>0</v>
      </c>
      <c r="Y1092" s="158"/>
      <c r="Z1092" s="158"/>
      <c r="AA1092" s="158"/>
      <c r="AB1092" s="158"/>
      <c r="AE1092" s="150"/>
      <c r="AF1092" s="160"/>
      <c r="AG1092" s="150"/>
      <c r="AH1092" s="150"/>
    </row>
    <row r="1093" spans="1:34" ht="15" customHeight="1">
      <c r="A1093" s="15"/>
      <c r="B1093" s="169">
        <v>38</v>
      </c>
      <c r="C1093" s="105" t="s">
        <v>308</v>
      </c>
      <c r="D1093" s="105" t="s">
        <v>2049</v>
      </c>
      <c r="E1093" s="212" t="s">
        <v>47</v>
      </c>
      <c r="F1093" s="213" t="s">
        <v>276</v>
      </c>
      <c r="G1093" s="214">
        <v>244640.00000000003</v>
      </c>
      <c r="H1093" s="214">
        <v>244640.00000000003</v>
      </c>
      <c r="I1093" s="214">
        <v>362850</v>
      </c>
      <c r="J1093" s="451">
        <f t="shared" si="1094"/>
        <v>0.48319980379332877</v>
      </c>
      <c r="K1093" s="214">
        <f t="shared" si="1095"/>
        <v>538179.04880640935</v>
      </c>
      <c r="L1093" s="214">
        <f t="shared" ref="L1093:O1093" si="1155">IF($J1093&lt;0,(K1093*(1-$J1093)),(K1093*(1+$J1093)))</f>
        <v>798227.05959534668</v>
      </c>
      <c r="M1093" s="214">
        <f t="shared" si="1155"/>
        <v>1183930.2181743439</v>
      </c>
      <c r="N1093" s="214">
        <f t="shared" si="1155"/>
        <v>1756005.0673011797</v>
      </c>
      <c r="O1093" s="214">
        <f t="shared" si="1155"/>
        <v>2604506.371281201</v>
      </c>
      <c r="P1093" s="455"/>
      <c r="Q1093" s="87">
        <f t="shared" si="1097"/>
        <v>362850</v>
      </c>
      <c r="R1093" s="550">
        <f t="shared" si="1087"/>
        <v>0</v>
      </c>
      <c r="S1093" s="550">
        <f t="shared" si="1088"/>
        <v>0</v>
      </c>
      <c r="T1093" s="550">
        <f>IF(R1093=1,SUM($R$6:R1093),0)</f>
        <v>0</v>
      </c>
      <c r="U1093" s="550">
        <f>IF(S1093=1,SUM($S$6:S1093),0)</f>
        <v>0</v>
      </c>
      <c r="V1093" s="550">
        <f t="shared" si="1089"/>
        <v>0</v>
      </c>
      <c r="W1093" s="550">
        <f t="shared" si="1090"/>
        <v>0</v>
      </c>
      <c r="X1093" s="550">
        <f>IF(W1093=1,SUM($W$6:W1093),0)</f>
        <v>0</v>
      </c>
      <c r="Y1093" s="158"/>
      <c r="Z1093" s="158"/>
      <c r="AA1093" s="158"/>
      <c r="AB1093" s="158"/>
      <c r="AE1093" s="150"/>
      <c r="AF1093" s="160"/>
      <c r="AG1093" s="150"/>
      <c r="AH1093" s="150"/>
    </row>
    <row r="1094" spans="1:34" ht="15" customHeight="1">
      <c r="A1094" s="15"/>
      <c r="B1094" s="169">
        <v>39</v>
      </c>
      <c r="C1094" s="105" t="s">
        <v>309</v>
      </c>
      <c r="D1094" s="105"/>
      <c r="E1094" s="212" t="s">
        <v>47</v>
      </c>
      <c r="F1094" s="213" t="s">
        <v>276</v>
      </c>
      <c r="G1094" s="214">
        <v>244640.00000000003</v>
      </c>
      <c r="H1094" s="214">
        <v>244640.00000000003</v>
      </c>
      <c r="I1094" s="444">
        <v>244640.00000000003</v>
      </c>
      <c r="J1094" s="449">
        <v>0.48319980379332877</v>
      </c>
      <c r="K1094" s="444">
        <f t="shared" si="1095"/>
        <v>362850</v>
      </c>
      <c r="L1094" s="444">
        <f t="shared" ref="L1094:O1094" si="1156">IF($J1094&lt;0,(K1094*(1-$J1094)),(K1094*(1+$J1094)))</f>
        <v>538179.04880640935</v>
      </c>
      <c r="M1094" s="444">
        <f t="shared" si="1156"/>
        <v>798227.05959534668</v>
      </c>
      <c r="N1094" s="444">
        <f t="shared" si="1156"/>
        <v>1183930.2181743439</v>
      </c>
      <c r="O1094" s="444">
        <f t="shared" si="1156"/>
        <v>1756005.0673011797</v>
      </c>
      <c r="P1094" s="455"/>
      <c r="Q1094" s="87">
        <f t="shared" si="1097"/>
        <v>244640.00000000003</v>
      </c>
      <c r="R1094" s="550">
        <f t="shared" si="1087"/>
        <v>0</v>
      </c>
      <c r="S1094" s="550">
        <f t="shared" si="1088"/>
        <v>0</v>
      </c>
      <c r="T1094" s="550">
        <f>IF(R1094=1,SUM($R$6:R1094),0)</f>
        <v>0</v>
      </c>
      <c r="U1094" s="550">
        <f>IF(S1094=1,SUM($S$6:S1094),0)</f>
        <v>0</v>
      </c>
      <c r="V1094" s="550">
        <f t="shared" si="1089"/>
        <v>0</v>
      </c>
      <c r="W1094" s="550">
        <f t="shared" si="1090"/>
        <v>0</v>
      </c>
      <c r="X1094" s="550">
        <f>IF(W1094=1,SUM($W$6:W1094),0)</f>
        <v>0</v>
      </c>
      <c r="Y1094" s="158"/>
      <c r="Z1094" s="158"/>
      <c r="AA1094" s="158"/>
      <c r="AB1094" s="158"/>
      <c r="AE1094" s="150"/>
      <c r="AF1094" s="160"/>
      <c r="AG1094" s="150"/>
      <c r="AH1094" s="150"/>
    </row>
    <row r="1095" spans="1:34" ht="15" customHeight="1">
      <c r="A1095" s="17"/>
      <c r="B1095" s="169">
        <v>40</v>
      </c>
      <c r="C1095" s="105" t="s">
        <v>310</v>
      </c>
      <c r="D1095" s="105"/>
      <c r="E1095" s="212" t="s">
        <v>47</v>
      </c>
      <c r="F1095" s="213" t="s">
        <v>276</v>
      </c>
      <c r="G1095" s="214">
        <v>217030.00000000003</v>
      </c>
      <c r="H1095" s="214">
        <v>217030.00000000003</v>
      </c>
      <c r="I1095" s="444">
        <v>217030.00000000003</v>
      </c>
      <c r="J1095" s="449">
        <v>0.48319980379332877</v>
      </c>
      <c r="K1095" s="444">
        <f t="shared" si="1095"/>
        <v>321898.85341726616</v>
      </c>
      <c r="L1095" s="444">
        <f t="shared" ref="L1095:O1095" si="1157">IF($J1095&lt;0,(K1095*(1-$J1095)),(K1095*(1+$J1095)))</f>
        <v>477440.31622978667</v>
      </c>
      <c r="M1095" s="444">
        <f t="shared" si="1157"/>
        <v>708139.38335504441</v>
      </c>
      <c r="N1095" s="444">
        <f t="shared" si="1157"/>
        <v>1050312.1944505307</v>
      </c>
      <c r="O1095" s="444">
        <f t="shared" si="1157"/>
        <v>1557822.8407307677</v>
      </c>
      <c r="P1095" s="455"/>
      <c r="Q1095" s="87">
        <f t="shared" si="1097"/>
        <v>217030.00000000003</v>
      </c>
      <c r="R1095" s="550">
        <f t="shared" ref="R1095:R1158" si="1158">IF(E1095="MDU-KD",1,0)</f>
        <v>0</v>
      </c>
      <c r="S1095" s="550">
        <f t="shared" ref="S1095:S1158" si="1159">IF(E1095="HDW",1,0)</f>
        <v>0</v>
      </c>
      <c r="T1095" s="550">
        <f>IF(R1095=1,SUM($R$6:R1095),0)</f>
        <v>0</v>
      </c>
      <c r="U1095" s="550">
        <f>IF(S1095=1,SUM($S$6:S1095),0)</f>
        <v>0</v>
      </c>
      <c r="V1095" s="550">
        <f t="shared" ref="V1095:V1158" si="1160">IF(T1095=0,U1095,T1095)</f>
        <v>0</v>
      </c>
      <c r="W1095" s="550">
        <f t="shared" ref="W1095:W1158" si="1161">IF(F1095=0,0,IF(LEFT(C1095,11)="Tiang Beton",1,0))</f>
        <v>0</v>
      </c>
      <c r="X1095" s="550">
        <f>IF(W1095=1,SUM($W$6:W1095),0)</f>
        <v>0</v>
      </c>
      <c r="Y1095" s="158"/>
      <c r="Z1095" s="158"/>
      <c r="AA1095" s="158"/>
      <c r="AB1095" s="158"/>
      <c r="AE1095" s="150"/>
      <c r="AF1095" s="160"/>
      <c r="AG1095" s="150"/>
      <c r="AH1095" s="150"/>
    </row>
    <row r="1096" spans="1:34" ht="15" customHeight="1">
      <c r="A1096" s="17"/>
      <c r="B1096" s="169">
        <v>41</v>
      </c>
      <c r="C1096" s="105" t="s">
        <v>311</v>
      </c>
      <c r="D1096" s="105"/>
      <c r="E1096" s="212" t="s">
        <v>47</v>
      </c>
      <c r="F1096" s="213" t="s">
        <v>276</v>
      </c>
      <c r="G1096" s="214">
        <v>164120</v>
      </c>
      <c r="H1096" s="214">
        <v>164120</v>
      </c>
      <c r="I1096" s="444">
        <v>164120</v>
      </c>
      <c r="J1096" s="449">
        <v>0.48319980379332877</v>
      </c>
      <c r="K1096" s="444">
        <f t="shared" si="1095"/>
        <v>243422.7517985611</v>
      </c>
      <c r="L1096" s="444">
        <f t="shared" ref="L1096:O1096" si="1162">IF($J1096&lt;0,(K1096*(1-$J1096)),(K1096*(1+$J1096)))</f>
        <v>361044.57770645799</v>
      </c>
      <c r="M1096" s="444">
        <f t="shared" si="1162"/>
        <v>535501.24681486376</v>
      </c>
      <c r="N1096" s="444">
        <f t="shared" si="1162"/>
        <v>794255.34420688881</v>
      </c>
      <c r="O1096" s="444">
        <f t="shared" si="1162"/>
        <v>1178039.3706894603</v>
      </c>
      <c r="P1096" s="455"/>
      <c r="Q1096" s="87">
        <f t="shared" si="1097"/>
        <v>164120</v>
      </c>
      <c r="R1096" s="550">
        <f t="shared" si="1158"/>
        <v>0</v>
      </c>
      <c r="S1096" s="550">
        <f t="shared" si="1159"/>
        <v>0</v>
      </c>
      <c r="T1096" s="550">
        <f>IF(R1096=1,SUM($R$6:R1096),0)</f>
        <v>0</v>
      </c>
      <c r="U1096" s="550">
        <f>IF(S1096=1,SUM($S$6:S1096),0)</f>
        <v>0</v>
      </c>
      <c r="V1096" s="550">
        <f t="shared" si="1160"/>
        <v>0</v>
      </c>
      <c r="W1096" s="550">
        <f t="shared" si="1161"/>
        <v>0</v>
      </c>
      <c r="X1096" s="550">
        <f>IF(W1096=1,SUM($W$6:W1096),0)</f>
        <v>0</v>
      </c>
      <c r="Y1096" s="158"/>
      <c r="Z1096" s="158"/>
      <c r="AA1096" s="158"/>
      <c r="AB1096" s="158"/>
      <c r="AE1096" s="150"/>
      <c r="AF1096" s="160"/>
      <c r="AG1096" s="150"/>
      <c r="AH1096" s="150"/>
    </row>
    <row r="1097" spans="1:34" ht="15" customHeight="1">
      <c r="A1097" s="15"/>
      <c r="B1097" s="169">
        <v>42</v>
      </c>
      <c r="C1097" s="105" t="s">
        <v>312</v>
      </c>
      <c r="D1097" s="105" t="s">
        <v>2050</v>
      </c>
      <c r="E1097" s="105" t="s">
        <v>47</v>
      </c>
      <c r="F1097" s="213" t="s">
        <v>276</v>
      </c>
      <c r="G1097" s="214">
        <v>429220.00000000006</v>
      </c>
      <c r="H1097" s="214">
        <v>429220.00000000006</v>
      </c>
      <c r="I1097" s="167">
        <v>511300</v>
      </c>
      <c r="J1097" s="445">
        <f t="shared" si="1094"/>
        <v>0.19123060435208036</v>
      </c>
      <c r="K1097" s="167">
        <f t="shared" si="1095"/>
        <v>609076.20800521865</v>
      </c>
      <c r="L1097" s="167">
        <f t="shared" ref="L1097:O1097" si="1163">IF($J1097&lt;0,(K1097*(1-$J1097)),(K1097*(1+$J1097)))</f>
        <v>725550.21935853001</v>
      </c>
      <c r="M1097" s="167">
        <f t="shared" si="1163"/>
        <v>864297.62629424618</v>
      </c>
      <c r="N1097" s="167">
        <f t="shared" si="1163"/>
        <v>1029577.7837105634</v>
      </c>
      <c r="O1097" s="167">
        <f t="shared" si="1163"/>
        <v>1226464.5655170099</v>
      </c>
      <c r="P1097" s="455"/>
      <c r="Q1097" s="87">
        <f t="shared" si="1097"/>
        <v>511300</v>
      </c>
      <c r="R1097" s="550">
        <f t="shared" si="1158"/>
        <v>0</v>
      </c>
      <c r="S1097" s="550">
        <f t="shared" si="1159"/>
        <v>0</v>
      </c>
      <c r="T1097" s="550">
        <f>IF(R1097=1,SUM($R$6:R1097),0)</f>
        <v>0</v>
      </c>
      <c r="U1097" s="550">
        <f>IF(S1097=1,SUM($S$6:S1097),0)</f>
        <v>0</v>
      </c>
      <c r="V1097" s="550">
        <f t="shared" si="1160"/>
        <v>0</v>
      </c>
      <c r="W1097" s="550">
        <f t="shared" si="1161"/>
        <v>0</v>
      </c>
      <c r="X1097" s="550">
        <f>IF(W1097=1,SUM($W$6:W1097),0)</f>
        <v>0</v>
      </c>
      <c r="Y1097" s="158"/>
      <c r="Z1097" s="158"/>
      <c r="AA1097" s="158"/>
      <c r="AB1097" s="158"/>
      <c r="AE1097" s="150"/>
      <c r="AF1097" s="160"/>
      <c r="AG1097" s="150"/>
      <c r="AH1097" s="150"/>
    </row>
    <row r="1098" spans="1:34" ht="15" customHeight="1">
      <c r="A1098" s="15"/>
      <c r="B1098" s="169">
        <v>43</v>
      </c>
      <c r="C1098" s="105" t="s">
        <v>314</v>
      </c>
      <c r="D1098" s="105" t="s">
        <v>2051</v>
      </c>
      <c r="E1098" s="105" t="s">
        <v>47</v>
      </c>
      <c r="F1098" s="213" t="s">
        <v>276</v>
      </c>
      <c r="G1098" s="214">
        <v>338360</v>
      </c>
      <c r="H1098" s="214">
        <v>338360</v>
      </c>
      <c r="I1098" s="167">
        <v>501450</v>
      </c>
      <c r="J1098" s="445">
        <f t="shared" si="1094"/>
        <v>0.48200141860740042</v>
      </c>
      <c r="K1098" s="167">
        <f t="shared" si="1095"/>
        <v>743149.61136068089</v>
      </c>
      <c r="L1098" s="167">
        <f t="shared" ref="L1098:O1098" si="1164">IF($J1098&lt;0,(K1098*(1-$J1098)),(K1098*(1+$J1098)))</f>
        <v>1101348.7782740674</v>
      </c>
      <c r="M1098" s="167">
        <f t="shared" si="1164"/>
        <v>1632200.4517836953</v>
      </c>
      <c r="N1098" s="167">
        <f t="shared" si="1164"/>
        <v>2418923.3849950763</v>
      </c>
      <c r="O1098" s="167">
        <f t="shared" si="1164"/>
        <v>3584847.8880653181</v>
      </c>
      <c r="P1098" s="455"/>
      <c r="Q1098" s="87">
        <f t="shared" si="1097"/>
        <v>501450</v>
      </c>
      <c r="R1098" s="550">
        <f t="shared" si="1158"/>
        <v>0</v>
      </c>
      <c r="S1098" s="550">
        <f t="shared" si="1159"/>
        <v>0</v>
      </c>
      <c r="T1098" s="550">
        <f>IF(R1098=1,SUM($R$6:R1098),0)</f>
        <v>0</v>
      </c>
      <c r="U1098" s="550">
        <f>IF(S1098=1,SUM($S$6:S1098),0)</f>
        <v>0</v>
      </c>
      <c r="V1098" s="550">
        <f t="shared" si="1160"/>
        <v>0</v>
      </c>
      <c r="W1098" s="550">
        <f t="shared" si="1161"/>
        <v>0</v>
      </c>
      <c r="X1098" s="550">
        <f>IF(W1098=1,SUM($W$6:W1098),0)</f>
        <v>0</v>
      </c>
      <c r="Y1098" s="158"/>
      <c r="Z1098" s="158"/>
      <c r="AA1098" s="158"/>
      <c r="AB1098" s="158"/>
      <c r="AE1098" s="150"/>
      <c r="AF1098" s="160"/>
      <c r="AG1098" s="150"/>
      <c r="AH1098" s="150"/>
    </row>
    <row r="1099" spans="1:34" ht="15" customHeight="1">
      <c r="A1099" s="15"/>
      <c r="B1099" s="169">
        <v>44</v>
      </c>
      <c r="C1099" s="105" t="s">
        <v>316</v>
      </c>
      <c r="D1099" s="105" t="s">
        <v>2052</v>
      </c>
      <c r="E1099" s="105" t="s">
        <v>47</v>
      </c>
      <c r="F1099" s="213" t="s">
        <v>276</v>
      </c>
      <c r="G1099" s="214">
        <v>287760</v>
      </c>
      <c r="H1099" s="214">
        <v>287760</v>
      </c>
      <c r="I1099" s="167">
        <v>467850</v>
      </c>
      <c r="J1099" s="445">
        <f t="shared" ref="J1099:J1118" si="1165">((I1099-H1099)/H1099)*100%</f>
        <v>0.62583402835696411</v>
      </c>
      <c r="K1099" s="167">
        <f t="shared" ref="K1099:K1162" si="1166">IF($J1099&lt;0,(I1099*(1-$J1099)),(I1099*(1+$J1099)))</f>
        <v>760646.45016680565</v>
      </c>
      <c r="L1099" s="167">
        <f t="shared" ref="L1099:O1099" si="1167">IF($J1099&lt;0,(K1099*(1-$J1099)),(K1099*(1+$J1099)))</f>
        <v>1236684.8822301223</v>
      </c>
      <c r="M1099" s="167">
        <f t="shared" si="1167"/>
        <v>2010644.3638843575</v>
      </c>
      <c r="N1099" s="167">
        <f t="shared" si="1167"/>
        <v>3268974.0257273307</v>
      </c>
      <c r="O1099" s="167">
        <f t="shared" si="1167"/>
        <v>5314809.2088425485</v>
      </c>
      <c r="P1099" s="455"/>
      <c r="Q1099" s="87">
        <f t="shared" ref="Q1099:Q1162" si="1168">IF($Q$5=$H$4,H1099,(IF($Q$5=$G$4,G1099,(IF($Q$5=$I$4,I1099,(IF($Q$5=$K$4,K1099,(IF($Q$5=$L$4,L1099,(IF($Q$5=$M$4,M1099,(IF($Q$5=$N$4,N1099,(IF($Q$5=$O$4,O1099,0)))))))))))))))</f>
        <v>467850</v>
      </c>
      <c r="R1099" s="550">
        <f t="shared" si="1158"/>
        <v>0</v>
      </c>
      <c r="S1099" s="550">
        <f t="shared" si="1159"/>
        <v>0</v>
      </c>
      <c r="T1099" s="550">
        <f>IF(R1099=1,SUM($R$6:R1099),0)</f>
        <v>0</v>
      </c>
      <c r="U1099" s="550">
        <f>IF(S1099=1,SUM($S$6:S1099),0)</f>
        <v>0</v>
      </c>
      <c r="V1099" s="550">
        <f t="shared" si="1160"/>
        <v>0</v>
      </c>
      <c r="W1099" s="550">
        <f t="shared" si="1161"/>
        <v>0</v>
      </c>
      <c r="X1099" s="550">
        <f>IF(W1099=1,SUM($W$6:W1099),0)</f>
        <v>0</v>
      </c>
      <c r="Y1099" s="158"/>
      <c r="Z1099" s="158"/>
      <c r="AA1099" s="158"/>
      <c r="AB1099" s="158"/>
      <c r="AE1099" s="150"/>
      <c r="AF1099" s="160"/>
      <c r="AG1099" s="150"/>
      <c r="AH1099" s="150"/>
    </row>
    <row r="1100" spans="1:34" ht="15" customHeight="1">
      <c r="A1100" s="15"/>
      <c r="B1100" s="169">
        <v>45</v>
      </c>
      <c r="C1100" s="105" t="s">
        <v>318</v>
      </c>
      <c r="D1100" s="105"/>
      <c r="E1100" s="212" t="s">
        <v>47</v>
      </c>
      <c r="F1100" s="213" t="s">
        <v>276</v>
      </c>
      <c r="G1100" s="214">
        <v>218570.00000000003</v>
      </c>
      <c r="H1100" s="214">
        <v>218570.00000000003</v>
      </c>
      <c r="I1100" s="444">
        <v>218570.00000000003</v>
      </c>
      <c r="J1100" s="449">
        <v>0.62583402835696411</v>
      </c>
      <c r="K1100" s="444">
        <f t="shared" si="1166"/>
        <v>355358.54357798171</v>
      </c>
      <c r="L1100" s="444">
        <f t="shared" ref="L1100:O1100" si="1169">IF($J1100&lt;0,(K1100*(1-$J1100)),(K1100*(1+$J1100)))</f>
        <v>577754.0124164538</v>
      </c>
      <c r="M1100" s="444">
        <f t="shared" si="1169"/>
        <v>939332.13340644259</v>
      </c>
      <c r="N1100" s="444">
        <f t="shared" si="1169"/>
        <v>1527198.1464213377</v>
      </c>
      <c r="O1100" s="444">
        <f t="shared" si="1169"/>
        <v>2482970.7144954922</v>
      </c>
      <c r="P1100" s="455"/>
      <c r="Q1100" s="87">
        <f t="shared" si="1168"/>
        <v>218570.00000000003</v>
      </c>
      <c r="R1100" s="550">
        <f t="shared" si="1158"/>
        <v>0</v>
      </c>
      <c r="S1100" s="550">
        <f t="shared" si="1159"/>
        <v>0</v>
      </c>
      <c r="T1100" s="550">
        <f>IF(R1100=1,SUM($R$6:R1100),0)</f>
        <v>0</v>
      </c>
      <c r="U1100" s="550">
        <f>IF(S1100=1,SUM($S$6:S1100),0)</f>
        <v>0</v>
      </c>
      <c r="V1100" s="550">
        <f t="shared" si="1160"/>
        <v>0</v>
      </c>
      <c r="W1100" s="550">
        <f t="shared" si="1161"/>
        <v>0</v>
      </c>
      <c r="X1100" s="550">
        <f>IF(W1100=1,SUM($W$6:W1100),0)</f>
        <v>0</v>
      </c>
      <c r="Y1100" s="158"/>
      <c r="Z1100" s="158"/>
      <c r="AA1100" s="158"/>
      <c r="AB1100" s="158"/>
      <c r="AE1100" s="150"/>
      <c r="AF1100" s="160"/>
      <c r="AG1100" s="150"/>
      <c r="AH1100" s="150"/>
    </row>
    <row r="1101" spans="1:34" ht="15" customHeight="1">
      <c r="A1101" s="15"/>
      <c r="B1101" s="169">
        <v>46</v>
      </c>
      <c r="C1101" s="105" t="s">
        <v>313</v>
      </c>
      <c r="D1101" s="105" t="s">
        <v>2053</v>
      </c>
      <c r="E1101" s="212" t="s">
        <v>47</v>
      </c>
      <c r="F1101" s="213" t="s">
        <v>276</v>
      </c>
      <c r="G1101" s="214">
        <v>299860</v>
      </c>
      <c r="H1101" s="214">
        <v>299860</v>
      </c>
      <c r="I1101" s="167">
        <v>377550</v>
      </c>
      <c r="J1101" s="445">
        <f t="shared" si="1165"/>
        <v>0.25908757420129391</v>
      </c>
      <c r="K1101" s="167">
        <f t="shared" si="1166"/>
        <v>475368.5136396985</v>
      </c>
      <c r="L1101" s="167">
        <f t="shared" ref="L1101:O1101" si="1170">IF($J1101&lt;0,(K1101*(1-$J1101)),(K1101*(1+$J1101)))</f>
        <v>598530.58869028266</v>
      </c>
      <c r="M1101" s="167">
        <f t="shared" si="1170"/>
        <v>753602.42699932039</v>
      </c>
      <c r="N1101" s="167">
        <f t="shared" si="1170"/>
        <v>948851.45172278199</v>
      </c>
      <c r="O1101" s="167">
        <f t="shared" si="1170"/>
        <v>1194687.0726270138</v>
      </c>
      <c r="P1101" s="455"/>
      <c r="Q1101" s="87">
        <f t="shared" si="1168"/>
        <v>377550</v>
      </c>
      <c r="R1101" s="550">
        <f t="shared" si="1158"/>
        <v>0</v>
      </c>
      <c r="S1101" s="550">
        <f t="shared" si="1159"/>
        <v>0</v>
      </c>
      <c r="T1101" s="550">
        <f>IF(R1101=1,SUM($R$6:R1101),0)</f>
        <v>0</v>
      </c>
      <c r="U1101" s="550">
        <f>IF(S1101=1,SUM($S$6:S1101),0)</f>
        <v>0</v>
      </c>
      <c r="V1101" s="550">
        <f t="shared" si="1160"/>
        <v>0</v>
      </c>
      <c r="W1101" s="550">
        <f t="shared" si="1161"/>
        <v>0</v>
      </c>
      <c r="X1101" s="550">
        <f>IF(W1101=1,SUM($W$6:W1101),0)</f>
        <v>0</v>
      </c>
      <c r="Y1101" s="158"/>
      <c r="Z1101" s="158"/>
      <c r="AA1101" s="158"/>
      <c r="AB1101" s="158"/>
      <c r="AE1101" s="150"/>
      <c r="AF1101" s="160"/>
      <c r="AG1101" s="150"/>
      <c r="AH1101" s="150"/>
    </row>
    <row r="1102" spans="1:34" ht="15" customHeight="1">
      <c r="A1102" s="15"/>
      <c r="B1102" s="169">
        <v>47</v>
      </c>
      <c r="C1102" s="105" t="s">
        <v>315</v>
      </c>
      <c r="D1102" s="105" t="s">
        <v>2054</v>
      </c>
      <c r="E1102" s="212" t="s">
        <v>47</v>
      </c>
      <c r="F1102" s="213" t="s">
        <v>276</v>
      </c>
      <c r="G1102" s="214">
        <v>267740</v>
      </c>
      <c r="H1102" s="214">
        <v>267740</v>
      </c>
      <c r="I1102" s="167">
        <v>371250</v>
      </c>
      <c r="J1102" s="445">
        <f t="shared" si="1165"/>
        <v>0.38660640920295808</v>
      </c>
      <c r="K1102" s="167">
        <f t="shared" si="1166"/>
        <v>514777.62941659824</v>
      </c>
      <c r="L1102" s="167">
        <f t="shared" ref="L1102:O1102" si="1171">IF($J1102&lt;0,(K1102*(1-$J1102)),(K1102*(1+$J1102)))</f>
        <v>713793.96026336041</v>
      </c>
      <c r="M1102" s="167">
        <f t="shared" si="1171"/>
        <v>989751.28015153715</v>
      </c>
      <c r="N1102" s="167">
        <f t="shared" si="1171"/>
        <v>1372395.468574954</v>
      </c>
      <c r="O1102" s="167">
        <f t="shared" si="1171"/>
        <v>1902972.3526871281</v>
      </c>
      <c r="P1102" s="455"/>
      <c r="Q1102" s="87">
        <f t="shared" si="1168"/>
        <v>371250</v>
      </c>
      <c r="R1102" s="550">
        <f t="shared" si="1158"/>
        <v>0</v>
      </c>
      <c r="S1102" s="550">
        <f t="shared" si="1159"/>
        <v>0</v>
      </c>
      <c r="T1102" s="550">
        <f>IF(R1102=1,SUM($R$6:R1102),0)</f>
        <v>0</v>
      </c>
      <c r="U1102" s="550">
        <f>IF(S1102=1,SUM($S$6:S1102),0)</f>
        <v>0</v>
      </c>
      <c r="V1102" s="550">
        <f t="shared" si="1160"/>
        <v>0</v>
      </c>
      <c r="W1102" s="550">
        <f t="shared" si="1161"/>
        <v>0</v>
      </c>
      <c r="X1102" s="550">
        <f>IF(W1102=1,SUM($W$6:W1102),0)</f>
        <v>0</v>
      </c>
      <c r="Y1102" s="158"/>
      <c r="Z1102" s="158"/>
      <c r="AA1102" s="158"/>
      <c r="AB1102" s="158"/>
      <c r="AE1102" s="150"/>
      <c r="AF1102" s="160"/>
      <c r="AG1102" s="150"/>
      <c r="AH1102" s="150"/>
    </row>
    <row r="1103" spans="1:34" ht="15" customHeight="1">
      <c r="A1103" s="15"/>
      <c r="B1103" s="169">
        <v>48</v>
      </c>
      <c r="C1103" s="105" t="s">
        <v>317</v>
      </c>
      <c r="D1103" s="105" t="s">
        <v>2055</v>
      </c>
      <c r="E1103" s="212" t="s">
        <v>47</v>
      </c>
      <c r="F1103" s="213" t="s">
        <v>276</v>
      </c>
      <c r="G1103" s="214">
        <v>197230.00000000003</v>
      </c>
      <c r="H1103" s="214">
        <v>197230.00000000003</v>
      </c>
      <c r="I1103" s="167">
        <v>362850</v>
      </c>
      <c r="J1103" s="445">
        <f t="shared" si="1165"/>
        <v>0.83973026415859631</v>
      </c>
      <c r="K1103" s="167">
        <f t="shared" si="1166"/>
        <v>667546.1263499466</v>
      </c>
      <c r="L1103" s="167">
        <f t="shared" ref="L1103:O1103" si="1172">IF($J1103&lt;0,(K1103*(1-$J1103)),(K1103*(1+$J1103)))</f>
        <v>1228104.8113678349</v>
      </c>
      <c r="M1103" s="167">
        <f t="shared" si="1172"/>
        <v>2259381.5890321899</v>
      </c>
      <c r="N1103" s="167">
        <f t="shared" si="1172"/>
        <v>4156652.6876252596</v>
      </c>
      <c r="O1103" s="167">
        <f t="shared" si="1172"/>
        <v>7647119.7470203573</v>
      </c>
      <c r="P1103" s="455"/>
      <c r="Q1103" s="87">
        <f t="shared" si="1168"/>
        <v>362850</v>
      </c>
      <c r="R1103" s="550">
        <f t="shared" si="1158"/>
        <v>0</v>
      </c>
      <c r="S1103" s="550">
        <f t="shared" si="1159"/>
        <v>0</v>
      </c>
      <c r="T1103" s="550">
        <f>IF(R1103=1,SUM($R$6:R1103),0)</f>
        <v>0</v>
      </c>
      <c r="U1103" s="550">
        <f>IF(S1103=1,SUM($S$6:S1103),0)</f>
        <v>0</v>
      </c>
      <c r="V1103" s="550">
        <f t="shared" si="1160"/>
        <v>0</v>
      </c>
      <c r="W1103" s="550">
        <f t="shared" si="1161"/>
        <v>0</v>
      </c>
      <c r="X1103" s="550">
        <f>IF(W1103=1,SUM($W$6:W1103),0)</f>
        <v>0</v>
      </c>
      <c r="Y1103" s="158"/>
      <c r="Z1103" s="158"/>
      <c r="AA1103" s="158"/>
      <c r="AB1103" s="158"/>
      <c r="AE1103" s="150"/>
      <c r="AF1103" s="160"/>
      <c r="AG1103" s="150"/>
      <c r="AH1103" s="150"/>
    </row>
    <row r="1104" spans="1:34" ht="15" customHeight="1">
      <c r="A1104" s="17"/>
      <c r="B1104" s="169">
        <v>49</v>
      </c>
      <c r="C1104" s="105" t="s">
        <v>319</v>
      </c>
      <c r="D1104" s="105"/>
      <c r="E1104" s="212" t="s">
        <v>47</v>
      </c>
      <c r="F1104" s="213" t="s">
        <v>276</v>
      </c>
      <c r="G1104" s="214">
        <v>167090</v>
      </c>
      <c r="H1104" s="214">
        <v>167090</v>
      </c>
      <c r="I1104" s="444">
        <v>167090</v>
      </c>
      <c r="J1104" s="449">
        <v>0.83973026415859631</v>
      </c>
      <c r="K1104" s="444">
        <f t="shared" si="1166"/>
        <v>307400.52983825986</v>
      </c>
      <c r="L1104" s="444">
        <f t="shared" ref="L1104:O1104" si="1173">IF($J1104&lt;0,(K1104*(1-$J1104)),(K1104*(1+$J1104)))</f>
        <v>565534.05796183425</v>
      </c>
      <c r="M1104" s="444">
        <f t="shared" si="1173"/>
        <v>1040430.1218448082</v>
      </c>
      <c r="N1104" s="444">
        <f t="shared" si="1173"/>
        <v>1914110.7829001094</v>
      </c>
      <c r="O1104" s="444">
        <f t="shared" si="1173"/>
        <v>3521447.5362536358</v>
      </c>
      <c r="P1104" s="455"/>
      <c r="Q1104" s="87">
        <f t="shared" si="1168"/>
        <v>167090</v>
      </c>
      <c r="R1104" s="550">
        <f t="shared" si="1158"/>
        <v>0</v>
      </c>
      <c r="S1104" s="550">
        <f t="shared" si="1159"/>
        <v>0</v>
      </c>
      <c r="T1104" s="550">
        <f>IF(R1104=1,SUM($R$6:R1104),0)</f>
        <v>0</v>
      </c>
      <c r="U1104" s="550">
        <f>IF(S1104=1,SUM($S$6:S1104),0)</f>
        <v>0</v>
      </c>
      <c r="V1104" s="550">
        <f t="shared" si="1160"/>
        <v>0</v>
      </c>
      <c r="W1104" s="550">
        <f t="shared" si="1161"/>
        <v>0</v>
      </c>
      <c r="X1104" s="550">
        <f>IF(W1104=1,SUM($W$6:W1104),0)</f>
        <v>0</v>
      </c>
      <c r="Y1104" s="158"/>
      <c r="Z1104" s="158"/>
      <c r="AA1104" s="158"/>
      <c r="AB1104" s="158"/>
      <c r="AE1104" s="150"/>
      <c r="AF1104" s="160"/>
      <c r="AG1104" s="150"/>
      <c r="AH1104" s="150"/>
    </row>
    <row r="1105" spans="1:34" ht="15" customHeight="1">
      <c r="A1105" s="17"/>
      <c r="B1105" s="169">
        <v>50</v>
      </c>
      <c r="C1105" s="105" t="s">
        <v>595</v>
      </c>
      <c r="D1105" s="105" t="s">
        <v>2056</v>
      </c>
      <c r="E1105" s="212" t="s">
        <v>47</v>
      </c>
      <c r="F1105" s="213" t="s">
        <v>276</v>
      </c>
      <c r="G1105" s="214">
        <v>150133.62075867632</v>
      </c>
      <c r="H1105" s="214">
        <v>150133.62075867632</v>
      </c>
      <c r="I1105" s="167">
        <v>288000</v>
      </c>
      <c r="J1105" s="445">
        <f t="shared" si="1165"/>
        <v>0.91829117651754422</v>
      </c>
      <c r="K1105" s="167">
        <f t="shared" si="1166"/>
        <v>552467.85883705271</v>
      </c>
      <c r="L1105" s="167">
        <f t="shared" ref="L1105:O1105" si="1174">IF($J1105&lt;0,(K1105*(1-$J1105)),(K1105*(1+$J1105)))</f>
        <v>1059794.2189166583</v>
      </c>
      <c r="M1105" s="167">
        <f t="shared" si="1174"/>
        <v>2032993.8990721281</v>
      </c>
      <c r="N1105" s="167">
        <f t="shared" si="1174"/>
        <v>3899874.258504062</v>
      </c>
      <c r="O1105" s="167">
        <f t="shared" si="1174"/>
        <v>7481094.3796162419</v>
      </c>
      <c r="P1105" s="455"/>
      <c r="Q1105" s="87">
        <f t="shared" si="1168"/>
        <v>288000</v>
      </c>
      <c r="R1105" s="550">
        <f t="shared" si="1158"/>
        <v>0</v>
      </c>
      <c r="S1105" s="550">
        <f t="shared" si="1159"/>
        <v>0</v>
      </c>
      <c r="T1105" s="550">
        <f>IF(R1105=1,SUM($R$6:R1105),0)</f>
        <v>0</v>
      </c>
      <c r="U1105" s="550">
        <f>IF(S1105=1,SUM($S$6:S1105),0)</f>
        <v>0</v>
      </c>
      <c r="V1105" s="550">
        <f t="shared" si="1160"/>
        <v>0</v>
      </c>
      <c r="W1105" s="550">
        <f t="shared" si="1161"/>
        <v>0</v>
      </c>
      <c r="X1105" s="550">
        <f>IF(W1105=1,SUM($W$6:W1105),0)</f>
        <v>0</v>
      </c>
      <c r="Y1105" s="158"/>
      <c r="Z1105" s="158"/>
      <c r="AA1105" s="158"/>
      <c r="AB1105" s="158"/>
      <c r="AE1105" s="150"/>
      <c r="AF1105" s="160"/>
      <c r="AG1105" s="150"/>
      <c r="AH1105" s="150"/>
    </row>
    <row r="1106" spans="1:34" ht="15" customHeight="1">
      <c r="A1106" s="17"/>
      <c r="B1106" s="169">
        <v>51</v>
      </c>
      <c r="C1106" s="105" t="s">
        <v>596</v>
      </c>
      <c r="D1106" s="105" t="s">
        <v>2057</v>
      </c>
      <c r="E1106" s="212" t="s">
        <v>47</v>
      </c>
      <c r="F1106" s="213" t="s">
        <v>276</v>
      </c>
      <c r="G1106" s="214">
        <v>138029.28293033983</v>
      </c>
      <c r="H1106" s="214">
        <v>138029.28293033983</v>
      </c>
      <c r="I1106" s="167">
        <v>279900</v>
      </c>
      <c r="J1106" s="445">
        <f t="shared" si="1165"/>
        <v>1.0278305737577367</v>
      </c>
      <c r="K1106" s="167">
        <f t="shared" si="1166"/>
        <v>567589.77759479044</v>
      </c>
      <c r="L1106" s="167">
        <f t="shared" ref="L1106:O1106" si="1175">IF($J1106&lt;0,(K1106*(1-$J1106)),(K1106*(1+$J1106)))</f>
        <v>1150975.9043590701</v>
      </c>
      <c r="M1106" s="167">
        <f t="shared" si="1175"/>
        <v>2333984.1285177828</v>
      </c>
      <c r="N1106" s="167">
        <f t="shared" si="1175"/>
        <v>4732924.3744736668</v>
      </c>
      <c r="O1106" s="167">
        <f t="shared" si="1175"/>
        <v>9597568.7498409133</v>
      </c>
      <c r="P1106" s="455"/>
      <c r="Q1106" s="87">
        <f t="shared" si="1168"/>
        <v>279900</v>
      </c>
      <c r="R1106" s="550">
        <f t="shared" si="1158"/>
        <v>0</v>
      </c>
      <c r="S1106" s="550">
        <f t="shared" si="1159"/>
        <v>0</v>
      </c>
      <c r="T1106" s="550">
        <f>IF(R1106=1,SUM($R$6:R1106),0)</f>
        <v>0</v>
      </c>
      <c r="U1106" s="550">
        <f>IF(S1106=1,SUM($S$6:S1106),0)</f>
        <v>0</v>
      </c>
      <c r="V1106" s="550">
        <f t="shared" si="1160"/>
        <v>0</v>
      </c>
      <c r="W1106" s="550">
        <f t="shared" si="1161"/>
        <v>0</v>
      </c>
      <c r="X1106" s="550">
        <f>IF(W1106=1,SUM($W$6:W1106),0)</f>
        <v>0</v>
      </c>
      <c r="Y1106" s="158"/>
      <c r="Z1106" s="158"/>
      <c r="AA1106" s="158"/>
      <c r="AB1106" s="158"/>
      <c r="AE1106" s="150"/>
      <c r="AF1106" s="160"/>
      <c r="AG1106" s="150"/>
      <c r="AH1106" s="150"/>
    </row>
    <row r="1107" spans="1:34" ht="15" customHeight="1">
      <c r="A1107" s="17"/>
      <c r="B1107" s="169">
        <v>52</v>
      </c>
      <c r="C1107" s="105" t="s">
        <v>597</v>
      </c>
      <c r="D1107" s="105" t="s">
        <v>2058</v>
      </c>
      <c r="E1107" s="212" t="s">
        <v>47</v>
      </c>
      <c r="F1107" s="213" t="s">
        <v>276</v>
      </c>
      <c r="G1107" s="214">
        <v>126720.00000000001</v>
      </c>
      <c r="H1107" s="214">
        <v>126720.00000000001</v>
      </c>
      <c r="I1107" s="167">
        <v>257850</v>
      </c>
      <c r="J1107" s="445">
        <f t="shared" si="1165"/>
        <v>1.0348011363636362</v>
      </c>
      <c r="K1107" s="167">
        <f t="shared" si="1166"/>
        <v>524673.47301136365</v>
      </c>
      <c r="L1107" s="167">
        <f t="shared" ref="L1107:O1107" si="1176">IF($J1107&lt;0,(K1107*(1-$J1107)),(K1107*(1+$J1107)))</f>
        <v>1067606.1791033784</v>
      </c>
      <c r="M1107" s="167">
        <f t="shared" si="1176"/>
        <v>2172366.2664283942</v>
      </c>
      <c r="N1107" s="167">
        <f t="shared" si="1176"/>
        <v>4420333.3475265261</v>
      </c>
      <c r="O1107" s="167">
        <f t="shared" si="1176"/>
        <v>8994499.3186530508</v>
      </c>
      <c r="P1107" s="455"/>
      <c r="Q1107" s="87">
        <f t="shared" si="1168"/>
        <v>257850</v>
      </c>
      <c r="R1107" s="550">
        <f t="shared" si="1158"/>
        <v>0</v>
      </c>
      <c r="S1107" s="550">
        <f t="shared" si="1159"/>
        <v>0</v>
      </c>
      <c r="T1107" s="550">
        <f>IF(R1107=1,SUM($R$6:R1107),0)</f>
        <v>0</v>
      </c>
      <c r="U1107" s="550">
        <f>IF(S1107=1,SUM($S$6:S1107),0)</f>
        <v>0</v>
      </c>
      <c r="V1107" s="550">
        <f t="shared" si="1160"/>
        <v>0</v>
      </c>
      <c r="W1107" s="550">
        <f t="shared" si="1161"/>
        <v>0</v>
      </c>
      <c r="X1107" s="550">
        <f>IF(W1107=1,SUM($W$6:W1107),0)</f>
        <v>0</v>
      </c>
      <c r="Y1107" s="158"/>
      <c r="Z1107" s="158"/>
      <c r="AA1107" s="158"/>
      <c r="AB1107" s="158"/>
      <c r="AE1107" s="150"/>
      <c r="AF1107" s="160"/>
      <c r="AG1107" s="150"/>
      <c r="AH1107" s="150"/>
    </row>
    <row r="1108" spans="1:34" ht="15" customHeight="1">
      <c r="A1108" s="17"/>
      <c r="B1108" s="169">
        <v>53</v>
      </c>
      <c r="C1108" s="105" t="s">
        <v>598</v>
      </c>
      <c r="D1108" s="105"/>
      <c r="E1108" s="212" t="s">
        <v>47</v>
      </c>
      <c r="F1108" s="213" t="s">
        <v>276</v>
      </c>
      <c r="G1108" s="214">
        <v>126500.00000000001</v>
      </c>
      <c r="H1108" s="214">
        <v>126500.00000000001</v>
      </c>
      <c r="I1108" s="444">
        <v>126500.00000000001</v>
      </c>
      <c r="J1108" s="449">
        <v>1.0348011363636362</v>
      </c>
      <c r="K1108" s="444">
        <f t="shared" si="1166"/>
        <v>257402.34375</v>
      </c>
      <c r="L1108" s="444">
        <f t="shared" ref="L1108:O1108" si="1177">IF($J1108&lt;0,(K1108*(1-$J1108)),(K1108*(1+$J1108)))</f>
        <v>523762.58156516333</v>
      </c>
      <c r="M1108" s="444">
        <f t="shared" si="1177"/>
        <v>1065752.696153546</v>
      </c>
      <c r="N1108" s="444">
        <f t="shared" si="1177"/>
        <v>2168594.7972158445</v>
      </c>
      <c r="O1108" s="444">
        <f t="shared" si="1177"/>
        <v>4412659.1576870698</v>
      </c>
      <c r="P1108" s="455"/>
      <c r="Q1108" s="87">
        <f t="shared" si="1168"/>
        <v>126500.00000000001</v>
      </c>
      <c r="R1108" s="550">
        <f t="shared" si="1158"/>
        <v>0</v>
      </c>
      <c r="S1108" s="550">
        <f t="shared" si="1159"/>
        <v>0</v>
      </c>
      <c r="T1108" s="550">
        <f>IF(R1108=1,SUM($R$6:R1108),0)</f>
        <v>0</v>
      </c>
      <c r="U1108" s="550">
        <f>IF(S1108=1,SUM($S$6:S1108),0)</f>
        <v>0</v>
      </c>
      <c r="V1108" s="550">
        <f t="shared" si="1160"/>
        <v>0</v>
      </c>
      <c r="W1108" s="550">
        <f t="shared" si="1161"/>
        <v>0</v>
      </c>
      <c r="X1108" s="550">
        <f>IF(W1108=1,SUM($W$6:W1108),0)</f>
        <v>0</v>
      </c>
      <c r="Y1108" s="158"/>
      <c r="Z1108" s="158"/>
      <c r="AA1108" s="158"/>
      <c r="AB1108" s="158"/>
      <c r="AE1108" s="150"/>
      <c r="AF1108" s="160"/>
      <c r="AG1108" s="150"/>
      <c r="AH1108" s="150"/>
    </row>
    <row r="1109" spans="1:34" ht="15" customHeight="1">
      <c r="A1109" s="15"/>
      <c r="B1109" s="169">
        <v>54</v>
      </c>
      <c r="C1109" s="105" t="s">
        <v>599</v>
      </c>
      <c r="D1109" s="105"/>
      <c r="E1109" s="212" t="s">
        <v>47</v>
      </c>
      <c r="F1109" s="213" t="s">
        <v>276</v>
      </c>
      <c r="G1109" s="214">
        <v>111980.00000000001</v>
      </c>
      <c r="H1109" s="214">
        <v>111980.00000000001</v>
      </c>
      <c r="I1109" s="444">
        <v>111980.00000000001</v>
      </c>
      <c r="J1109" s="449">
        <v>1.0348011363636362</v>
      </c>
      <c r="K1109" s="444">
        <f t="shared" si="1166"/>
        <v>227857.03125000003</v>
      </c>
      <c r="L1109" s="444">
        <f t="shared" ref="L1109:O1109" si="1178">IF($J1109&lt;0,(K1109*(1-$J1109)),(K1109*(1+$J1109)))</f>
        <v>463643.74611594464</v>
      </c>
      <c r="M1109" s="444">
        <f t="shared" si="1178"/>
        <v>943422.82146461739</v>
      </c>
      <c r="N1109" s="444">
        <f t="shared" si="1178"/>
        <v>1919677.8291875913</v>
      </c>
      <c r="O1109" s="444">
        <f t="shared" si="1178"/>
        <v>3906162.6282829894</v>
      </c>
      <c r="P1109" s="455"/>
      <c r="Q1109" s="87">
        <f t="shared" si="1168"/>
        <v>111980.00000000001</v>
      </c>
      <c r="R1109" s="550">
        <f t="shared" si="1158"/>
        <v>0</v>
      </c>
      <c r="S1109" s="550">
        <f t="shared" si="1159"/>
        <v>0</v>
      </c>
      <c r="T1109" s="550">
        <f>IF(R1109=1,SUM($R$6:R1109),0)</f>
        <v>0</v>
      </c>
      <c r="U1109" s="550">
        <f>IF(S1109=1,SUM($S$6:S1109),0)</f>
        <v>0</v>
      </c>
      <c r="V1109" s="550">
        <f t="shared" si="1160"/>
        <v>0</v>
      </c>
      <c r="W1109" s="550">
        <f t="shared" si="1161"/>
        <v>0</v>
      </c>
      <c r="X1109" s="550">
        <f>IF(W1109=1,SUM($W$6:W1109),0)</f>
        <v>0</v>
      </c>
      <c r="Y1109" s="158"/>
      <c r="Z1109" s="158"/>
      <c r="AA1109" s="158"/>
      <c r="AB1109" s="158"/>
      <c r="AE1109" s="150"/>
      <c r="AF1109" s="160"/>
      <c r="AG1109" s="150"/>
      <c r="AH1109" s="150"/>
    </row>
    <row r="1110" spans="1:34" ht="15" customHeight="1">
      <c r="A1110" s="15"/>
      <c r="B1110" s="169">
        <v>56</v>
      </c>
      <c r="C1110" s="105" t="s">
        <v>796</v>
      </c>
      <c r="D1110" s="105" t="s">
        <v>796</v>
      </c>
      <c r="E1110" s="212" t="s">
        <v>47</v>
      </c>
      <c r="F1110" s="213" t="s">
        <v>276</v>
      </c>
      <c r="G1110" s="214">
        <v>662141.63144094404</v>
      </c>
      <c r="H1110" s="214">
        <v>662100</v>
      </c>
      <c r="I1110" s="167">
        <v>640650</v>
      </c>
      <c r="J1110" s="445">
        <f t="shared" si="1165"/>
        <v>-3.2396918894426821E-2</v>
      </c>
      <c r="K1110" s="167">
        <f t="shared" si="1166"/>
        <v>661405.08608971455</v>
      </c>
      <c r="L1110" s="167">
        <f t="shared" ref="L1110:O1110" si="1179">IF($J1110&lt;0,(K1110*(1-$J1110)),(K1110*(1+$J1110)))</f>
        <v>682832.57302012446</v>
      </c>
      <c r="M1110" s="167">
        <f t="shared" si="1179"/>
        <v>704954.24450673023</v>
      </c>
      <c r="N1110" s="167">
        <f t="shared" si="1179"/>
        <v>727792.58999029675</v>
      </c>
      <c r="O1110" s="167">
        <f t="shared" si="1179"/>
        <v>751370.82750017731</v>
      </c>
      <c r="P1110" s="455"/>
      <c r="Q1110" s="87">
        <f t="shared" si="1168"/>
        <v>640650</v>
      </c>
      <c r="R1110" s="550">
        <f t="shared" si="1158"/>
        <v>0</v>
      </c>
      <c r="S1110" s="550">
        <f t="shared" si="1159"/>
        <v>0</v>
      </c>
      <c r="T1110" s="550">
        <f>IF(R1110=1,SUM($R$6:R1110),0)</f>
        <v>0</v>
      </c>
      <c r="U1110" s="550">
        <f>IF(S1110=1,SUM($S$6:S1110),0)</f>
        <v>0</v>
      </c>
      <c r="V1110" s="550">
        <f t="shared" si="1160"/>
        <v>0</v>
      </c>
      <c r="W1110" s="550">
        <f t="shared" si="1161"/>
        <v>0</v>
      </c>
      <c r="X1110" s="550">
        <f>IF(W1110=1,SUM($W$6:W1110),0)</f>
        <v>0</v>
      </c>
      <c r="Y1110" s="158"/>
      <c r="Z1110" s="158"/>
      <c r="AA1110" s="158"/>
      <c r="AB1110" s="158"/>
      <c r="AE1110" s="150"/>
      <c r="AF1110" s="160"/>
      <c r="AG1110" s="150"/>
      <c r="AH1110" s="150"/>
    </row>
    <row r="1111" spans="1:34" ht="15" customHeight="1">
      <c r="A1111" s="15"/>
      <c r="B1111" s="169">
        <v>55</v>
      </c>
      <c r="C1111" s="105" t="s">
        <v>1145</v>
      </c>
      <c r="D1111" s="105"/>
      <c r="E1111" s="212" t="s">
        <v>47</v>
      </c>
      <c r="F1111" s="213" t="s">
        <v>276</v>
      </c>
      <c r="G1111" s="214">
        <v>382439</v>
      </c>
      <c r="H1111" s="214">
        <v>382400</v>
      </c>
      <c r="I1111" s="444">
        <v>382400</v>
      </c>
      <c r="J1111" s="449">
        <v>-3.2396918894426821E-2</v>
      </c>
      <c r="K1111" s="444">
        <f t="shared" si="1166"/>
        <v>394788.58178522886</v>
      </c>
      <c r="L1111" s="444">
        <f t="shared" ref="L1111:O1111" si="1180">IF($J1111&lt;0,(K1111*(1-$J1111)),(K1111*(1+$J1111)))</f>
        <v>407578.51544977073</v>
      </c>
      <c r="M1111" s="444">
        <f t="shared" si="1180"/>
        <v>420782.80355790787</v>
      </c>
      <c r="N1111" s="444">
        <f t="shared" si="1180"/>
        <v>434414.86991694296</v>
      </c>
      <c r="O1111" s="444">
        <f t="shared" si="1180"/>
        <v>448488.57322417514</v>
      </c>
      <c r="P1111" s="455"/>
      <c r="Q1111" s="87">
        <f t="shared" si="1168"/>
        <v>382400</v>
      </c>
      <c r="R1111" s="550">
        <f t="shared" si="1158"/>
        <v>0</v>
      </c>
      <c r="S1111" s="550">
        <f t="shared" si="1159"/>
        <v>0</v>
      </c>
      <c r="T1111" s="550">
        <f>IF(R1111=1,SUM($R$6:R1111),0)</f>
        <v>0</v>
      </c>
      <c r="U1111" s="550">
        <f>IF(S1111=1,SUM($S$6:S1111),0)</f>
        <v>0</v>
      </c>
      <c r="V1111" s="550">
        <f t="shared" si="1160"/>
        <v>0</v>
      </c>
      <c r="W1111" s="550">
        <f t="shared" si="1161"/>
        <v>0</v>
      </c>
      <c r="X1111" s="550">
        <f>IF(W1111=1,SUM($W$6:W1111),0)</f>
        <v>0</v>
      </c>
      <c r="Y1111" s="158"/>
      <c r="Z1111" s="158"/>
      <c r="AA1111" s="158"/>
      <c r="AB1111" s="158"/>
      <c r="AE1111" s="150"/>
      <c r="AF1111" s="160"/>
      <c r="AG1111" s="150"/>
      <c r="AH1111" s="150"/>
    </row>
    <row r="1112" spans="1:34" ht="15" customHeight="1">
      <c r="A1112" s="15"/>
      <c r="B1112" s="169"/>
      <c r="C1112" s="105"/>
      <c r="D1112" s="105"/>
      <c r="E1112" s="212" t="s">
        <v>48</v>
      </c>
      <c r="F1112" s="213"/>
      <c r="G1112" s="214"/>
      <c r="H1112" s="214"/>
      <c r="I1112" s="445"/>
      <c r="J1112" s="167"/>
      <c r="K1112" s="167"/>
      <c r="L1112" s="167"/>
      <c r="M1112" s="167"/>
      <c r="N1112" s="167"/>
      <c r="O1112" s="167">
        <f t="shared" ref="O1112" si="1181">IF($J1112&lt;0,(N1112*(1-$J1112)),(N1112*(1+$J1112)))</f>
        <v>0</v>
      </c>
      <c r="P1112" s="455"/>
      <c r="Q1112" s="87">
        <f t="shared" si="1168"/>
        <v>0</v>
      </c>
      <c r="R1112" s="550">
        <f t="shared" si="1158"/>
        <v>0</v>
      </c>
      <c r="S1112" s="550">
        <f t="shared" si="1159"/>
        <v>0</v>
      </c>
      <c r="T1112" s="550">
        <f>IF(R1112=1,SUM($R$6:R1112),0)</f>
        <v>0</v>
      </c>
      <c r="U1112" s="550">
        <f>IF(S1112=1,SUM($S$6:S1112),0)</f>
        <v>0</v>
      </c>
      <c r="V1112" s="550">
        <f t="shared" si="1160"/>
        <v>0</v>
      </c>
      <c r="W1112" s="550">
        <f t="shared" si="1161"/>
        <v>0</v>
      </c>
      <c r="X1112" s="550">
        <f>IF(W1112=1,SUM($W$6:W1112),0)</f>
        <v>0</v>
      </c>
      <c r="Y1112" s="158"/>
      <c r="Z1112" s="158"/>
      <c r="AA1112" s="158"/>
      <c r="AB1112" s="158"/>
      <c r="AE1112" s="150"/>
      <c r="AF1112" s="160"/>
      <c r="AG1112" s="150"/>
      <c r="AH1112" s="150"/>
    </row>
    <row r="1113" spans="1:34" ht="15" customHeight="1">
      <c r="A1113" s="15"/>
      <c r="B1113" s="425" t="s">
        <v>720</v>
      </c>
      <c r="C1113" s="426" t="s">
        <v>600</v>
      </c>
      <c r="D1113" s="426"/>
      <c r="E1113" s="212" t="s">
        <v>48</v>
      </c>
      <c r="F1113" s="213"/>
      <c r="G1113" s="214"/>
      <c r="H1113" s="214"/>
      <c r="I1113" s="445"/>
      <c r="J1113" s="167"/>
      <c r="K1113" s="167"/>
      <c r="L1113" s="167"/>
      <c r="M1113" s="167"/>
      <c r="N1113" s="167"/>
      <c r="O1113" s="167">
        <f t="shared" ref="O1113" si="1182">IF($J1113&lt;0,(N1113*(1-$J1113)),(N1113*(1+$J1113)))</f>
        <v>0</v>
      </c>
      <c r="P1113" s="455"/>
      <c r="Q1113" s="87">
        <f t="shared" si="1168"/>
        <v>0</v>
      </c>
      <c r="R1113" s="550">
        <f t="shared" si="1158"/>
        <v>0</v>
      </c>
      <c r="S1113" s="550">
        <f t="shared" si="1159"/>
        <v>0</v>
      </c>
      <c r="T1113" s="550">
        <f>IF(R1113=1,SUM($R$6:R1113),0)</f>
        <v>0</v>
      </c>
      <c r="U1113" s="550">
        <f>IF(S1113=1,SUM($S$6:S1113),0)</f>
        <v>0</v>
      </c>
      <c r="V1113" s="550">
        <f t="shared" si="1160"/>
        <v>0</v>
      </c>
      <c r="W1113" s="550">
        <f t="shared" si="1161"/>
        <v>0</v>
      </c>
      <c r="X1113" s="550">
        <f>IF(W1113=1,SUM($W$6:W1113),0)</f>
        <v>0</v>
      </c>
      <c r="Y1113" s="158"/>
      <c r="Z1113" s="158"/>
      <c r="AA1113" s="158"/>
      <c r="AB1113" s="158"/>
      <c r="AE1113" s="150"/>
      <c r="AF1113" s="160"/>
      <c r="AG1113" s="150"/>
      <c r="AH1113" s="150"/>
    </row>
    <row r="1114" spans="1:34" ht="15" customHeight="1">
      <c r="A1114" s="15"/>
      <c r="B1114" s="169">
        <v>1</v>
      </c>
      <c r="C1114" s="105" t="s">
        <v>2126</v>
      </c>
      <c r="D1114" s="105" t="s">
        <v>1651</v>
      </c>
      <c r="E1114" s="212" t="s">
        <v>47</v>
      </c>
      <c r="F1114" s="213" t="s">
        <v>276</v>
      </c>
      <c r="G1114" s="214">
        <v>285500</v>
      </c>
      <c r="H1114" s="214">
        <v>285500</v>
      </c>
      <c r="I1114" s="167">
        <v>552300</v>
      </c>
      <c r="J1114" s="445">
        <f t="shared" si="1165"/>
        <v>0.93450087565674256</v>
      </c>
      <c r="K1114" s="167">
        <f t="shared" si="1166"/>
        <v>1068424.8336252188</v>
      </c>
      <c r="L1114" s="167">
        <f t="shared" ref="L1114:O1114" si="1183">IF($J1114&lt;0,(K1114*(1-$J1114)),(K1114*(1+$J1114)))</f>
        <v>2066868.7762213952</v>
      </c>
      <c r="M1114" s="167">
        <f t="shared" si="1183"/>
        <v>3998359.4574678689</v>
      </c>
      <c r="N1114" s="167">
        <f t="shared" si="1183"/>
        <v>7734829.8716620104</v>
      </c>
      <c r="O1114" s="167">
        <f t="shared" si="1183"/>
        <v>14963035.159786088</v>
      </c>
      <c r="P1114" s="455"/>
      <c r="Q1114" s="87">
        <f t="shared" si="1168"/>
        <v>552300</v>
      </c>
      <c r="R1114" s="550">
        <f t="shared" si="1158"/>
        <v>0</v>
      </c>
      <c r="S1114" s="550">
        <f t="shared" si="1159"/>
        <v>0</v>
      </c>
      <c r="T1114" s="550">
        <f>IF(R1114=1,SUM($R$6:R1114),0)</f>
        <v>0</v>
      </c>
      <c r="U1114" s="550">
        <f>IF(S1114=1,SUM($S$6:S1114),0)</f>
        <v>0</v>
      </c>
      <c r="V1114" s="550">
        <f t="shared" si="1160"/>
        <v>0</v>
      </c>
      <c r="W1114" s="550">
        <f t="shared" si="1161"/>
        <v>0</v>
      </c>
      <c r="X1114" s="550">
        <f>IF(W1114=1,SUM($W$6:W1114),0)</f>
        <v>0</v>
      </c>
      <c r="Y1114" s="158"/>
      <c r="Z1114" s="158"/>
      <c r="AA1114" s="158"/>
      <c r="AB1114" s="158"/>
      <c r="AE1114" s="150"/>
      <c r="AF1114" s="160"/>
      <c r="AG1114" s="150"/>
      <c r="AH1114" s="150"/>
    </row>
    <row r="1115" spans="1:34" ht="15" customHeight="1">
      <c r="A1115" s="15"/>
      <c r="B1115" s="169">
        <v>2</v>
      </c>
      <c r="C1115" s="105" t="s">
        <v>2127</v>
      </c>
      <c r="D1115" s="105" t="s">
        <v>1652</v>
      </c>
      <c r="E1115" s="212" t="s">
        <v>47</v>
      </c>
      <c r="F1115" s="213" t="s">
        <v>276</v>
      </c>
      <c r="G1115" s="214">
        <v>240000</v>
      </c>
      <c r="H1115" s="214">
        <v>240000</v>
      </c>
      <c r="I1115" s="167">
        <v>454650</v>
      </c>
      <c r="J1115" s="445">
        <f t="shared" si="1165"/>
        <v>0.89437500000000003</v>
      </c>
      <c r="K1115" s="167">
        <f t="shared" si="1166"/>
        <v>861277.59375000012</v>
      </c>
      <c r="L1115" s="167">
        <f t="shared" ref="L1115:O1115" si="1184">IF($J1115&lt;0,(K1115*(1-$J1115)),(K1115*(1+$J1115)))</f>
        <v>1631582.7416601565</v>
      </c>
      <c r="M1115" s="167">
        <f t="shared" si="1184"/>
        <v>3090829.5562324594</v>
      </c>
      <c r="N1115" s="167">
        <f t="shared" si="1184"/>
        <v>5855190.2405878659</v>
      </c>
      <c r="O1115" s="167">
        <f t="shared" si="1184"/>
        <v>11091926.01201364</v>
      </c>
      <c r="P1115" s="455"/>
      <c r="Q1115" s="87">
        <f t="shared" si="1168"/>
        <v>454650</v>
      </c>
      <c r="R1115" s="550">
        <f t="shared" si="1158"/>
        <v>0</v>
      </c>
      <c r="S1115" s="550">
        <f t="shared" si="1159"/>
        <v>0</v>
      </c>
      <c r="T1115" s="550">
        <f>IF(R1115=1,SUM($R$6:R1115),0)</f>
        <v>0</v>
      </c>
      <c r="U1115" s="550">
        <f>IF(S1115=1,SUM($S$6:S1115),0)</f>
        <v>0</v>
      </c>
      <c r="V1115" s="550">
        <f t="shared" si="1160"/>
        <v>0</v>
      </c>
      <c r="W1115" s="550">
        <f t="shared" si="1161"/>
        <v>0</v>
      </c>
      <c r="X1115" s="550">
        <f>IF(W1115=1,SUM($W$6:W1115),0)</f>
        <v>0</v>
      </c>
      <c r="Y1115" s="158"/>
      <c r="Z1115" s="158"/>
      <c r="AA1115" s="158"/>
      <c r="AB1115" s="158"/>
      <c r="AE1115" s="150"/>
      <c r="AF1115" s="160"/>
      <c r="AG1115" s="150"/>
      <c r="AH1115" s="150"/>
    </row>
    <row r="1116" spans="1:34" ht="15" customHeight="1">
      <c r="A1116" s="15"/>
      <c r="B1116" s="169">
        <v>3</v>
      </c>
      <c r="C1116" s="105" t="s">
        <v>2128</v>
      </c>
      <c r="D1116" s="105" t="s">
        <v>1653</v>
      </c>
      <c r="E1116" s="212" t="s">
        <v>47</v>
      </c>
      <c r="F1116" s="213" t="s">
        <v>276</v>
      </c>
      <c r="G1116" s="214">
        <v>220800</v>
      </c>
      <c r="H1116" s="214">
        <v>220800</v>
      </c>
      <c r="I1116" s="167">
        <v>454650</v>
      </c>
      <c r="J1116" s="445">
        <f t="shared" si="1165"/>
        <v>1.0591032608695652</v>
      </c>
      <c r="K1116" s="167">
        <f t="shared" si="1166"/>
        <v>936171.2975543479</v>
      </c>
      <c r="L1116" s="167">
        <f t="shared" ref="L1116:O1116" si="1185">IF($J1116&lt;0,(K1116*(1-$J1116)),(K1116*(1+$J1116)))</f>
        <v>1927673.3715266499</v>
      </c>
      <c r="M1116" s="167">
        <f t="shared" si="1185"/>
        <v>3969278.5252019539</v>
      </c>
      <c r="N1116" s="167">
        <f t="shared" si="1185"/>
        <v>8173154.3545428831</v>
      </c>
      <c r="O1116" s="167">
        <f t="shared" si="1185"/>
        <v>16829368.783029538</v>
      </c>
      <c r="P1116" s="455"/>
      <c r="Q1116" s="87">
        <f t="shared" si="1168"/>
        <v>454650</v>
      </c>
      <c r="R1116" s="550">
        <f t="shared" si="1158"/>
        <v>0</v>
      </c>
      <c r="S1116" s="550">
        <f t="shared" si="1159"/>
        <v>0</v>
      </c>
      <c r="T1116" s="550">
        <f>IF(R1116=1,SUM($R$6:R1116),0)</f>
        <v>0</v>
      </c>
      <c r="U1116" s="550">
        <f>IF(S1116=1,SUM($S$6:S1116),0)</f>
        <v>0</v>
      </c>
      <c r="V1116" s="550">
        <f t="shared" si="1160"/>
        <v>0</v>
      </c>
      <c r="W1116" s="550">
        <f t="shared" si="1161"/>
        <v>0</v>
      </c>
      <c r="X1116" s="550">
        <f>IF(W1116=1,SUM($W$6:W1116),0)</f>
        <v>0</v>
      </c>
      <c r="Y1116" s="158"/>
      <c r="Z1116" s="158"/>
      <c r="AA1116" s="158"/>
      <c r="AB1116" s="158"/>
      <c r="AE1116" s="150"/>
      <c r="AF1116" s="160"/>
      <c r="AG1116" s="150"/>
      <c r="AH1116" s="150"/>
    </row>
    <row r="1117" spans="1:34" ht="15" customHeight="1">
      <c r="A1117" s="15"/>
      <c r="B1117" s="169">
        <v>4</v>
      </c>
      <c r="C1117" s="105" t="s">
        <v>2129</v>
      </c>
      <c r="D1117" s="105" t="s">
        <v>1654</v>
      </c>
      <c r="E1117" s="212" t="s">
        <v>47</v>
      </c>
      <c r="F1117" s="213" t="s">
        <v>276</v>
      </c>
      <c r="G1117" s="214">
        <v>164300</v>
      </c>
      <c r="H1117" s="214">
        <v>164300</v>
      </c>
      <c r="I1117" s="167">
        <v>357000</v>
      </c>
      <c r="J1117" s="445">
        <f t="shared" si="1165"/>
        <v>1.1728545343883141</v>
      </c>
      <c r="K1117" s="167">
        <f t="shared" si="1166"/>
        <v>775709.06877662812</v>
      </c>
      <c r="L1117" s="167">
        <f t="shared" ref="L1117:O1117" si="1186">IF($J1117&lt;0,(K1117*(1-$J1117)),(K1117*(1+$J1117)))</f>
        <v>1685502.967457433</v>
      </c>
      <c r="M1117" s="167">
        <f t="shared" si="1186"/>
        <v>3662352.7655648421</v>
      </c>
      <c r="N1117" s="167">
        <f t="shared" si="1186"/>
        <v>7957759.8131871494</v>
      </c>
      <c r="O1117" s="167">
        <f t="shared" si="1186"/>
        <v>17291054.493656799</v>
      </c>
      <c r="P1117" s="455"/>
      <c r="Q1117" s="87">
        <f t="shared" si="1168"/>
        <v>357000</v>
      </c>
      <c r="R1117" s="550">
        <f t="shared" si="1158"/>
        <v>0</v>
      </c>
      <c r="S1117" s="550">
        <f t="shared" si="1159"/>
        <v>0</v>
      </c>
      <c r="T1117" s="550">
        <f>IF(R1117=1,SUM($R$6:R1117),0)</f>
        <v>0</v>
      </c>
      <c r="U1117" s="550">
        <f>IF(S1117=1,SUM($S$6:S1117),0)</f>
        <v>0</v>
      </c>
      <c r="V1117" s="550">
        <f t="shared" si="1160"/>
        <v>0</v>
      </c>
      <c r="W1117" s="550">
        <f t="shared" si="1161"/>
        <v>0</v>
      </c>
      <c r="X1117" s="550">
        <f>IF(W1117=1,SUM($W$6:W1117),0)</f>
        <v>0</v>
      </c>
      <c r="Y1117" s="158"/>
      <c r="Z1117" s="158"/>
      <c r="AA1117" s="158"/>
      <c r="AB1117" s="158"/>
      <c r="AE1117" s="150"/>
      <c r="AF1117" s="160"/>
      <c r="AG1117" s="150"/>
      <c r="AH1117" s="150"/>
    </row>
    <row r="1118" spans="1:34" ht="15" customHeight="1">
      <c r="A1118" s="15"/>
      <c r="B1118" s="169">
        <v>5</v>
      </c>
      <c r="C1118" s="105" t="s">
        <v>2130</v>
      </c>
      <c r="D1118" s="105" t="s">
        <v>1655</v>
      </c>
      <c r="E1118" s="212" t="s">
        <v>47</v>
      </c>
      <c r="F1118" s="213" t="s">
        <v>276</v>
      </c>
      <c r="G1118" s="214">
        <v>111700</v>
      </c>
      <c r="H1118" s="214">
        <v>111700</v>
      </c>
      <c r="I1118" s="167">
        <v>357000</v>
      </c>
      <c r="J1118" s="445">
        <f t="shared" si="1165"/>
        <v>2.1960608773500447</v>
      </c>
      <c r="K1118" s="167">
        <f t="shared" si="1166"/>
        <v>1140993.733213966</v>
      </c>
      <c r="L1118" s="167">
        <f t="shared" ref="L1118:O1118" si="1187">IF($J1118&lt;0,(K1118*(1-$J1118)),(K1118*(1+$J1118)))</f>
        <v>3646685.4320267313</v>
      </c>
      <c r="M1118" s="167">
        <f t="shared" si="1187"/>
        <v>11655028.641302982</v>
      </c>
      <c r="N1118" s="167">
        <f t="shared" si="1187"/>
        <v>37250181.064862713</v>
      </c>
      <c r="O1118" s="167">
        <f t="shared" si="1187"/>
        <v>119053846.37561315</v>
      </c>
      <c r="P1118" s="455"/>
      <c r="Q1118" s="87">
        <f t="shared" si="1168"/>
        <v>357000</v>
      </c>
      <c r="R1118" s="550">
        <f t="shared" si="1158"/>
        <v>0</v>
      </c>
      <c r="S1118" s="550">
        <f t="shared" si="1159"/>
        <v>0</v>
      </c>
      <c r="T1118" s="550">
        <f>IF(R1118=1,SUM($R$6:R1118),0)</f>
        <v>0</v>
      </c>
      <c r="U1118" s="550">
        <f>IF(S1118=1,SUM($S$6:S1118),0)</f>
        <v>0</v>
      </c>
      <c r="V1118" s="550">
        <f t="shared" si="1160"/>
        <v>0</v>
      </c>
      <c r="W1118" s="550">
        <f t="shared" si="1161"/>
        <v>0</v>
      </c>
      <c r="X1118" s="550">
        <f>IF(W1118=1,SUM($W$6:W1118),0)</f>
        <v>0</v>
      </c>
      <c r="Y1118" s="158"/>
      <c r="Z1118" s="158"/>
      <c r="AA1118" s="158"/>
      <c r="AB1118" s="158"/>
      <c r="AE1118" s="150"/>
      <c r="AF1118" s="160"/>
      <c r="AG1118" s="150"/>
      <c r="AH1118" s="150"/>
    </row>
    <row r="1119" spans="1:34" ht="15" customHeight="1">
      <c r="A1119" s="15"/>
      <c r="B1119" s="169">
        <v>6</v>
      </c>
      <c r="C1119" s="105" t="s">
        <v>2289</v>
      </c>
      <c r="D1119" s="105"/>
      <c r="E1119" s="212" t="s">
        <v>47</v>
      </c>
      <c r="F1119" s="213" t="s">
        <v>276</v>
      </c>
      <c r="G1119" s="214">
        <v>223500</v>
      </c>
      <c r="H1119" s="214">
        <v>223500</v>
      </c>
      <c r="I1119" s="443">
        <v>223500</v>
      </c>
      <c r="J1119" s="446">
        <v>0.18057599327307125</v>
      </c>
      <c r="K1119" s="443">
        <f t="shared" si="1166"/>
        <v>263858.73449653143</v>
      </c>
      <c r="L1119" s="443">
        <f t="shared" ref="L1119:O1119" si="1188">IF($J1119&lt;0,(K1119*(1-$J1119)),(K1119*(1+$J1119)))</f>
        <v>311505.2875620182</v>
      </c>
      <c r="M1119" s="443">
        <f t="shared" si="1188"/>
        <v>367755.66427334334</v>
      </c>
      <c r="N1119" s="443">
        <f t="shared" si="1188"/>
        <v>434163.50863130047</v>
      </c>
      <c r="O1119" s="443">
        <f t="shared" si="1188"/>
        <v>512563.01544531924</v>
      </c>
      <c r="P1119" s="455"/>
      <c r="Q1119" s="87">
        <f t="shared" si="1168"/>
        <v>223500</v>
      </c>
      <c r="R1119" s="550">
        <f t="shared" si="1158"/>
        <v>0</v>
      </c>
      <c r="S1119" s="550">
        <f t="shared" si="1159"/>
        <v>0</v>
      </c>
      <c r="T1119" s="550">
        <f>IF(R1119=1,SUM($R$6:R1119),0)</f>
        <v>0</v>
      </c>
      <c r="U1119" s="550">
        <f>IF(S1119=1,SUM($S$6:S1119),0)</f>
        <v>0</v>
      </c>
      <c r="V1119" s="550">
        <f t="shared" si="1160"/>
        <v>0</v>
      </c>
      <c r="W1119" s="550">
        <f t="shared" si="1161"/>
        <v>0</v>
      </c>
      <c r="X1119" s="550">
        <f>IF(W1119=1,SUM($W$6:W1119),0)</f>
        <v>0</v>
      </c>
      <c r="Y1119" s="158"/>
      <c r="Z1119" s="158"/>
      <c r="AA1119" s="158"/>
      <c r="AB1119" s="158"/>
      <c r="AE1119" s="150"/>
      <c r="AF1119" s="160"/>
      <c r="AG1119" s="150"/>
      <c r="AH1119" s="150"/>
    </row>
    <row r="1120" spans="1:34" ht="15" customHeight="1">
      <c r="A1120" s="15"/>
      <c r="B1120" s="169">
        <v>7</v>
      </c>
      <c r="C1120" s="105" t="s">
        <v>1656</v>
      </c>
      <c r="D1120" s="105" t="s">
        <v>1656</v>
      </c>
      <c r="E1120" s="212" t="s">
        <v>47</v>
      </c>
      <c r="F1120" s="213" t="s">
        <v>276</v>
      </c>
      <c r="G1120" s="405"/>
      <c r="H1120" s="405"/>
      <c r="I1120" s="409">
        <v>312600</v>
      </c>
      <c r="J1120" s="447">
        <v>0.18057599327307125</v>
      </c>
      <c r="K1120" s="409">
        <f t="shared" si="1166"/>
        <v>369048.0554971621</v>
      </c>
      <c r="L1120" s="409">
        <f t="shared" ref="L1120:O1120" si="1189">IF($J1120&lt;0,(K1120*(1-$J1120)),(K1120*(1+$J1120)))</f>
        <v>435689.27468405769</v>
      </c>
      <c r="M1120" s="409">
        <f t="shared" si="1189"/>
        <v>514364.2982185554</v>
      </c>
      <c r="N1120" s="409">
        <f t="shared" si="1189"/>
        <v>607246.14227357728</v>
      </c>
      <c r="O1120" s="409">
        <f t="shared" si="1189"/>
        <v>716900.21757586929</v>
      </c>
      <c r="P1120" s="455"/>
      <c r="Q1120" s="87">
        <f t="shared" si="1168"/>
        <v>312600</v>
      </c>
      <c r="R1120" s="550">
        <f t="shared" si="1158"/>
        <v>0</v>
      </c>
      <c r="S1120" s="550">
        <f t="shared" si="1159"/>
        <v>0</v>
      </c>
      <c r="T1120" s="550">
        <f>IF(R1120=1,SUM($R$6:R1120),0)</f>
        <v>0</v>
      </c>
      <c r="U1120" s="550">
        <f>IF(S1120=1,SUM($S$6:S1120),0)</f>
        <v>0</v>
      </c>
      <c r="V1120" s="550">
        <f t="shared" si="1160"/>
        <v>0</v>
      </c>
      <c r="W1120" s="550">
        <f t="shared" si="1161"/>
        <v>0</v>
      </c>
      <c r="X1120" s="550">
        <f>IF(W1120=1,SUM($W$6:W1120),0)</f>
        <v>0</v>
      </c>
      <c r="Y1120" s="158"/>
      <c r="Z1120" s="158"/>
      <c r="AA1120" s="158"/>
      <c r="AB1120" s="158"/>
      <c r="AE1120" s="150"/>
      <c r="AF1120" s="160"/>
      <c r="AG1120" s="150"/>
      <c r="AH1120" s="150"/>
    </row>
    <row r="1121" spans="1:34" ht="15" customHeight="1">
      <c r="A1121" s="15"/>
      <c r="B1121" s="169">
        <v>8</v>
      </c>
      <c r="C1121" s="105" t="s">
        <v>2290</v>
      </c>
      <c r="D1121" s="105"/>
      <c r="E1121" s="212" t="s">
        <v>47</v>
      </c>
      <c r="F1121" s="213" t="s">
        <v>276</v>
      </c>
      <c r="G1121" s="214">
        <v>179000</v>
      </c>
      <c r="H1121" s="214">
        <v>179000</v>
      </c>
      <c r="I1121" s="443">
        <v>179000</v>
      </c>
      <c r="J1121" s="446">
        <v>0.18057599327307125</v>
      </c>
      <c r="K1121" s="443">
        <f t="shared" si="1166"/>
        <v>211323.10279587976</v>
      </c>
      <c r="L1121" s="443">
        <f t="shared" ref="L1121:O1121" si="1190">IF($J1121&lt;0,(K1121*(1-$J1121)),(K1121*(1+$J1121)))</f>
        <v>249482.98198479309</v>
      </c>
      <c r="M1121" s="443">
        <f t="shared" si="1190"/>
        <v>294533.61926142487</v>
      </c>
      <c r="N1121" s="443">
        <f t="shared" si="1190"/>
        <v>347719.32011186925</v>
      </c>
      <c r="O1121" s="443">
        <f t="shared" si="1190"/>
        <v>410509.08172130707</v>
      </c>
      <c r="P1121" s="455"/>
      <c r="Q1121" s="87">
        <f t="shared" si="1168"/>
        <v>179000</v>
      </c>
      <c r="R1121" s="550">
        <f t="shared" si="1158"/>
        <v>0</v>
      </c>
      <c r="S1121" s="550">
        <f t="shared" si="1159"/>
        <v>0</v>
      </c>
      <c r="T1121" s="550">
        <f>IF(R1121=1,SUM($R$6:R1121),0)</f>
        <v>0</v>
      </c>
      <c r="U1121" s="550">
        <f>IF(S1121=1,SUM($S$6:S1121),0)</f>
        <v>0</v>
      </c>
      <c r="V1121" s="550">
        <f t="shared" si="1160"/>
        <v>0</v>
      </c>
      <c r="W1121" s="550">
        <f t="shared" si="1161"/>
        <v>0</v>
      </c>
      <c r="X1121" s="550">
        <f>IF(W1121=1,SUM($W$6:W1121),0)</f>
        <v>0</v>
      </c>
      <c r="Y1121" s="158"/>
      <c r="Z1121" s="158"/>
      <c r="AA1121" s="158"/>
      <c r="AB1121" s="158"/>
      <c r="AE1121" s="150"/>
      <c r="AF1121" s="160"/>
      <c r="AG1121" s="150"/>
      <c r="AH1121" s="150"/>
    </row>
    <row r="1122" spans="1:34" ht="15" customHeight="1">
      <c r="A1122" s="15"/>
      <c r="B1122" s="169">
        <v>9</v>
      </c>
      <c r="C1122" s="105" t="s">
        <v>1657</v>
      </c>
      <c r="D1122" s="105" t="s">
        <v>1657</v>
      </c>
      <c r="E1122" s="212" t="s">
        <v>47</v>
      </c>
      <c r="F1122" s="213" t="s">
        <v>276</v>
      </c>
      <c r="G1122" s="405"/>
      <c r="H1122" s="405"/>
      <c r="I1122" s="409">
        <v>285950</v>
      </c>
      <c r="J1122" s="447">
        <v>0.18057599327307125</v>
      </c>
      <c r="K1122" s="409">
        <f t="shared" si="1166"/>
        <v>337585.70527643472</v>
      </c>
      <c r="L1122" s="409">
        <f t="shared" ref="L1122:O1122" si="1191">IF($J1122&lt;0,(K1122*(1-$J1122)),(K1122*(1+$J1122)))</f>
        <v>398545.5793215172</v>
      </c>
      <c r="M1122" s="409">
        <f t="shared" si="1191"/>
        <v>470513.34317209182</v>
      </c>
      <c r="N1122" s="409">
        <f t="shared" si="1191"/>
        <v>555476.75746362575</v>
      </c>
      <c r="O1122" s="409">
        <f t="shared" si="1191"/>
        <v>655782.52468272485</v>
      </c>
      <c r="P1122" s="455"/>
      <c r="Q1122" s="87">
        <f t="shared" si="1168"/>
        <v>285950</v>
      </c>
      <c r="R1122" s="550">
        <f t="shared" si="1158"/>
        <v>0</v>
      </c>
      <c r="S1122" s="550">
        <f t="shared" si="1159"/>
        <v>0</v>
      </c>
      <c r="T1122" s="550">
        <f>IF(R1122=1,SUM($R$6:R1122),0)</f>
        <v>0</v>
      </c>
      <c r="U1122" s="550">
        <f>IF(S1122=1,SUM($S$6:S1122),0)</f>
        <v>0</v>
      </c>
      <c r="V1122" s="550">
        <f t="shared" si="1160"/>
        <v>0</v>
      </c>
      <c r="W1122" s="550">
        <f t="shared" si="1161"/>
        <v>0</v>
      </c>
      <c r="X1122" s="550">
        <f>IF(W1122=1,SUM($W$6:W1122),0)</f>
        <v>0</v>
      </c>
      <c r="Y1122" s="158"/>
      <c r="Z1122" s="158"/>
      <c r="AA1122" s="158"/>
      <c r="AB1122" s="158"/>
      <c r="AE1122" s="150"/>
      <c r="AF1122" s="160"/>
      <c r="AG1122" s="150"/>
      <c r="AH1122" s="150"/>
    </row>
    <row r="1123" spans="1:34" ht="15" customHeight="1">
      <c r="A1123" s="15"/>
      <c r="B1123" s="169"/>
      <c r="C1123" s="105"/>
      <c r="D1123" s="105"/>
      <c r="E1123" s="212" t="s">
        <v>48</v>
      </c>
      <c r="F1123" s="213"/>
      <c r="G1123" s="214"/>
      <c r="H1123" s="214"/>
      <c r="I1123" s="445"/>
      <c r="J1123" s="167"/>
      <c r="K1123" s="167"/>
      <c r="L1123" s="167"/>
      <c r="M1123" s="167"/>
      <c r="N1123" s="167"/>
      <c r="O1123" s="167">
        <f t="shared" ref="O1123" si="1192">IF($J1123&lt;0,(N1123*(1-$J1123)),(N1123*(1+$J1123)))</f>
        <v>0</v>
      </c>
      <c r="P1123" s="455"/>
      <c r="Q1123" s="87">
        <f t="shared" si="1168"/>
        <v>0</v>
      </c>
      <c r="R1123" s="550">
        <f t="shared" si="1158"/>
        <v>0</v>
      </c>
      <c r="S1123" s="550">
        <f t="shared" si="1159"/>
        <v>0</v>
      </c>
      <c r="T1123" s="550">
        <f>IF(R1123=1,SUM($R$6:R1123),0)</f>
        <v>0</v>
      </c>
      <c r="U1123" s="550">
        <f>IF(S1123=1,SUM($S$6:S1123),0)</f>
        <v>0</v>
      </c>
      <c r="V1123" s="550">
        <f t="shared" si="1160"/>
        <v>0</v>
      </c>
      <c r="W1123" s="550">
        <f t="shared" si="1161"/>
        <v>0</v>
      </c>
      <c r="X1123" s="550">
        <f>IF(W1123=1,SUM($W$6:W1123),0)</f>
        <v>0</v>
      </c>
      <c r="Y1123" s="158"/>
      <c r="Z1123" s="158"/>
      <c r="AA1123" s="158"/>
      <c r="AB1123" s="158"/>
      <c r="AE1123" s="150"/>
      <c r="AF1123" s="160"/>
      <c r="AG1123" s="150"/>
      <c r="AH1123" s="150"/>
    </row>
    <row r="1124" spans="1:34" ht="15" customHeight="1">
      <c r="A1124" s="15"/>
      <c r="B1124" s="425" t="s">
        <v>720</v>
      </c>
      <c r="C1124" s="426" t="s">
        <v>591</v>
      </c>
      <c r="D1124" s="105"/>
      <c r="E1124" s="212" t="s">
        <v>48</v>
      </c>
      <c r="F1124" s="213"/>
      <c r="G1124" s="214"/>
      <c r="H1124" s="214"/>
      <c r="I1124" s="445"/>
      <c r="J1124" s="167"/>
      <c r="K1124" s="167"/>
      <c r="L1124" s="167"/>
      <c r="M1124" s="167"/>
      <c r="N1124" s="167"/>
      <c r="O1124" s="167">
        <f t="shared" ref="O1124" si="1193">IF($J1124&lt;0,(N1124*(1-$J1124)),(N1124*(1+$J1124)))</f>
        <v>0</v>
      </c>
      <c r="P1124" s="455"/>
      <c r="Q1124" s="87">
        <f t="shared" si="1168"/>
        <v>0</v>
      </c>
      <c r="R1124" s="550">
        <f t="shared" si="1158"/>
        <v>0</v>
      </c>
      <c r="S1124" s="550">
        <f t="shared" si="1159"/>
        <v>0</v>
      </c>
      <c r="T1124" s="550">
        <f>IF(R1124=1,SUM($R$6:R1124),0)</f>
        <v>0</v>
      </c>
      <c r="U1124" s="550">
        <f>IF(S1124=1,SUM($S$6:S1124),0)</f>
        <v>0</v>
      </c>
      <c r="V1124" s="550">
        <f t="shared" si="1160"/>
        <v>0</v>
      </c>
      <c r="W1124" s="550">
        <f t="shared" si="1161"/>
        <v>0</v>
      </c>
      <c r="X1124" s="550">
        <f>IF(W1124=1,SUM($W$6:W1124),0)</f>
        <v>0</v>
      </c>
      <c r="Y1124" s="158"/>
      <c r="Z1124" s="158"/>
      <c r="AA1124" s="158"/>
      <c r="AB1124" s="158"/>
      <c r="AE1124" s="150"/>
      <c r="AF1124" s="160"/>
      <c r="AG1124" s="150"/>
      <c r="AH1124" s="150"/>
    </row>
    <row r="1125" spans="1:34" ht="15" customHeight="1">
      <c r="A1125" s="15"/>
      <c r="B1125" s="169">
        <v>1</v>
      </c>
      <c r="C1125" s="105" t="s">
        <v>843</v>
      </c>
      <c r="D1125" s="105"/>
      <c r="E1125" s="212" t="s">
        <v>47</v>
      </c>
      <c r="F1125" s="213" t="s">
        <v>775</v>
      </c>
      <c r="G1125" s="214">
        <v>9514000</v>
      </c>
      <c r="H1125" s="214">
        <v>9514000</v>
      </c>
      <c r="I1125" s="167">
        <f t="shared" ref="I1125:I1156" si="1194">I1056*20</f>
        <v>11232000</v>
      </c>
      <c r="J1125" s="445">
        <v>0.18057599327307125</v>
      </c>
      <c r="K1125" s="167">
        <f t="shared" si="1166"/>
        <v>13260229.556443136</v>
      </c>
      <c r="L1125" s="167">
        <f t="shared" ref="L1125:O1125" si="1195">IF($J1125&lt;0,(K1125*(1-$J1125)),(K1125*(1+$J1125)))</f>
        <v>15654708.679626793</v>
      </c>
      <c r="M1125" s="167">
        <f t="shared" si="1195"/>
        <v>18481573.248850971</v>
      </c>
      <c r="N1125" s="167">
        <f t="shared" si="1195"/>
        <v>21818901.695511259</v>
      </c>
      <c r="O1125" s="167">
        <f t="shared" si="1195"/>
        <v>25758871.541305702</v>
      </c>
      <c r="P1125" s="455"/>
      <c r="Q1125" s="87">
        <f t="shared" si="1168"/>
        <v>11232000</v>
      </c>
      <c r="R1125" s="550">
        <f t="shared" si="1158"/>
        <v>0</v>
      </c>
      <c r="S1125" s="550">
        <f t="shared" si="1159"/>
        <v>0</v>
      </c>
      <c r="T1125" s="550">
        <f>IF(R1125=1,SUM($R$6:R1125),0)</f>
        <v>0</v>
      </c>
      <c r="U1125" s="550">
        <f>IF(S1125=1,SUM($S$6:S1125),0)</f>
        <v>0</v>
      </c>
      <c r="V1125" s="550">
        <f t="shared" si="1160"/>
        <v>0</v>
      </c>
      <c r="W1125" s="550">
        <f t="shared" si="1161"/>
        <v>0</v>
      </c>
      <c r="X1125" s="550">
        <f>IF(W1125=1,SUM($W$6:W1125),0)</f>
        <v>0</v>
      </c>
      <c r="Y1125" s="158"/>
      <c r="Z1125" s="158"/>
      <c r="AA1125" s="158"/>
      <c r="AB1125" s="158"/>
      <c r="AE1125" s="150"/>
      <c r="AF1125" s="160"/>
      <c r="AG1125" s="150"/>
      <c r="AH1125" s="150"/>
    </row>
    <row r="1126" spans="1:34" ht="15" customHeight="1">
      <c r="A1126" s="15"/>
      <c r="B1126" s="169">
        <v>2</v>
      </c>
      <c r="C1126" s="105" t="s">
        <v>844</v>
      </c>
      <c r="D1126" s="105"/>
      <c r="E1126" s="212" t="s">
        <v>47</v>
      </c>
      <c r="F1126" s="213" t="s">
        <v>775</v>
      </c>
      <c r="G1126" s="214">
        <v>9514000</v>
      </c>
      <c r="H1126" s="214">
        <v>9514000</v>
      </c>
      <c r="I1126" s="167">
        <f t="shared" si="1194"/>
        <v>11232000</v>
      </c>
      <c r="J1126" s="445">
        <v>0.18057599327307125</v>
      </c>
      <c r="K1126" s="167">
        <f t="shared" si="1166"/>
        <v>13260229.556443136</v>
      </c>
      <c r="L1126" s="167">
        <f t="shared" ref="L1126:O1126" si="1196">IF($J1126&lt;0,(K1126*(1-$J1126)),(K1126*(1+$J1126)))</f>
        <v>15654708.679626793</v>
      </c>
      <c r="M1126" s="167">
        <f t="shared" si="1196"/>
        <v>18481573.248850971</v>
      </c>
      <c r="N1126" s="167">
        <f t="shared" si="1196"/>
        <v>21818901.695511259</v>
      </c>
      <c r="O1126" s="167">
        <f t="shared" si="1196"/>
        <v>25758871.541305702</v>
      </c>
      <c r="P1126" s="455"/>
      <c r="Q1126" s="87">
        <f t="shared" si="1168"/>
        <v>11232000</v>
      </c>
      <c r="R1126" s="550">
        <f t="shared" si="1158"/>
        <v>0</v>
      </c>
      <c r="S1126" s="550">
        <f t="shared" si="1159"/>
        <v>0</v>
      </c>
      <c r="T1126" s="550">
        <f>IF(R1126=1,SUM($R$6:R1126),0)</f>
        <v>0</v>
      </c>
      <c r="U1126" s="550">
        <f>IF(S1126=1,SUM($S$6:S1126),0)</f>
        <v>0</v>
      </c>
      <c r="V1126" s="550">
        <f t="shared" si="1160"/>
        <v>0</v>
      </c>
      <c r="W1126" s="550">
        <f t="shared" si="1161"/>
        <v>0</v>
      </c>
      <c r="X1126" s="550">
        <f>IF(W1126=1,SUM($W$6:W1126),0)</f>
        <v>0</v>
      </c>
      <c r="Y1126" s="158"/>
      <c r="Z1126" s="158"/>
      <c r="AA1126" s="158"/>
      <c r="AB1126" s="158"/>
      <c r="AE1126" s="150"/>
      <c r="AF1126" s="160"/>
      <c r="AG1126" s="150"/>
      <c r="AH1126" s="150"/>
    </row>
    <row r="1127" spans="1:34" ht="15" customHeight="1">
      <c r="A1127" s="15"/>
      <c r="B1127" s="169">
        <v>3</v>
      </c>
      <c r="C1127" s="105" t="s">
        <v>845</v>
      </c>
      <c r="D1127" s="105"/>
      <c r="E1127" s="212" t="s">
        <v>47</v>
      </c>
      <c r="F1127" s="213" t="s">
        <v>775</v>
      </c>
      <c r="G1127" s="214">
        <v>7426000</v>
      </c>
      <c r="H1127" s="214">
        <v>7426000</v>
      </c>
      <c r="I1127" s="167">
        <f t="shared" si="1194"/>
        <v>11058000</v>
      </c>
      <c r="J1127" s="445">
        <v>0.48909237813089146</v>
      </c>
      <c r="K1127" s="167">
        <f t="shared" si="1166"/>
        <v>16466383.517371396</v>
      </c>
      <c r="L1127" s="167">
        <f t="shared" ref="L1127:O1127" si="1197">IF($J1127&lt;0,(K1127*(1-$J1127)),(K1127*(1+$J1127)))</f>
        <v>24519966.191097882</v>
      </c>
      <c r="M1127" s="167">
        <f t="shared" si="1197"/>
        <v>36512494.767191</v>
      </c>
      <c r="N1127" s="167">
        <f t="shared" si="1197"/>
        <v>54370477.664368175</v>
      </c>
      <c r="O1127" s="167">
        <f t="shared" si="1197"/>
        <v>80962663.885346517</v>
      </c>
      <c r="P1127" s="455"/>
      <c r="Q1127" s="87">
        <f t="shared" si="1168"/>
        <v>11058000</v>
      </c>
      <c r="R1127" s="550">
        <f t="shared" si="1158"/>
        <v>0</v>
      </c>
      <c r="S1127" s="550">
        <f t="shared" si="1159"/>
        <v>0</v>
      </c>
      <c r="T1127" s="550">
        <f>IF(R1127=1,SUM($R$6:R1127),0)</f>
        <v>0</v>
      </c>
      <c r="U1127" s="550">
        <f>IF(S1127=1,SUM($S$6:S1127),0)</f>
        <v>0</v>
      </c>
      <c r="V1127" s="550">
        <f t="shared" si="1160"/>
        <v>0</v>
      </c>
      <c r="W1127" s="550">
        <f t="shared" si="1161"/>
        <v>0</v>
      </c>
      <c r="X1127" s="550">
        <f>IF(W1127=1,SUM($W$6:W1127),0)</f>
        <v>0</v>
      </c>
      <c r="Y1127" s="158"/>
      <c r="Z1127" s="158"/>
      <c r="AA1127" s="158"/>
      <c r="AB1127" s="158"/>
      <c r="AE1127" s="150"/>
      <c r="AF1127" s="160"/>
      <c r="AG1127" s="150"/>
      <c r="AH1127" s="150"/>
    </row>
    <row r="1128" spans="1:34" ht="15" customHeight="1">
      <c r="A1128" s="15"/>
      <c r="B1128" s="169">
        <v>4</v>
      </c>
      <c r="C1128" s="105" t="s">
        <v>846</v>
      </c>
      <c r="D1128" s="105"/>
      <c r="E1128" s="212" t="s">
        <v>47</v>
      </c>
      <c r="F1128" s="213" t="s">
        <v>775</v>
      </c>
      <c r="G1128" s="214">
        <v>7034000</v>
      </c>
      <c r="H1128" s="214">
        <v>7034000</v>
      </c>
      <c r="I1128" s="167">
        <f t="shared" si="1194"/>
        <v>11020000</v>
      </c>
      <c r="J1128" s="445">
        <v>0.56667614444128522</v>
      </c>
      <c r="K1128" s="167">
        <f t="shared" si="1166"/>
        <v>17264771.111742966</v>
      </c>
      <c r="L1128" s="167">
        <f t="shared" ref="L1128:O1128" si="1198">IF($J1128&lt;0,(K1128*(1-$J1128)),(K1128*(1+$J1128)))</f>
        <v>27048305.040006753</v>
      </c>
      <c r="M1128" s="167">
        <f t="shared" si="1198"/>
        <v>42375934.253749564</v>
      </c>
      <c r="N1128" s="167">
        <f t="shared" si="1198"/>
        <v>66389365.29376176</v>
      </c>
      <c r="O1128" s="167">
        <f t="shared" si="1198"/>
        <v>104010634.85033475</v>
      </c>
      <c r="P1128" s="455"/>
      <c r="Q1128" s="87">
        <f t="shared" si="1168"/>
        <v>11020000</v>
      </c>
      <c r="R1128" s="550">
        <f t="shared" si="1158"/>
        <v>0</v>
      </c>
      <c r="S1128" s="550">
        <f t="shared" si="1159"/>
        <v>0</v>
      </c>
      <c r="T1128" s="550">
        <f>IF(R1128=1,SUM($R$6:R1128),0)</f>
        <v>0</v>
      </c>
      <c r="U1128" s="550">
        <f>IF(S1128=1,SUM($S$6:S1128),0)</f>
        <v>0</v>
      </c>
      <c r="V1128" s="550">
        <f t="shared" si="1160"/>
        <v>0</v>
      </c>
      <c r="W1128" s="550">
        <f t="shared" si="1161"/>
        <v>0</v>
      </c>
      <c r="X1128" s="550">
        <f>IF(W1128=1,SUM($W$6:W1128),0)</f>
        <v>0</v>
      </c>
      <c r="Y1128" s="158"/>
      <c r="Z1128" s="158"/>
      <c r="AA1128" s="158"/>
      <c r="AB1128" s="158"/>
      <c r="AE1128" s="150"/>
      <c r="AF1128" s="160"/>
      <c r="AG1128" s="150"/>
      <c r="AH1128" s="150"/>
    </row>
    <row r="1129" spans="1:34" ht="15" customHeight="1">
      <c r="A1129" s="15"/>
      <c r="B1129" s="169">
        <v>5</v>
      </c>
      <c r="C1129" s="105" t="s">
        <v>847</v>
      </c>
      <c r="D1129" s="105"/>
      <c r="E1129" s="212" t="s">
        <v>47</v>
      </c>
      <c r="F1129" s="213" t="s">
        <v>775</v>
      </c>
      <c r="G1129" s="214">
        <v>6002000</v>
      </c>
      <c r="H1129" s="214">
        <v>6002000</v>
      </c>
      <c r="I1129" s="167">
        <f t="shared" si="1194"/>
        <v>10447000</v>
      </c>
      <c r="J1129" s="445">
        <v>0.74058647117627463</v>
      </c>
      <c r="K1129" s="167">
        <f t="shared" si="1166"/>
        <v>18183906.864378542</v>
      </c>
      <c r="L1129" s="167">
        <f t="shared" ref="L1129:O1129" si="1199">IF($J1129&lt;0,(K1129*(1-$J1129)),(K1129*(1+$J1129)))</f>
        <v>31650662.281266682</v>
      </c>
      <c r="M1129" s="167">
        <f t="shared" si="1199"/>
        <v>55090714.570541993</v>
      </c>
      <c r="N1129" s="167">
        <f t="shared" si="1199"/>
        <v>95890152.468919069</v>
      </c>
      <c r="O1129" s="167">
        <f t="shared" si="1199"/>
        <v>166905102.10643077</v>
      </c>
      <c r="P1129" s="455"/>
      <c r="Q1129" s="87">
        <f t="shared" si="1168"/>
        <v>10447000</v>
      </c>
      <c r="R1129" s="550">
        <f t="shared" si="1158"/>
        <v>0</v>
      </c>
      <c r="S1129" s="550">
        <f t="shared" si="1159"/>
        <v>0</v>
      </c>
      <c r="T1129" s="550">
        <f>IF(R1129=1,SUM($R$6:R1129),0)</f>
        <v>0</v>
      </c>
      <c r="U1129" s="550">
        <f>IF(S1129=1,SUM($S$6:S1129),0)</f>
        <v>0</v>
      </c>
      <c r="V1129" s="550">
        <f t="shared" si="1160"/>
        <v>0</v>
      </c>
      <c r="W1129" s="550">
        <f t="shared" si="1161"/>
        <v>0</v>
      </c>
      <c r="X1129" s="550">
        <f>IF(W1129=1,SUM($W$6:W1129),0)</f>
        <v>0</v>
      </c>
      <c r="Y1129" s="158"/>
      <c r="Z1129" s="158"/>
      <c r="AA1129" s="158"/>
      <c r="AB1129" s="158"/>
      <c r="AE1129" s="150"/>
      <c r="AF1129" s="160"/>
      <c r="AG1129" s="150"/>
      <c r="AH1129" s="150"/>
    </row>
    <row r="1130" spans="1:34" ht="15" customHeight="1">
      <c r="A1130" s="15"/>
      <c r="B1130" s="169">
        <v>6</v>
      </c>
      <c r="C1130" s="105" t="s">
        <v>848</v>
      </c>
      <c r="D1130" s="105"/>
      <c r="E1130" s="212" t="s">
        <v>47</v>
      </c>
      <c r="F1130" s="213" t="s">
        <v>775</v>
      </c>
      <c r="G1130" s="214">
        <v>5818000</v>
      </c>
      <c r="H1130" s="214">
        <v>5818000</v>
      </c>
      <c r="I1130" s="167">
        <f t="shared" si="1194"/>
        <v>10410000</v>
      </c>
      <c r="J1130" s="445">
        <v>0.78927466483327602</v>
      </c>
      <c r="K1130" s="167">
        <f t="shared" si="1166"/>
        <v>18626349.260914404</v>
      </c>
      <c r="L1130" s="167">
        <f t="shared" ref="L1130:O1130" si="1200">IF($J1130&lt;0,(K1130*(1-$J1130)),(K1130*(1+$J1130)))</f>
        <v>33327654.83089016</v>
      </c>
      <c r="M1130" s="167">
        <f t="shared" si="1200"/>
        <v>59632328.427220106</v>
      </c>
      <c r="N1130" s="167">
        <f t="shared" si="1200"/>
        <v>106698614.45984209</v>
      </c>
      <c r="O1130" s="167">
        <f t="shared" si="1200"/>
        <v>190913127.62580889</v>
      </c>
      <c r="P1130" s="455"/>
      <c r="Q1130" s="87">
        <f t="shared" si="1168"/>
        <v>10410000</v>
      </c>
      <c r="R1130" s="550">
        <f t="shared" si="1158"/>
        <v>0</v>
      </c>
      <c r="S1130" s="550">
        <f t="shared" si="1159"/>
        <v>0</v>
      </c>
      <c r="T1130" s="550">
        <f>IF(R1130=1,SUM($R$6:R1130),0)</f>
        <v>0</v>
      </c>
      <c r="U1130" s="550">
        <f>IF(S1130=1,SUM($S$6:S1130),0)</f>
        <v>0</v>
      </c>
      <c r="V1130" s="550">
        <f t="shared" si="1160"/>
        <v>0</v>
      </c>
      <c r="W1130" s="550">
        <f t="shared" si="1161"/>
        <v>0</v>
      </c>
      <c r="X1130" s="550">
        <f>IF(W1130=1,SUM($W$6:W1130),0)</f>
        <v>0</v>
      </c>
      <c r="Y1130" s="158"/>
      <c r="Z1130" s="158"/>
      <c r="AA1130" s="158"/>
      <c r="AB1130" s="158"/>
      <c r="AE1130" s="150"/>
      <c r="AF1130" s="160"/>
      <c r="AG1130" s="150"/>
      <c r="AH1130" s="150"/>
    </row>
    <row r="1131" spans="1:34" ht="15" customHeight="1">
      <c r="A1131" s="15"/>
      <c r="B1131" s="169">
        <v>7</v>
      </c>
      <c r="C1131" s="105" t="s">
        <v>849</v>
      </c>
      <c r="D1131" s="105"/>
      <c r="E1131" s="212" t="s">
        <v>47</v>
      </c>
      <c r="F1131" s="213" t="s">
        <v>775</v>
      </c>
      <c r="G1131" s="214">
        <v>5812000</v>
      </c>
      <c r="H1131" s="214">
        <v>5812000</v>
      </c>
      <c r="I1131" s="167">
        <f t="shared" si="1194"/>
        <v>10355000</v>
      </c>
      <c r="J1131" s="445">
        <v>0.78165863730213347</v>
      </c>
      <c r="K1131" s="167">
        <f t="shared" si="1166"/>
        <v>18449075.189263593</v>
      </c>
      <c r="L1131" s="167">
        <f t="shared" ref="L1131:O1131" si="1201">IF($J1131&lt;0,(K1131*(1-$J1131)),(K1131*(1+$J1131)))</f>
        <v>32869954.161187973</v>
      </c>
      <c r="M1131" s="167">
        <f t="shared" si="1201"/>
        <v>58563037.739005752</v>
      </c>
      <c r="N1131" s="167">
        <f t="shared" si="1201"/>
        <v>104339342.0143504</v>
      </c>
      <c r="O1131" s="167">
        <f t="shared" si="1201"/>
        <v>185897089.91028878</v>
      </c>
      <c r="P1131" s="455"/>
      <c r="Q1131" s="87">
        <f t="shared" si="1168"/>
        <v>10355000</v>
      </c>
      <c r="R1131" s="550">
        <f t="shared" si="1158"/>
        <v>0</v>
      </c>
      <c r="S1131" s="550">
        <f t="shared" si="1159"/>
        <v>0</v>
      </c>
      <c r="T1131" s="550">
        <f>IF(R1131=1,SUM($R$6:R1131),0)</f>
        <v>0</v>
      </c>
      <c r="U1131" s="550">
        <f>IF(S1131=1,SUM($S$6:S1131),0)</f>
        <v>0</v>
      </c>
      <c r="V1131" s="550">
        <f t="shared" si="1160"/>
        <v>0</v>
      </c>
      <c r="W1131" s="550">
        <f t="shared" si="1161"/>
        <v>0</v>
      </c>
      <c r="X1131" s="550">
        <f>IF(W1131=1,SUM($W$6:W1131),0)</f>
        <v>0</v>
      </c>
      <c r="Y1131" s="158"/>
      <c r="Z1131" s="158"/>
      <c r="AA1131" s="158"/>
      <c r="AB1131" s="158"/>
      <c r="AE1131" s="150"/>
      <c r="AF1131" s="160"/>
      <c r="AG1131" s="150"/>
      <c r="AH1131" s="150"/>
    </row>
    <row r="1132" spans="1:34" ht="15" customHeight="1">
      <c r="A1132" s="15"/>
      <c r="B1132" s="169">
        <v>8</v>
      </c>
      <c r="C1132" s="105" t="s">
        <v>850</v>
      </c>
      <c r="D1132" s="105"/>
      <c r="E1132" s="212" t="s">
        <v>47</v>
      </c>
      <c r="F1132" s="213" t="s">
        <v>775</v>
      </c>
      <c r="G1132" s="214">
        <v>4940000</v>
      </c>
      <c r="H1132" s="214">
        <v>4940000</v>
      </c>
      <c r="I1132" s="167">
        <f t="shared" si="1194"/>
        <v>10078000</v>
      </c>
      <c r="J1132" s="445">
        <v>1.0400809716599191</v>
      </c>
      <c r="K1132" s="167">
        <f t="shared" si="1166"/>
        <v>20559936.032388669</v>
      </c>
      <c r="L1132" s="167">
        <f t="shared" ref="L1132:O1132" si="1202">IF($J1132&lt;0,(K1132*(1-$J1132)),(K1132*(1+$J1132)))</f>
        <v>41943934.278221264</v>
      </c>
      <c r="M1132" s="167">
        <f t="shared" si="1202"/>
        <v>85569022.197553426</v>
      </c>
      <c r="N1132" s="167">
        <f t="shared" si="1202"/>
        <v>174567733.94877401</v>
      </c>
      <c r="O1132" s="167">
        <f t="shared" si="1202"/>
        <v>356132312.29468518</v>
      </c>
      <c r="P1132" s="455"/>
      <c r="Q1132" s="87">
        <f t="shared" si="1168"/>
        <v>10078000</v>
      </c>
      <c r="R1132" s="550">
        <f t="shared" si="1158"/>
        <v>0</v>
      </c>
      <c r="S1132" s="550">
        <f t="shared" si="1159"/>
        <v>0</v>
      </c>
      <c r="T1132" s="550">
        <f>IF(R1132=1,SUM($R$6:R1132),0)</f>
        <v>0</v>
      </c>
      <c r="U1132" s="550">
        <f>IF(S1132=1,SUM($S$6:S1132),0)</f>
        <v>0</v>
      </c>
      <c r="V1132" s="550">
        <f t="shared" si="1160"/>
        <v>0</v>
      </c>
      <c r="W1132" s="550">
        <f t="shared" si="1161"/>
        <v>0</v>
      </c>
      <c r="X1132" s="550">
        <f>IF(W1132=1,SUM($W$6:W1132),0)</f>
        <v>0</v>
      </c>
      <c r="Y1132" s="158"/>
      <c r="Z1132" s="158"/>
      <c r="AA1132" s="158"/>
      <c r="AB1132" s="158"/>
      <c r="AE1132" s="150"/>
      <c r="AF1132" s="160"/>
      <c r="AG1132" s="150"/>
      <c r="AH1132" s="150"/>
    </row>
    <row r="1133" spans="1:34" ht="15" customHeight="1">
      <c r="A1133" s="15"/>
      <c r="B1133" s="169">
        <v>9</v>
      </c>
      <c r="C1133" s="105" t="s">
        <v>851</v>
      </c>
      <c r="D1133" s="105"/>
      <c r="E1133" s="212" t="s">
        <v>47</v>
      </c>
      <c r="F1133" s="213" t="s">
        <v>775</v>
      </c>
      <c r="G1133" s="214">
        <v>5520000</v>
      </c>
      <c r="H1133" s="214">
        <v>5520000</v>
      </c>
      <c r="I1133" s="167">
        <f t="shared" si="1194"/>
        <v>10595000</v>
      </c>
      <c r="J1133" s="445">
        <v>0.91938405797101452</v>
      </c>
      <c r="K1133" s="167">
        <f t="shared" si="1166"/>
        <v>20335874.094202898</v>
      </c>
      <c r="L1133" s="167">
        <f t="shared" ref="L1133:O1133" si="1203">IF($J1133&lt;0,(K1133*(1-$J1133)),(K1133*(1+$J1133)))</f>
        <v>39032352.541318789</v>
      </c>
      <c r="M1133" s="167">
        <f t="shared" si="1203"/>
        <v>74918075.21291171</v>
      </c>
      <c r="N1133" s="167">
        <f t="shared" si="1203"/>
        <v>143796559.21753615</v>
      </c>
      <c r="O1133" s="167">
        <f t="shared" si="1203"/>
        <v>276000823.35322386</v>
      </c>
      <c r="P1133" s="455"/>
      <c r="Q1133" s="87">
        <f t="shared" si="1168"/>
        <v>10595000</v>
      </c>
      <c r="R1133" s="550">
        <f t="shared" si="1158"/>
        <v>0</v>
      </c>
      <c r="S1133" s="550">
        <f t="shared" si="1159"/>
        <v>0</v>
      </c>
      <c r="T1133" s="550">
        <f>IF(R1133=1,SUM($R$6:R1133),0)</f>
        <v>0</v>
      </c>
      <c r="U1133" s="550">
        <f>IF(S1133=1,SUM($S$6:S1133),0)</f>
        <v>0</v>
      </c>
      <c r="V1133" s="550">
        <f t="shared" si="1160"/>
        <v>0</v>
      </c>
      <c r="W1133" s="550">
        <f t="shared" si="1161"/>
        <v>0</v>
      </c>
      <c r="X1133" s="550">
        <f>IF(W1133=1,SUM($W$6:W1133),0)</f>
        <v>0</v>
      </c>
      <c r="Y1133" s="158"/>
      <c r="Z1133" s="158"/>
      <c r="AA1133" s="158"/>
      <c r="AB1133" s="158"/>
      <c r="AE1133" s="150"/>
      <c r="AF1133" s="160"/>
      <c r="AG1133" s="150"/>
      <c r="AH1133" s="150"/>
    </row>
    <row r="1134" spans="1:34" ht="15" customHeight="1">
      <c r="A1134" s="15"/>
      <c r="B1134" s="169">
        <v>10</v>
      </c>
      <c r="C1134" s="105" t="s">
        <v>852</v>
      </c>
      <c r="D1134" s="105"/>
      <c r="E1134" s="212" t="s">
        <v>47</v>
      </c>
      <c r="F1134" s="213" t="s">
        <v>775</v>
      </c>
      <c r="G1134" s="214">
        <v>5362000</v>
      </c>
      <c r="H1134" s="214">
        <v>5362000</v>
      </c>
      <c r="I1134" s="167">
        <f t="shared" si="1194"/>
        <v>5362000</v>
      </c>
      <c r="J1134" s="445">
        <v>0.91938405797101452</v>
      </c>
      <c r="K1134" s="167">
        <f t="shared" si="1166"/>
        <v>10291737.31884058</v>
      </c>
      <c r="L1134" s="167">
        <f t="shared" ref="L1134:O1134" si="1204">IF($J1134&lt;0,(K1134*(1-$J1134)),(K1134*(1+$J1134)))</f>
        <v>19753796.538607962</v>
      </c>
      <c r="M1134" s="167">
        <f t="shared" si="1204"/>
        <v>37915122.160607137</v>
      </c>
      <c r="N1134" s="167">
        <f t="shared" si="1204"/>
        <v>72773681.031092867</v>
      </c>
      <c r="O1134" s="167">
        <f t="shared" si="1204"/>
        <v>139680643.21094728</v>
      </c>
      <c r="P1134" s="455"/>
      <c r="Q1134" s="87">
        <f t="shared" si="1168"/>
        <v>5362000</v>
      </c>
      <c r="R1134" s="550">
        <f t="shared" si="1158"/>
        <v>0</v>
      </c>
      <c r="S1134" s="550">
        <f t="shared" si="1159"/>
        <v>0</v>
      </c>
      <c r="T1134" s="550">
        <f>IF(R1134=1,SUM($R$6:R1134),0)</f>
        <v>0</v>
      </c>
      <c r="U1134" s="550">
        <f>IF(S1134=1,SUM($S$6:S1134),0)</f>
        <v>0</v>
      </c>
      <c r="V1134" s="550">
        <f t="shared" si="1160"/>
        <v>0</v>
      </c>
      <c r="W1134" s="550">
        <f t="shared" si="1161"/>
        <v>0</v>
      </c>
      <c r="X1134" s="550">
        <f>IF(W1134=1,SUM($W$6:W1134),0)</f>
        <v>0</v>
      </c>
      <c r="Y1134" s="158"/>
      <c r="Z1134" s="158"/>
      <c r="AA1134" s="158"/>
      <c r="AB1134" s="158"/>
      <c r="AE1134" s="150"/>
      <c r="AF1134" s="160"/>
      <c r="AG1134" s="150"/>
      <c r="AH1134" s="150"/>
    </row>
    <row r="1135" spans="1:34" ht="15" customHeight="1">
      <c r="A1135" s="15"/>
      <c r="B1135" s="169">
        <v>11</v>
      </c>
      <c r="C1135" s="105" t="s">
        <v>853</v>
      </c>
      <c r="D1135" s="105"/>
      <c r="E1135" s="212" t="s">
        <v>47</v>
      </c>
      <c r="F1135" s="213" t="s">
        <v>775</v>
      </c>
      <c r="G1135" s="214">
        <v>4448000</v>
      </c>
      <c r="H1135" s="214">
        <v>4448000</v>
      </c>
      <c r="I1135" s="167">
        <f t="shared" si="1194"/>
        <v>10447000</v>
      </c>
      <c r="J1135" s="445">
        <v>1.3486960431654675</v>
      </c>
      <c r="K1135" s="167">
        <f t="shared" si="1166"/>
        <v>24536827.562949639</v>
      </c>
      <c r="L1135" s="167">
        <f t="shared" ref="L1135:O1135" si="1205">IF($J1135&lt;0,(K1135*(1-$J1135)),(K1135*(1+$J1135)))</f>
        <v>57629549.808933198</v>
      </c>
      <c r="M1135" s="167">
        <f t="shared" si="1205"/>
        <v>135354295.60564864</v>
      </c>
      <c r="N1135" s="167">
        <f t="shared" si="1205"/>
        <v>317906098.51443601</v>
      </c>
      <c r="O1135" s="167">
        <f t="shared" si="1205"/>
        <v>746664795.6790272</v>
      </c>
      <c r="P1135" s="455"/>
      <c r="Q1135" s="87">
        <f t="shared" si="1168"/>
        <v>10447000</v>
      </c>
      <c r="R1135" s="550">
        <f t="shared" si="1158"/>
        <v>0</v>
      </c>
      <c r="S1135" s="550">
        <f t="shared" si="1159"/>
        <v>0</v>
      </c>
      <c r="T1135" s="550">
        <f>IF(R1135=1,SUM($R$6:R1135),0)</f>
        <v>0</v>
      </c>
      <c r="U1135" s="550">
        <f>IF(S1135=1,SUM($S$6:S1135),0)</f>
        <v>0</v>
      </c>
      <c r="V1135" s="550">
        <f t="shared" si="1160"/>
        <v>0</v>
      </c>
      <c r="W1135" s="550">
        <f t="shared" si="1161"/>
        <v>0</v>
      </c>
      <c r="X1135" s="550">
        <f>IF(W1135=1,SUM($W$6:W1135),0)</f>
        <v>0</v>
      </c>
      <c r="Y1135" s="158"/>
      <c r="Z1135" s="158"/>
      <c r="AA1135" s="158"/>
      <c r="AB1135" s="158"/>
      <c r="AE1135" s="150"/>
      <c r="AF1135" s="160"/>
      <c r="AG1135" s="150"/>
      <c r="AH1135" s="150"/>
    </row>
    <row r="1136" spans="1:34" ht="15" customHeight="1">
      <c r="A1136" s="15"/>
      <c r="B1136" s="169">
        <v>12</v>
      </c>
      <c r="C1136" s="105" t="s">
        <v>854</v>
      </c>
      <c r="D1136" s="105"/>
      <c r="E1136" s="212" t="s">
        <v>47</v>
      </c>
      <c r="F1136" s="213" t="s">
        <v>775</v>
      </c>
      <c r="G1136" s="214">
        <v>4448000</v>
      </c>
      <c r="H1136" s="214">
        <v>4448000</v>
      </c>
      <c r="I1136" s="167">
        <f t="shared" si="1194"/>
        <v>6715000</v>
      </c>
      <c r="J1136" s="445">
        <v>0.50966726618705038</v>
      </c>
      <c r="K1136" s="167">
        <f t="shared" si="1166"/>
        <v>10137415.692446044</v>
      </c>
      <c r="L1136" s="167">
        <f t="shared" ref="L1136:O1136" si="1206">IF($J1136&lt;0,(K1136*(1-$J1136)),(K1136*(1+$J1136)))</f>
        <v>15304124.634616725</v>
      </c>
      <c r="M1136" s="167">
        <f t="shared" si="1206"/>
        <v>23104135.998527724</v>
      </c>
      <c r="N1136" s="167">
        <f t="shared" si="1206"/>
        <v>34879557.830511168</v>
      </c>
      <c r="O1136" s="167">
        <f t="shared" si="1206"/>
        <v>52656526.715800926</v>
      </c>
      <c r="P1136" s="455"/>
      <c r="Q1136" s="87">
        <f t="shared" si="1168"/>
        <v>6715000</v>
      </c>
      <c r="R1136" s="550">
        <f t="shared" si="1158"/>
        <v>0</v>
      </c>
      <c r="S1136" s="550">
        <f t="shared" si="1159"/>
        <v>0</v>
      </c>
      <c r="T1136" s="550">
        <f>IF(R1136=1,SUM($R$6:R1136),0)</f>
        <v>0</v>
      </c>
      <c r="U1136" s="550">
        <f>IF(S1136=1,SUM($S$6:S1136),0)</f>
        <v>0</v>
      </c>
      <c r="V1136" s="550">
        <f t="shared" si="1160"/>
        <v>0</v>
      </c>
      <c r="W1136" s="550">
        <f t="shared" si="1161"/>
        <v>0</v>
      </c>
      <c r="X1136" s="550">
        <f>IF(W1136=1,SUM($W$6:W1136),0)</f>
        <v>0</v>
      </c>
      <c r="Y1136" s="158"/>
      <c r="Z1136" s="158"/>
      <c r="AA1136" s="158"/>
      <c r="AB1136" s="158"/>
      <c r="AE1136" s="150"/>
      <c r="AF1136" s="160"/>
      <c r="AG1136" s="150"/>
      <c r="AH1136" s="150"/>
    </row>
    <row r="1137" spans="1:34" ht="15" customHeight="1">
      <c r="A1137" s="15"/>
      <c r="B1137" s="169">
        <v>13</v>
      </c>
      <c r="C1137" s="105" t="s">
        <v>855</v>
      </c>
      <c r="D1137" s="105"/>
      <c r="E1137" s="212" t="s">
        <v>47</v>
      </c>
      <c r="F1137" s="213" t="s">
        <v>775</v>
      </c>
      <c r="G1137" s="214">
        <v>3946000</v>
      </c>
      <c r="H1137" s="214">
        <v>3946000</v>
      </c>
      <c r="I1137" s="167">
        <f t="shared" si="1194"/>
        <v>6660000</v>
      </c>
      <c r="J1137" s="445">
        <v>0.68778509883426253</v>
      </c>
      <c r="K1137" s="167">
        <f t="shared" si="1166"/>
        <v>11240648.758236188</v>
      </c>
      <c r="L1137" s="167">
        <f t="shared" ref="L1137:O1137" si="1207">IF($J1137&lt;0,(K1137*(1-$J1137)),(K1137*(1+$J1137)))</f>
        <v>18971799.475380894</v>
      </c>
      <c r="M1137" s="167">
        <f t="shared" si="1207"/>
        <v>32020320.452619549</v>
      </c>
      <c r="N1137" s="167">
        <f t="shared" si="1207"/>
        <v>54043419.719829239</v>
      </c>
      <c r="O1137" s="167">
        <f t="shared" si="1207"/>
        <v>91213678.493173525</v>
      </c>
      <c r="P1137" s="455"/>
      <c r="Q1137" s="87">
        <f t="shared" si="1168"/>
        <v>6660000</v>
      </c>
      <c r="R1137" s="550">
        <f t="shared" si="1158"/>
        <v>0</v>
      </c>
      <c r="S1137" s="550">
        <f t="shared" si="1159"/>
        <v>0</v>
      </c>
      <c r="T1137" s="550">
        <f>IF(R1137=1,SUM($R$6:R1137),0)</f>
        <v>0</v>
      </c>
      <c r="U1137" s="550">
        <f>IF(S1137=1,SUM($S$6:S1137),0)</f>
        <v>0</v>
      </c>
      <c r="V1137" s="550">
        <f t="shared" si="1160"/>
        <v>0</v>
      </c>
      <c r="W1137" s="550">
        <f t="shared" si="1161"/>
        <v>0</v>
      </c>
      <c r="X1137" s="550">
        <f>IF(W1137=1,SUM($W$6:W1137),0)</f>
        <v>0</v>
      </c>
      <c r="Y1137" s="158"/>
      <c r="Z1137" s="158"/>
      <c r="AA1137" s="158"/>
      <c r="AB1137" s="158"/>
      <c r="AE1137" s="150"/>
      <c r="AF1137" s="160"/>
      <c r="AG1137" s="150"/>
      <c r="AH1137" s="150"/>
    </row>
    <row r="1138" spans="1:34" ht="15" customHeight="1">
      <c r="A1138" s="15"/>
      <c r="B1138" s="169">
        <v>14</v>
      </c>
      <c r="C1138" s="105" t="s">
        <v>856</v>
      </c>
      <c r="D1138" s="105"/>
      <c r="E1138" s="212" t="s">
        <v>47</v>
      </c>
      <c r="F1138" s="213" t="s">
        <v>775</v>
      </c>
      <c r="G1138" s="214">
        <v>2984000</v>
      </c>
      <c r="H1138" s="214">
        <v>2984000</v>
      </c>
      <c r="I1138" s="167">
        <f t="shared" si="1194"/>
        <v>6415000</v>
      </c>
      <c r="J1138" s="445">
        <v>1.1497989276139411</v>
      </c>
      <c r="K1138" s="167">
        <f t="shared" si="1166"/>
        <v>13790960.120643431</v>
      </c>
      <c r="L1138" s="167">
        <f t="shared" ref="L1138:O1138" si="1208">IF($J1138&lt;0,(K1138*(1-$J1138)),(K1138*(1+$J1138)))</f>
        <v>29647791.278125875</v>
      </c>
      <c r="M1138" s="167">
        <f t="shared" si="1208"/>
        <v>63736789.895836957</v>
      </c>
      <c r="N1138" s="167">
        <f t="shared" si="1208"/>
        <v>137021282.56762534</v>
      </c>
      <c r="O1138" s="167">
        <f t="shared" si="1208"/>
        <v>294568206.32416773</v>
      </c>
      <c r="P1138" s="455"/>
      <c r="Q1138" s="87">
        <f t="shared" si="1168"/>
        <v>6415000</v>
      </c>
      <c r="R1138" s="550">
        <f t="shared" si="1158"/>
        <v>0</v>
      </c>
      <c r="S1138" s="550">
        <f t="shared" si="1159"/>
        <v>0</v>
      </c>
      <c r="T1138" s="550">
        <f>IF(R1138=1,SUM($R$6:R1138),0)</f>
        <v>0</v>
      </c>
      <c r="U1138" s="550">
        <f>IF(S1138=1,SUM($S$6:S1138),0)</f>
        <v>0</v>
      </c>
      <c r="V1138" s="550">
        <f t="shared" si="1160"/>
        <v>0</v>
      </c>
      <c r="W1138" s="550">
        <f t="shared" si="1161"/>
        <v>0</v>
      </c>
      <c r="X1138" s="550">
        <f>IF(W1138=1,SUM($W$6:W1138),0)</f>
        <v>0</v>
      </c>
      <c r="Y1138" s="158"/>
      <c r="Z1138" s="158"/>
      <c r="AA1138" s="158"/>
      <c r="AB1138" s="158"/>
      <c r="AE1138" s="150"/>
      <c r="AF1138" s="160"/>
      <c r="AG1138" s="150"/>
      <c r="AH1138" s="150"/>
    </row>
    <row r="1139" spans="1:34" ht="15" customHeight="1">
      <c r="A1139" s="15"/>
      <c r="B1139" s="169">
        <v>15</v>
      </c>
      <c r="C1139" s="105" t="s">
        <v>857</v>
      </c>
      <c r="D1139" s="105"/>
      <c r="E1139" s="212" t="s">
        <v>47</v>
      </c>
      <c r="F1139" s="213" t="s">
        <v>775</v>
      </c>
      <c r="G1139" s="214">
        <v>7804000</v>
      </c>
      <c r="H1139" s="214">
        <v>7804000</v>
      </c>
      <c r="I1139" s="167">
        <f t="shared" si="1194"/>
        <v>9265000</v>
      </c>
      <c r="J1139" s="445">
        <v>0.18721168631471041</v>
      </c>
      <c r="K1139" s="167">
        <f t="shared" si="1166"/>
        <v>10999516.273705792</v>
      </c>
      <c r="L1139" s="167">
        <f t="shared" ref="L1139:O1139" si="1209">IF($J1139&lt;0,(K1139*(1-$J1139)),(K1139*(1+$J1139)))</f>
        <v>13058754.263952352</v>
      </c>
      <c r="M1139" s="167">
        <f t="shared" si="1209"/>
        <v>15503505.670876287</v>
      </c>
      <c r="N1139" s="167">
        <f t="shared" si="1209"/>
        <v>18405943.111310713</v>
      </c>
      <c r="O1139" s="167">
        <f t="shared" si="1209"/>
        <v>21851750.759391818</v>
      </c>
      <c r="P1139" s="455"/>
      <c r="Q1139" s="87">
        <f t="shared" si="1168"/>
        <v>9265000</v>
      </c>
      <c r="R1139" s="550">
        <f t="shared" si="1158"/>
        <v>0</v>
      </c>
      <c r="S1139" s="550">
        <f t="shared" si="1159"/>
        <v>0</v>
      </c>
      <c r="T1139" s="550">
        <f>IF(R1139=1,SUM($R$6:R1139),0)</f>
        <v>0</v>
      </c>
      <c r="U1139" s="550">
        <f>IF(S1139=1,SUM($S$6:S1139),0)</f>
        <v>0</v>
      </c>
      <c r="V1139" s="550">
        <f t="shared" si="1160"/>
        <v>0</v>
      </c>
      <c r="W1139" s="550">
        <f t="shared" si="1161"/>
        <v>0</v>
      </c>
      <c r="X1139" s="550">
        <f>IF(W1139=1,SUM($W$6:W1139),0)</f>
        <v>0</v>
      </c>
      <c r="Y1139" s="158"/>
      <c r="Z1139" s="158"/>
      <c r="AA1139" s="158"/>
      <c r="AB1139" s="158"/>
      <c r="AE1139" s="150"/>
      <c r="AF1139" s="160"/>
      <c r="AG1139" s="150"/>
      <c r="AH1139" s="150"/>
    </row>
    <row r="1140" spans="1:34" ht="15" customHeight="1">
      <c r="A1140" s="15"/>
      <c r="B1140" s="169">
        <v>16</v>
      </c>
      <c r="C1140" s="105" t="s">
        <v>858</v>
      </c>
      <c r="D1140" s="105"/>
      <c r="E1140" s="212" t="s">
        <v>47</v>
      </c>
      <c r="F1140" s="213" t="s">
        <v>775</v>
      </c>
      <c r="G1140" s="214">
        <v>6152000</v>
      </c>
      <c r="H1140" s="214">
        <v>6152000</v>
      </c>
      <c r="I1140" s="167">
        <f t="shared" si="1194"/>
        <v>9092000</v>
      </c>
      <c r="J1140" s="445">
        <v>0.47789336801040311</v>
      </c>
      <c r="K1140" s="167">
        <f t="shared" si="1166"/>
        <v>13437006.501950586</v>
      </c>
      <c r="L1140" s="167">
        <f t="shared" ref="L1140:O1140" si="1210">IF($J1140&lt;0,(K1140*(1-$J1140)),(K1140*(1+$J1140)))</f>
        <v>19858462.795145437</v>
      </c>
      <c r="M1140" s="167">
        <f t="shared" si="1210"/>
        <v>29348690.463826776</v>
      </c>
      <c r="N1140" s="167">
        <f t="shared" si="1210"/>
        <v>43374234.996279754</v>
      </c>
      <c r="O1140" s="167">
        <f t="shared" si="1210"/>
        <v>64102494.243526585</v>
      </c>
      <c r="P1140" s="455"/>
      <c r="Q1140" s="87">
        <f t="shared" si="1168"/>
        <v>9092000</v>
      </c>
      <c r="R1140" s="550">
        <f t="shared" si="1158"/>
        <v>0</v>
      </c>
      <c r="S1140" s="550">
        <f t="shared" si="1159"/>
        <v>0</v>
      </c>
      <c r="T1140" s="550">
        <f>IF(R1140=1,SUM($R$6:R1140),0)</f>
        <v>0</v>
      </c>
      <c r="U1140" s="550">
        <f>IF(S1140=1,SUM($S$6:S1140),0)</f>
        <v>0</v>
      </c>
      <c r="V1140" s="550">
        <f t="shared" si="1160"/>
        <v>0</v>
      </c>
      <c r="W1140" s="550">
        <f t="shared" si="1161"/>
        <v>0</v>
      </c>
      <c r="X1140" s="550">
        <f>IF(W1140=1,SUM($W$6:W1140),0)</f>
        <v>0</v>
      </c>
      <c r="Y1140" s="158"/>
      <c r="Z1140" s="158"/>
      <c r="AA1140" s="158"/>
      <c r="AB1140" s="158"/>
      <c r="AE1140" s="150"/>
      <c r="AF1140" s="160"/>
      <c r="AG1140" s="150"/>
      <c r="AH1140" s="150"/>
    </row>
    <row r="1141" spans="1:34" ht="15" customHeight="1">
      <c r="A1141" s="15"/>
      <c r="B1141" s="169">
        <v>17</v>
      </c>
      <c r="C1141" s="105" t="s">
        <v>859</v>
      </c>
      <c r="D1141" s="105"/>
      <c r="E1141" s="212" t="s">
        <v>47</v>
      </c>
      <c r="F1141" s="213" t="s">
        <v>775</v>
      </c>
      <c r="G1141" s="214">
        <v>5232000</v>
      </c>
      <c r="H1141" s="214">
        <v>5232000</v>
      </c>
      <c r="I1141" s="167">
        <f t="shared" si="1194"/>
        <v>8600000</v>
      </c>
      <c r="J1141" s="445">
        <v>0.64373088685015289</v>
      </c>
      <c r="K1141" s="167">
        <f t="shared" si="1166"/>
        <v>14136085.626911316</v>
      </c>
      <c r="L1141" s="167">
        <f t="shared" ref="L1141:O1141" si="1211">IF($J1141&lt;0,(K1141*(1-$J1141)),(K1141*(1+$J1141)))</f>
        <v>23235920.564112637</v>
      </c>
      <c r="M1141" s="167">
        <f t="shared" si="1211"/>
        <v>38193600.315628573</v>
      </c>
      <c r="N1141" s="167">
        <f t="shared" si="1211"/>
        <v>62780000.518808439</v>
      </c>
      <c r="O1141" s="167">
        <f t="shared" si="1211"/>
        <v>103193425.92923406</v>
      </c>
      <c r="P1141" s="455"/>
      <c r="Q1141" s="87">
        <f t="shared" si="1168"/>
        <v>8600000</v>
      </c>
      <c r="R1141" s="550">
        <f t="shared" si="1158"/>
        <v>0</v>
      </c>
      <c r="S1141" s="550">
        <f t="shared" si="1159"/>
        <v>0</v>
      </c>
      <c r="T1141" s="550">
        <f>IF(R1141=1,SUM($R$6:R1141),0)</f>
        <v>0</v>
      </c>
      <c r="U1141" s="550">
        <f>IF(S1141=1,SUM($S$6:S1141),0)</f>
        <v>0</v>
      </c>
      <c r="V1141" s="550">
        <f t="shared" si="1160"/>
        <v>0</v>
      </c>
      <c r="W1141" s="550">
        <f t="shared" si="1161"/>
        <v>0</v>
      </c>
      <c r="X1141" s="550">
        <f>IF(W1141=1,SUM($W$6:W1141),0)</f>
        <v>0</v>
      </c>
      <c r="Y1141" s="158"/>
      <c r="Z1141" s="158"/>
      <c r="AA1141" s="158"/>
      <c r="AB1141" s="158"/>
      <c r="AE1141" s="150"/>
      <c r="AF1141" s="160"/>
      <c r="AG1141" s="150"/>
      <c r="AH1141" s="150"/>
    </row>
    <row r="1142" spans="1:34" ht="15" customHeight="1">
      <c r="A1142" s="15"/>
      <c r="B1142" s="169">
        <v>18</v>
      </c>
      <c r="C1142" s="105" t="s">
        <v>860</v>
      </c>
      <c r="D1142" s="105"/>
      <c r="E1142" s="212" t="s">
        <v>47</v>
      </c>
      <c r="F1142" s="213" t="s">
        <v>775</v>
      </c>
      <c r="G1142" s="214">
        <v>3974000</v>
      </c>
      <c r="H1142" s="214">
        <v>3974000</v>
      </c>
      <c r="I1142" s="167">
        <f t="shared" si="1194"/>
        <v>8323000</v>
      </c>
      <c r="J1142" s="445">
        <v>1.0943633618520383</v>
      </c>
      <c r="K1142" s="167">
        <f t="shared" si="1166"/>
        <v>17431386.260694515</v>
      </c>
      <c r="L1142" s="167">
        <f t="shared" ref="L1142:O1142" si="1212">IF($J1142&lt;0,(K1142*(1-$J1142)),(K1142*(1+$J1142)))</f>
        <v>36507656.7306896</v>
      </c>
      <c r="M1142" s="167">
        <f t="shared" si="1212"/>
        <v>76460298.683827266</v>
      </c>
      <c r="N1142" s="167">
        <f t="shared" si="1212"/>
        <v>160135648.19967148</v>
      </c>
      <c r="O1142" s="167">
        <f t="shared" si="1212"/>
        <v>335382234.51581931</v>
      </c>
      <c r="P1142" s="455"/>
      <c r="Q1142" s="87">
        <f t="shared" si="1168"/>
        <v>8323000</v>
      </c>
      <c r="R1142" s="550">
        <f t="shared" si="1158"/>
        <v>0</v>
      </c>
      <c r="S1142" s="550">
        <f t="shared" si="1159"/>
        <v>0</v>
      </c>
      <c r="T1142" s="550">
        <f>IF(R1142=1,SUM($R$6:R1142),0)</f>
        <v>0</v>
      </c>
      <c r="U1142" s="550">
        <f>IF(S1142=1,SUM($S$6:S1142),0)</f>
        <v>0</v>
      </c>
      <c r="V1142" s="550">
        <f t="shared" si="1160"/>
        <v>0</v>
      </c>
      <c r="W1142" s="550">
        <f t="shared" si="1161"/>
        <v>0</v>
      </c>
      <c r="X1142" s="550">
        <f>IF(W1142=1,SUM($W$6:W1142),0)</f>
        <v>0</v>
      </c>
      <c r="Y1142" s="158"/>
      <c r="Z1142" s="158"/>
      <c r="AA1142" s="158"/>
      <c r="AB1142" s="158"/>
      <c r="AE1142" s="150"/>
      <c r="AF1142" s="160"/>
      <c r="AG1142" s="150"/>
      <c r="AH1142" s="150"/>
    </row>
    <row r="1143" spans="1:34" ht="15" customHeight="1">
      <c r="A1143" s="15"/>
      <c r="B1143" s="169">
        <v>19</v>
      </c>
      <c r="C1143" s="105" t="s">
        <v>861</v>
      </c>
      <c r="D1143" s="105"/>
      <c r="E1143" s="212" t="s">
        <v>47</v>
      </c>
      <c r="F1143" s="213" t="s">
        <v>775</v>
      </c>
      <c r="G1143" s="214">
        <v>5452000</v>
      </c>
      <c r="H1143" s="214">
        <v>5452000</v>
      </c>
      <c r="I1143" s="167">
        <f t="shared" si="1194"/>
        <v>6937000</v>
      </c>
      <c r="J1143" s="445">
        <v>0.27237710931768161</v>
      </c>
      <c r="K1143" s="167">
        <f t="shared" si="1166"/>
        <v>8826480.0073367581</v>
      </c>
      <c r="L1143" s="167">
        <f t="shared" ref="L1143:O1143" si="1213">IF($J1143&lt;0,(K1143*(1-$J1143)),(K1143*(1+$J1143)))</f>
        <v>11230611.117185455</v>
      </c>
      <c r="M1143" s="167">
        <f t="shared" si="1213"/>
        <v>14289572.509155449</v>
      </c>
      <c r="N1143" s="167">
        <f t="shared" si="1213"/>
        <v>18181724.962584622</v>
      </c>
      <c r="O1143" s="167">
        <f t="shared" si="1213"/>
        <v>23134010.650302555</v>
      </c>
      <c r="P1143" s="455"/>
      <c r="Q1143" s="87">
        <f t="shared" si="1168"/>
        <v>6937000</v>
      </c>
      <c r="R1143" s="550">
        <f t="shared" si="1158"/>
        <v>0</v>
      </c>
      <c r="S1143" s="550">
        <f t="shared" si="1159"/>
        <v>0</v>
      </c>
      <c r="T1143" s="550">
        <f>IF(R1143=1,SUM($R$6:R1143),0)</f>
        <v>0</v>
      </c>
      <c r="U1143" s="550">
        <f>IF(S1143=1,SUM($S$6:S1143),0)</f>
        <v>0</v>
      </c>
      <c r="V1143" s="550">
        <f t="shared" si="1160"/>
        <v>0</v>
      </c>
      <c r="W1143" s="550">
        <f t="shared" si="1161"/>
        <v>0</v>
      </c>
      <c r="X1143" s="550">
        <f>IF(W1143=1,SUM($W$6:W1143),0)</f>
        <v>0</v>
      </c>
      <c r="Y1143" s="158"/>
      <c r="Z1143" s="158"/>
      <c r="AA1143" s="158"/>
      <c r="AB1143" s="158"/>
      <c r="AE1143" s="150"/>
      <c r="AF1143" s="160"/>
      <c r="AG1143" s="150"/>
      <c r="AH1143" s="150"/>
    </row>
    <row r="1144" spans="1:34" ht="15" customHeight="1">
      <c r="A1144" s="15"/>
      <c r="B1144" s="169">
        <v>20</v>
      </c>
      <c r="C1144" s="105" t="s">
        <v>862</v>
      </c>
      <c r="D1144" s="105"/>
      <c r="E1144" s="212" t="s">
        <v>47</v>
      </c>
      <c r="F1144" s="213" t="s">
        <v>775</v>
      </c>
      <c r="G1144" s="214">
        <v>4868000</v>
      </c>
      <c r="H1144" s="214">
        <v>4868000</v>
      </c>
      <c r="I1144" s="167">
        <f t="shared" si="1194"/>
        <v>6826000</v>
      </c>
      <c r="J1144" s="445">
        <v>0.40221857025472474</v>
      </c>
      <c r="K1144" s="167">
        <f t="shared" si="1166"/>
        <v>9571543.9605587516</v>
      </c>
      <c r="L1144" s="167">
        <f t="shared" ref="L1144:O1144" si="1214">IF($J1144&lt;0,(K1144*(1-$J1144)),(K1144*(1+$J1144)))</f>
        <v>13421396.687504938</v>
      </c>
      <c r="M1144" s="167">
        <f t="shared" si="1214"/>
        <v>18819731.673974674</v>
      </c>
      <c r="N1144" s="167">
        <f t="shared" si="1214"/>
        <v>26389377.240458325</v>
      </c>
      <c r="O1144" s="167">
        <f t="shared" si="1214"/>
        <v>37003674.824028045</v>
      </c>
      <c r="P1144" s="455"/>
      <c r="Q1144" s="87">
        <f t="shared" si="1168"/>
        <v>6826000</v>
      </c>
      <c r="R1144" s="550">
        <f t="shared" si="1158"/>
        <v>0</v>
      </c>
      <c r="S1144" s="550">
        <f t="shared" si="1159"/>
        <v>0</v>
      </c>
      <c r="T1144" s="550">
        <f>IF(R1144=1,SUM($R$6:R1144),0)</f>
        <v>0</v>
      </c>
      <c r="U1144" s="550">
        <f>IF(S1144=1,SUM($S$6:S1144),0)</f>
        <v>0</v>
      </c>
      <c r="V1144" s="550">
        <f t="shared" si="1160"/>
        <v>0</v>
      </c>
      <c r="W1144" s="550">
        <f t="shared" si="1161"/>
        <v>0</v>
      </c>
      <c r="X1144" s="550">
        <f>IF(W1144=1,SUM($W$6:W1144),0)</f>
        <v>0</v>
      </c>
      <c r="Y1144" s="158"/>
      <c r="Z1144" s="158"/>
      <c r="AA1144" s="158"/>
      <c r="AB1144" s="158"/>
      <c r="AE1144" s="150"/>
      <c r="AF1144" s="160"/>
      <c r="AG1144" s="150"/>
      <c r="AH1144" s="150"/>
    </row>
    <row r="1145" spans="1:34" ht="15" customHeight="1">
      <c r="A1145" s="15"/>
      <c r="B1145" s="169">
        <v>21</v>
      </c>
      <c r="C1145" s="105" t="s">
        <v>863</v>
      </c>
      <c r="D1145" s="105"/>
      <c r="E1145" s="212" t="s">
        <v>47</v>
      </c>
      <c r="F1145" s="213" t="s">
        <v>775</v>
      </c>
      <c r="G1145" s="214">
        <v>3586000</v>
      </c>
      <c r="H1145" s="214">
        <v>3586000</v>
      </c>
      <c r="I1145" s="167">
        <f t="shared" si="1194"/>
        <v>6752000</v>
      </c>
      <c r="J1145" s="445">
        <v>0.88287785833798105</v>
      </c>
      <c r="K1145" s="167">
        <f t="shared" si="1166"/>
        <v>12713191.299498048</v>
      </c>
      <c r="L1145" s="167">
        <f t="shared" ref="L1145:O1145" si="1215">IF($J1145&lt;0,(K1145*(1-$J1145)),(K1145*(1+$J1145)))</f>
        <v>23937386.406639937</v>
      </c>
      <c r="M1145" s="167">
        <f t="shared" si="1215"/>
        <v>45071174.851542905</v>
      </c>
      <c r="N1145" s="167">
        <f t="shared" si="1215"/>
        <v>84863517.177249774</v>
      </c>
      <c r="O1145" s="167">
        <f t="shared" si="1215"/>
        <v>159787637.47372851</v>
      </c>
      <c r="P1145" s="455"/>
      <c r="Q1145" s="87">
        <f t="shared" si="1168"/>
        <v>6752000</v>
      </c>
      <c r="R1145" s="550">
        <f t="shared" si="1158"/>
        <v>0</v>
      </c>
      <c r="S1145" s="550">
        <f t="shared" si="1159"/>
        <v>0</v>
      </c>
      <c r="T1145" s="550">
        <f>IF(R1145=1,SUM($R$6:R1145),0)</f>
        <v>0</v>
      </c>
      <c r="U1145" s="550">
        <f>IF(S1145=1,SUM($S$6:S1145),0)</f>
        <v>0</v>
      </c>
      <c r="V1145" s="550">
        <f t="shared" si="1160"/>
        <v>0</v>
      </c>
      <c r="W1145" s="550">
        <f t="shared" si="1161"/>
        <v>0</v>
      </c>
      <c r="X1145" s="550">
        <f>IF(W1145=1,SUM($W$6:W1145),0)</f>
        <v>0</v>
      </c>
      <c r="Y1145" s="158"/>
      <c r="Z1145" s="158"/>
      <c r="AA1145" s="158"/>
      <c r="AB1145" s="158"/>
      <c r="AE1145" s="150"/>
      <c r="AF1145" s="160"/>
      <c r="AG1145" s="150"/>
      <c r="AH1145" s="150"/>
    </row>
    <row r="1146" spans="1:34" ht="15" customHeight="1">
      <c r="A1146" s="15"/>
      <c r="B1146" s="169">
        <v>22</v>
      </c>
      <c r="C1146" s="105" t="s">
        <v>864</v>
      </c>
      <c r="D1146" s="105"/>
      <c r="E1146" s="212" t="s">
        <v>47</v>
      </c>
      <c r="F1146" s="213" t="s">
        <v>775</v>
      </c>
      <c r="G1146" s="214">
        <v>3038000</v>
      </c>
      <c r="H1146" s="214">
        <v>3038000</v>
      </c>
      <c r="I1146" s="167">
        <f t="shared" si="1194"/>
        <v>6568000</v>
      </c>
      <c r="J1146" s="445">
        <v>1.1619486504279131</v>
      </c>
      <c r="K1146" s="167">
        <f t="shared" si="1166"/>
        <v>14199678.736010533</v>
      </c>
      <c r="L1146" s="167">
        <f t="shared" ref="L1146:O1146" si="1216">IF($J1146&lt;0,(K1146*(1-$J1146)),(K1146*(1+$J1146)))</f>
        <v>30698976.279827908</v>
      </c>
      <c r="M1146" s="167">
        <f t="shared" si="1216"/>
        <v>66369610.337692462</v>
      </c>
      <c r="N1146" s="167">
        <f t="shared" si="1216"/>
        <v>143487689.4990007</v>
      </c>
      <c r="O1146" s="167">
        <f t="shared" si="1216"/>
        <v>310213016.66538399</v>
      </c>
      <c r="P1146" s="455"/>
      <c r="Q1146" s="87">
        <f t="shared" si="1168"/>
        <v>6568000</v>
      </c>
      <c r="R1146" s="550">
        <f t="shared" si="1158"/>
        <v>0</v>
      </c>
      <c r="S1146" s="550">
        <f t="shared" si="1159"/>
        <v>0</v>
      </c>
      <c r="T1146" s="550">
        <f>IF(R1146=1,SUM($R$6:R1146),0)</f>
        <v>0</v>
      </c>
      <c r="U1146" s="550">
        <f>IF(S1146=1,SUM($S$6:S1146),0)</f>
        <v>0</v>
      </c>
      <c r="V1146" s="550">
        <f t="shared" si="1160"/>
        <v>0</v>
      </c>
      <c r="W1146" s="550">
        <f t="shared" si="1161"/>
        <v>0</v>
      </c>
      <c r="X1146" s="550">
        <f>IF(W1146=1,SUM($W$6:W1146),0)</f>
        <v>0</v>
      </c>
      <c r="Y1146" s="158"/>
      <c r="Z1146" s="158"/>
      <c r="AA1146" s="158"/>
      <c r="AB1146" s="158"/>
      <c r="AE1146" s="150"/>
      <c r="AF1146" s="160"/>
      <c r="AG1146" s="150"/>
      <c r="AH1146" s="150"/>
    </row>
    <row r="1147" spans="1:34" ht="15" customHeight="1">
      <c r="A1147" s="15"/>
      <c r="B1147" s="169">
        <v>23</v>
      </c>
      <c r="C1147" s="105" t="s">
        <v>865</v>
      </c>
      <c r="D1147" s="105"/>
      <c r="E1147" s="212" t="s">
        <v>47</v>
      </c>
      <c r="F1147" s="213" t="s">
        <v>775</v>
      </c>
      <c r="G1147" s="214">
        <v>2729702.1956122965</v>
      </c>
      <c r="H1147" s="214">
        <v>2729702.1956122965</v>
      </c>
      <c r="I1147" s="167">
        <f t="shared" si="1194"/>
        <v>5376000</v>
      </c>
      <c r="J1147" s="445">
        <v>0.96944560789134571</v>
      </c>
      <c r="K1147" s="167">
        <f t="shared" si="1166"/>
        <v>10587739.588023873</v>
      </c>
      <c r="L1147" s="167">
        <f t="shared" ref="L1147:O1147" si="1217">IF($J1147&lt;0,(K1147*(1-$J1147)),(K1147*(1+$J1147)))</f>
        <v>20851977.229130942</v>
      </c>
      <c r="M1147" s="167">
        <f t="shared" si="1217"/>
        <v>41066834.969762288</v>
      </c>
      <c r="N1147" s="167">
        <f t="shared" si="1217"/>
        <v>80878897.76119706</v>
      </c>
      <c r="O1147" s="167">
        <f t="shared" si="1217"/>
        <v>159286589.96688274</v>
      </c>
      <c r="P1147" s="455"/>
      <c r="Q1147" s="87">
        <f t="shared" si="1168"/>
        <v>5376000</v>
      </c>
      <c r="R1147" s="550">
        <f t="shared" si="1158"/>
        <v>0</v>
      </c>
      <c r="S1147" s="550">
        <f t="shared" si="1159"/>
        <v>0</v>
      </c>
      <c r="T1147" s="550">
        <f>IF(R1147=1,SUM($R$6:R1147),0)</f>
        <v>0</v>
      </c>
      <c r="U1147" s="550">
        <f>IF(S1147=1,SUM($S$6:S1147),0)</f>
        <v>0</v>
      </c>
      <c r="V1147" s="550">
        <f t="shared" si="1160"/>
        <v>0</v>
      </c>
      <c r="W1147" s="550">
        <f t="shared" si="1161"/>
        <v>0</v>
      </c>
      <c r="X1147" s="550">
        <f>IF(W1147=1,SUM($W$6:W1147),0)</f>
        <v>0</v>
      </c>
      <c r="Y1147" s="158"/>
      <c r="Z1147" s="158"/>
      <c r="AA1147" s="158"/>
      <c r="AB1147" s="158"/>
      <c r="AE1147" s="150"/>
      <c r="AF1147" s="160"/>
      <c r="AG1147" s="150"/>
      <c r="AH1147" s="150"/>
    </row>
    <row r="1148" spans="1:34" ht="15" customHeight="1">
      <c r="A1148" s="15"/>
      <c r="B1148" s="169">
        <v>24</v>
      </c>
      <c r="C1148" s="105" t="s">
        <v>866</v>
      </c>
      <c r="D1148" s="105"/>
      <c r="E1148" s="212" t="s">
        <v>47</v>
      </c>
      <c r="F1148" s="213" t="s">
        <v>775</v>
      </c>
      <c r="G1148" s="214">
        <v>2509623.3260061787</v>
      </c>
      <c r="H1148" s="214">
        <v>2509623.3260061787</v>
      </c>
      <c r="I1148" s="167">
        <f t="shared" si="1194"/>
        <v>5222000</v>
      </c>
      <c r="J1148" s="445">
        <v>1.0807903504428709</v>
      </c>
      <c r="K1148" s="167">
        <f t="shared" si="1166"/>
        <v>10865887.210012671</v>
      </c>
      <c r="L1148" s="167">
        <f t="shared" ref="L1148:O1148" si="1218">IF($J1148&lt;0,(K1148*(1-$J1148)),(K1148*(1+$J1148)))</f>
        <v>22609633.255594973</v>
      </c>
      <c r="M1148" s="167">
        <f t="shared" si="1218"/>
        <v>47045906.705294244</v>
      </c>
      <c r="N1148" s="167">
        <f t="shared" si="1218"/>
        <v>97892668.700211808</v>
      </c>
      <c r="O1148" s="167">
        <f t="shared" si="1218"/>
        <v>203694120.41050157</v>
      </c>
      <c r="P1148" s="455"/>
      <c r="Q1148" s="87">
        <f t="shared" si="1168"/>
        <v>5222000</v>
      </c>
      <c r="R1148" s="550">
        <f t="shared" si="1158"/>
        <v>0</v>
      </c>
      <c r="S1148" s="550">
        <f t="shared" si="1159"/>
        <v>0</v>
      </c>
      <c r="T1148" s="550">
        <f>IF(R1148=1,SUM($R$6:R1148),0)</f>
        <v>0</v>
      </c>
      <c r="U1148" s="550">
        <f>IF(S1148=1,SUM($S$6:S1148),0)</f>
        <v>0</v>
      </c>
      <c r="V1148" s="550">
        <f t="shared" si="1160"/>
        <v>0</v>
      </c>
      <c r="W1148" s="550">
        <f t="shared" si="1161"/>
        <v>0</v>
      </c>
      <c r="X1148" s="550">
        <f>IF(W1148=1,SUM($W$6:W1148),0)</f>
        <v>0</v>
      </c>
      <c r="Y1148" s="158"/>
      <c r="Z1148" s="158"/>
      <c r="AA1148" s="158"/>
      <c r="AB1148" s="158"/>
      <c r="AE1148" s="150"/>
      <c r="AF1148" s="160"/>
      <c r="AG1148" s="150"/>
      <c r="AH1148" s="150"/>
    </row>
    <row r="1149" spans="1:34" ht="15" customHeight="1">
      <c r="A1149" s="15"/>
      <c r="B1149" s="169">
        <v>25</v>
      </c>
      <c r="C1149" s="105" t="s">
        <v>867</v>
      </c>
      <c r="D1149" s="105"/>
      <c r="E1149" s="212" t="s">
        <v>47</v>
      </c>
      <c r="F1149" s="213" t="s">
        <v>775</v>
      </c>
      <c r="G1149" s="214">
        <v>2304000</v>
      </c>
      <c r="H1149" s="214">
        <v>2304000</v>
      </c>
      <c r="I1149" s="167">
        <f t="shared" si="1194"/>
        <v>5728000</v>
      </c>
      <c r="J1149" s="445">
        <v>1.4861111111111112</v>
      </c>
      <c r="K1149" s="167">
        <f t="shared" si="1166"/>
        <v>14240444.444444444</v>
      </c>
      <c r="L1149" s="167">
        <f t="shared" ref="L1149:O1149" si="1219">IF($J1149&lt;0,(K1149*(1-$J1149)),(K1149*(1+$J1149)))</f>
        <v>35403327.160493828</v>
      </c>
      <c r="M1149" s="167">
        <f t="shared" si="1219"/>
        <v>88016605.024005488</v>
      </c>
      <c r="N1149" s="167">
        <f t="shared" si="1219"/>
        <v>218819059.7124581</v>
      </c>
      <c r="O1149" s="167">
        <f t="shared" si="1219"/>
        <v>544008495.6740278</v>
      </c>
      <c r="P1149" s="455"/>
      <c r="Q1149" s="87">
        <f t="shared" si="1168"/>
        <v>5728000</v>
      </c>
      <c r="R1149" s="550">
        <f t="shared" si="1158"/>
        <v>0</v>
      </c>
      <c r="S1149" s="550">
        <f t="shared" si="1159"/>
        <v>0</v>
      </c>
      <c r="T1149" s="550">
        <f>IF(R1149=1,SUM($R$6:R1149),0)</f>
        <v>0</v>
      </c>
      <c r="U1149" s="550">
        <f>IF(S1149=1,SUM($S$6:S1149),0)</f>
        <v>0</v>
      </c>
      <c r="V1149" s="550">
        <f t="shared" si="1160"/>
        <v>0</v>
      </c>
      <c r="W1149" s="550">
        <f t="shared" si="1161"/>
        <v>0</v>
      </c>
      <c r="X1149" s="550">
        <f>IF(W1149=1,SUM($W$6:W1149),0)</f>
        <v>0</v>
      </c>
      <c r="Y1149" s="158"/>
      <c r="Z1149" s="158"/>
      <c r="AA1149" s="158"/>
      <c r="AB1149" s="158"/>
      <c r="AE1149" s="150"/>
      <c r="AF1149" s="160"/>
      <c r="AG1149" s="150"/>
      <c r="AH1149" s="150"/>
    </row>
    <row r="1150" spans="1:34" ht="15" customHeight="1">
      <c r="A1150" s="15"/>
      <c r="B1150" s="169">
        <v>26</v>
      </c>
      <c r="C1150" s="105" t="s">
        <v>868</v>
      </c>
      <c r="D1150" s="105"/>
      <c r="E1150" s="212" t="s">
        <v>47</v>
      </c>
      <c r="F1150" s="213" t="s">
        <v>775</v>
      </c>
      <c r="G1150" s="214">
        <v>2300000</v>
      </c>
      <c r="H1150" s="214">
        <v>2300000</v>
      </c>
      <c r="I1150" s="167">
        <f t="shared" si="1194"/>
        <v>5003000</v>
      </c>
      <c r="J1150" s="445">
        <v>1.1752173913043478</v>
      </c>
      <c r="K1150" s="167">
        <f t="shared" si="1166"/>
        <v>10882612.608695652</v>
      </c>
      <c r="L1150" s="167">
        <f t="shared" ref="L1150:O1150" si="1220">IF($J1150&lt;0,(K1150*(1-$J1150)),(K1150*(1+$J1150)))</f>
        <v>23672048.209262762</v>
      </c>
      <c r="M1150" s="167">
        <f t="shared" si="1220"/>
        <v>51491850.952583306</v>
      </c>
      <c r="N1150" s="167">
        <f t="shared" si="1220"/>
        <v>112005969.70251057</v>
      </c>
      <c r="O1150" s="167">
        <f t="shared" si="1220"/>
        <v>243637333.22680888</v>
      </c>
      <c r="P1150" s="455"/>
      <c r="Q1150" s="87">
        <f t="shared" si="1168"/>
        <v>5003000</v>
      </c>
      <c r="R1150" s="550">
        <f t="shared" si="1158"/>
        <v>0</v>
      </c>
      <c r="S1150" s="550">
        <f t="shared" si="1159"/>
        <v>0</v>
      </c>
      <c r="T1150" s="550">
        <f>IF(R1150=1,SUM($R$6:R1150),0)</f>
        <v>0</v>
      </c>
      <c r="U1150" s="550">
        <f>IF(S1150=1,SUM($S$6:S1150),0)</f>
        <v>0</v>
      </c>
      <c r="V1150" s="550">
        <f t="shared" si="1160"/>
        <v>0</v>
      </c>
      <c r="W1150" s="550">
        <f t="shared" si="1161"/>
        <v>0</v>
      </c>
      <c r="X1150" s="550">
        <f>IF(W1150=1,SUM($W$6:W1150),0)</f>
        <v>0</v>
      </c>
      <c r="Y1150" s="158"/>
      <c r="Z1150" s="158"/>
      <c r="AA1150" s="158"/>
      <c r="AB1150" s="158"/>
      <c r="AE1150" s="150"/>
      <c r="AF1150" s="160"/>
      <c r="AG1150" s="150"/>
      <c r="AH1150" s="150"/>
    </row>
    <row r="1151" spans="1:34" ht="15" customHeight="1">
      <c r="A1151" s="15"/>
      <c r="B1151" s="169">
        <v>27</v>
      </c>
      <c r="C1151" s="105" t="s">
        <v>869</v>
      </c>
      <c r="D1151" s="105"/>
      <c r="E1151" s="212" t="s">
        <v>47</v>
      </c>
      <c r="F1151" s="213" t="s">
        <v>775</v>
      </c>
      <c r="G1151" s="214">
        <v>2036000</v>
      </c>
      <c r="H1151" s="214">
        <v>2036000</v>
      </c>
      <c r="I1151" s="167">
        <f t="shared" si="1194"/>
        <v>4905000</v>
      </c>
      <c r="J1151" s="445">
        <v>1.4091355599214146</v>
      </c>
      <c r="K1151" s="167">
        <f t="shared" si="1166"/>
        <v>11816809.921414539</v>
      </c>
      <c r="L1151" s="167">
        <f t="shared" ref="L1151:O1151" si="1221">IF($J1151&lt;0,(K1151*(1-$J1151)),(K1151*(1+$J1151)))</f>
        <v>28468296.986511942</v>
      </c>
      <c r="M1151" s="167">
        <f t="shared" si="1221"/>
        <v>68583986.600609571</v>
      </c>
      <c r="N1151" s="167">
        <f t="shared" si="1221"/>
        <v>165228120.96070233</v>
      </c>
      <c r="O1151" s="167">
        <f t="shared" si="1221"/>
        <v>398056941.70542485</v>
      </c>
      <c r="P1151" s="455"/>
      <c r="Q1151" s="87">
        <f t="shared" si="1168"/>
        <v>4905000</v>
      </c>
      <c r="R1151" s="550">
        <f t="shared" si="1158"/>
        <v>0</v>
      </c>
      <c r="S1151" s="550">
        <f t="shared" si="1159"/>
        <v>0</v>
      </c>
      <c r="T1151" s="550">
        <f>IF(R1151=1,SUM($R$6:R1151),0)</f>
        <v>0</v>
      </c>
      <c r="U1151" s="550">
        <f>IF(S1151=1,SUM($S$6:S1151),0)</f>
        <v>0</v>
      </c>
      <c r="V1151" s="550">
        <f t="shared" si="1160"/>
        <v>0</v>
      </c>
      <c r="W1151" s="550">
        <f t="shared" si="1161"/>
        <v>0</v>
      </c>
      <c r="X1151" s="550">
        <f>IF(W1151=1,SUM($W$6:W1151),0)</f>
        <v>0</v>
      </c>
      <c r="Y1151" s="158"/>
      <c r="Z1151" s="158"/>
      <c r="AA1151" s="158"/>
      <c r="AB1151" s="158"/>
      <c r="AE1151" s="150"/>
      <c r="AF1151" s="160"/>
      <c r="AG1151" s="150"/>
      <c r="AH1151" s="150"/>
    </row>
    <row r="1152" spans="1:34" ht="15" customHeight="1">
      <c r="A1152" s="15"/>
      <c r="B1152" s="169">
        <v>28</v>
      </c>
      <c r="C1152" s="105" t="s">
        <v>870</v>
      </c>
      <c r="D1152" s="105"/>
      <c r="E1152" s="212" t="s">
        <v>47</v>
      </c>
      <c r="F1152" s="213" t="s">
        <v>775</v>
      </c>
      <c r="G1152" s="214">
        <v>10465400.000000002</v>
      </c>
      <c r="H1152" s="214">
        <v>10465400.000000002</v>
      </c>
      <c r="I1152" s="167">
        <f t="shared" si="1194"/>
        <v>11232000</v>
      </c>
      <c r="J1152" s="445">
        <v>7.3250902975519214E-2</v>
      </c>
      <c r="K1152" s="167">
        <f t="shared" si="1166"/>
        <v>12054754.142221032</v>
      </c>
      <c r="L1152" s="167">
        <f t="shared" ref="L1152:O1152" si="1222">IF($J1152&lt;0,(K1152*(1-$J1152)),(K1152*(1+$J1152)))</f>
        <v>12937775.768286604</v>
      </c>
      <c r="M1152" s="167">
        <f t="shared" si="1222"/>
        <v>13885479.52580839</v>
      </c>
      <c r="N1152" s="167">
        <f t="shared" si="1222"/>
        <v>14902603.439321941</v>
      </c>
      <c r="O1152" s="167">
        <f t="shared" si="1222"/>
        <v>15994232.597938351</v>
      </c>
      <c r="P1152" s="455"/>
      <c r="Q1152" s="87">
        <f t="shared" si="1168"/>
        <v>11232000</v>
      </c>
      <c r="R1152" s="550">
        <f t="shared" si="1158"/>
        <v>0</v>
      </c>
      <c r="S1152" s="550">
        <f t="shared" si="1159"/>
        <v>0</v>
      </c>
      <c r="T1152" s="550">
        <f>IF(R1152=1,SUM($R$6:R1152),0)</f>
        <v>0</v>
      </c>
      <c r="U1152" s="550">
        <f>IF(S1152=1,SUM($S$6:S1152),0)</f>
        <v>0</v>
      </c>
      <c r="V1152" s="550">
        <f t="shared" si="1160"/>
        <v>0</v>
      </c>
      <c r="W1152" s="550">
        <f t="shared" si="1161"/>
        <v>0</v>
      </c>
      <c r="X1152" s="550">
        <f>IF(W1152=1,SUM($W$6:W1152),0)</f>
        <v>0</v>
      </c>
      <c r="Y1152" s="158"/>
      <c r="Z1152" s="158"/>
      <c r="AA1152" s="158"/>
      <c r="AB1152" s="158"/>
      <c r="AE1152" s="150"/>
      <c r="AF1152" s="160"/>
      <c r="AG1152" s="150"/>
      <c r="AH1152" s="150"/>
    </row>
    <row r="1153" spans="1:34" ht="15" customHeight="1">
      <c r="A1153" s="15"/>
      <c r="B1153" s="169">
        <v>29</v>
      </c>
      <c r="C1153" s="105" t="s">
        <v>871</v>
      </c>
      <c r="D1153" s="105"/>
      <c r="E1153" s="212" t="s">
        <v>47</v>
      </c>
      <c r="F1153" s="213" t="s">
        <v>775</v>
      </c>
      <c r="G1153" s="214">
        <v>10465400.000000002</v>
      </c>
      <c r="H1153" s="214">
        <v>10465400.000000002</v>
      </c>
      <c r="I1153" s="167">
        <f t="shared" si="1194"/>
        <v>11232000</v>
      </c>
      <c r="J1153" s="445">
        <v>7.3250902975519214E-2</v>
      </c>
      <c r="K1153" s="167">
        <f t="shared" si="1166"/>
        <v>12054754.142221032</v>
      </c>
      <c r="L1153" s="167">
        <f t="shared" ref="L1153:O1153" si="1223">IF($J1153&lt;0,(K1153*(1-$J1153)),(K1153*(1+$J1153)))</f>
        <v>12937775.768286604</v>
      </c>
      <c r="M1153" s="167">
        <f t="shared" si="1223"/>
        <v>13885479.52580839</v>
      </c>
      <c r="N1153" s="167">
        <f t="shared" si="1223"/>
        <v>14902603.439321941</v>
      </c>
      <c r="O1153" s="167">
        <f t="shared" si="1223"/>
        <v>15994232.597938351</v>
      </c>
      <c r="P1153" s="455"/>
      <c r="Q1153" s="87">
        <f t="shared" si="1168"/>
        <v>11232000</v>
      </c>
      <c r="R1153" s="550">
        <f t="shared" si="1158"/>
        <v>0</v>
      </c>
      <c r="S1153" s="550">
        <f t="shared" si="1159"/>
        <v>0</v>
      </c>
      <c r="T1153" s="550">
        <f>IF(R1153=1,SUM($R$6:R1153),0)</f>
        <v>0</v>
      </c>
      <c r="U1153" s="550">
        <f>IF(S1153=1,SUM($S$6:S1153),0)</f>
        <v>0</v>
      </c>
      <c r="V1153" s="550">
        <f t="shared" si="1160"/>
        <v>0</v>
      </c>
      <c r="W1153" s="550">
        <f t="shared" si="1161"/>
        <v>0</v>
      </c>
      <c r="X1153" s="550">
        <f>IF(W1153=1,SUM($W$6:W1153),0)</f>
        <v>0</v>
      </c>
      <c r="Y1153" s="158"/>
      <c r="Z1153" s="158"/>
      <c r="AA1153" s="158"/>
      <c r="AB1153" s="158"/>
      <c r="AE1153" s="150"/>
      <c r="AF1153" s="160"/>
      <c r="AG1153" s="150"/>
      <c r="AH1153" s="150"/>
    </row>
    <row r="1154" spans="1:34" ht="15" customHeight="1">
      <c r="A1154" s="15"/>
      <c r="B1154" s="169">
        <v>30</v>
      </c>
      <c r="C1154" s="105" t="s">
        <v>872</v>
      </c>
      <c r="D1154" s="105"/>
      <c r="E1154" s="212" t="s">
        <v>47</v>
      </c>
      <c r="F1154" s="213" t="s">
        <v>775</v>
      </c>
      <c r="G1154" s="214">
        <v>8168600.0000000009</v>
      </c>
      <c r="H1154" s="214">
        <v>8168600.0000000009</v>
      </c>
      <c r="I1154" s="167">
        <f t="shared" si="1194"/>
        <v>8168600.0000000009</v>
      </c>
      <c r="J1154" s="445">
        <v>7.3250902975519214E-2</v>
      </c>
      <c r="K1154" s="167">
        <f t="shared" si="1166"/>
        <v>8766957.3260458279</v>
      </c>
      <c r="L1154" s="167">
        <f t="shared" ref="L1154:O1154" si="1224">IF($J1154&lt;0,(K1154*(1-$J1154)),(K1154*(1+$J1154)))</f>
        <v>9409144.8665265292</v>
      </c>
      <c r="M1154" s="167">
        <f t="shared" si="1224"/>
        <v>10098373.224227069</v>
      </c>
      <c r="N1154" s="167">
        <f t="shared" si="1224"/>
        <v>10838088.181485508</v>
      </c>
      <c r="O1154" s="167">
        <f t="shared" si="1224"/>
        <v>11631987.927307624</v>
      </c>
      <c r="P1154" s="455"/>
      <c r="Q1154" s="87">
        <f t="shared" si="1168"/>
        <v>8168600.0000000009</v>
      </c>
      <c r="R1154" s="550">
        <f t="shared" si="1158"/>
        <v>0</v>
      </c>
      <c r="S1154" s="550">
        <f t="shared" si="1159"/>
        <v>0</v>
      </c>
      <c r="T1154" s="550">
        <f>IF(R1154=1,SUM($R$6:R1154),0)</f>
        <v>0</v>
      </c>
      <c r="U1154" s="550">
        <f>IF(S1154=1,SUM($S$6:S1154),0)</f>
        <v>0</v>
      </c>
      <c r="V1154" s="550">
        <f t="shared" si="1160"/>
        <v>0</v>
      </c>
      <c r="W1154" s="550">
        <f t="shared" si="1161"/>
        <v>0</v>
      </c>
      <c r="X1154" s="550">
        <f>IF(W1154=1,SUM($W$6:W1154),0)</f>
        <v>0</v>
      </c>
      <c r="Y1154" s="158"/>
      <c r="Z1154" s="158"/>
      <c r="AA1154" s="158"/>
      <c r="AB1154" s="158"/>
      <c r="AE1154" s="150"/>
      <c r="AF1154" s="160"/>
      <c r="AG1154" s="150"/>
      <c r="AH1154" s="150"/>
    </row>
    <row r="1155" spans="1:34" ht="15" customHeight="1">
      <c r="A1155" s="15"/>
      <c r="B1155" s="169">
        <v>31</v>
      </c>
      <c r="C1155" s="105" t="s">
        <v>873</v>
      </c>
      <c r="D1155" s="105"/>
      <c r="E1155" s="212" t="s">
        <v>47</v>
      </c>
      <c r="F1155" s="213" t="s">
        <v>775</v>
      </c>
      <c r="G1155" s="214">
        <v>7737400.0000000009</v>
      </c>
      <c r="H1155" s="214">
        <v>7737400.0000000009</v>
      </c>
      <c r="I1155" s="167">
        <f t="shared" si="1194"/>
        <v>11058000</v>
      </c>
      <c r="J1155" s="445">
        <v>0.42916225088531007</v>
      </c>
      <c r="K1155" s="167">
        <f t="shared" si="1166"/>
        <v>15803676.170289759</v>
      </c>
      <c r="L1155" s="167">
        <f t="shared" ref="L1155:O1155" si="1225">IF($J1155&lt;0,(K1155*(1-$J1155)),(K1155*(1+$J1155)))</f>
        <v>22586017.40779385</v>
      </c>
      <c r="M1155" s="167">
        <f t="shared" si="1225"/>
        <v>32279083.477057457</v>
      </c>
      <c r="N1155" s="167">
        <f t="shared" si="1225"/>
        <v>46132047.598586261</v>
      </c>
      <c r="O1155" s="167">
        <f t="shared" si="1225"/>
        <v>65930180.983943805</v>
      </c>
      <c r="P1155" s="455"/>
      <c r="Q1155" s="87">
        <f t="shared" si="1168"/>
        <v>11058000</v>
      </c>
      <c r="R1155" s="550">
        <f t="shared" si="1158"/>
        <v>0</v>
      </c>
      <c r="S1155" s="550">
        <f t="shared" si="1159"/>
        <v>0</v>
      </c>
      <c r="T1155" s="550">
        <f>IF(R1155=1,SUM($R$6:R1155),0)</f>
        <v>0</v>
      </c>
      <c r="U1155" s="550">
        <f>IF(S1155=1,SUM($S$6:S1155),0)</f>
        <v>0</v>
      </c>
      <c r="V1155" s="550">
        <f t="shared" si="1160"/>
        <v>0</v>
      </c>
      <c r="W1155" s="550">
        <f t="shared" si="1161"/>
        <v>0</v>
      </c>
      <c r="X1155" s="550">
        <f>IF(W1155=1,SUM($W$6:W1155),0)</f>
        <v>0</v>
      </c>
      <c r="Y1155" s="158"/>
      <c r="Z1155" s="158"/>
      <c r="AA1155" s="158"/>
      <c r="AB1155" s="158"/>
      <c r="AE1155" s="150"/>
      <c r="AF1155" s="160"/>
      <c r="AG1155" s="150"/>
      <c r="AH1155" s="150"/>
    </row>
    <row r="1156" spans="1:34" ht="15" customHeight="1">
      <c r="A1156" s="15"/>
      <c r="B1156" s="169">
        <v>32</v>
      </c>
      <c r="C1156" s="105" t="s">
        <v>874</v>
      </c>
      <c r="D1156" s="105"/>
      <c r="E1156" s="212" t="s">
        <v>47</v>
      </c>
      <c r="F1156" s="213" t="s">
        <v>775</v>
      </c>
      <c r="G1156" s="214">
        <v>6602200</v>
      </c>
      <c r="H1156" s="214">
        <v>6602200</v>
      </c>
      <c r="I1156" s="167">
        <f t="shared" si="1194"/>
        <v>10447000</v>
      </c>
      <c r="J1156" s="445">
        <v>0.58235133743297685</v>
      </c>
      <c r="K1156" s="167">
        <f t="shared" si="1166"/>
        <v>16530824.422162307</v>
      </c>
      <c r="L1156" s="167">
        <f t="shared" ref="L1156:O1156" si="1226">IF($J1156&lt;0,(K1156*(1-$J1156)),(K1156*(1+$J1156)))</f>
        <v>26157572.133278243</v>
      </c>
      <c r="M1156" s="167">
        <f t="shared" si="1226"/>
        <v>41390469.249092393</v>
      </c>
      <c r="N1156" s="167">
        <f t="shared" si="1226"/>
        <v>65494264.373279847</v>
      </c>
      <c r="O1156" s="167">
        <f t="shared" si="1226"/>
        <v>103634936.82524833</v>
      </c>
      <c r="P1156" s="455"/>
      <c r="Q1156" s="87">
        <f t="shared" si="1168"/>
        <v>10447000</v>
      </c>
      <c r="R1156" s="550">
        <f t="shared" si="1158"/>
        <v>0</v>
      </c>
      <c r="S1156" s="550">
        <f t="shared" si="1159"/>
        <v>0</v>
      </c>
      <c r="T1156" s="550">
        <f>IF(R1156=1,SUM($R$6:R1156),0)</f>
        <v>0</v>
      </c>
      <c r="U1156" s="550">
        <f>IF(S1156=1,SUM($S$6:S1156),0)</f>
        <v>0</v>
      </c>
      <c r="V1156" s="550">
        <f t="shared" si="1160"/>
        <v>0</v>
      </c>
      <c r="W1156" s="550">
        <f t="shared" si="1161"/>
        <v>0</v>
      </c>
      <c r="X1156" s="550">
        <f>IF(W1156=1,SUM($W$6:W1156),0)</f>
        <v>0</v>
      </c>
      <c r="Y1156" s="158"/>
      <c r="Z1156" s="158"/>
      <c r="AA1156" s="158"/>
      <c r="AB1156" s="158"/>
      <c r="AE1156" s="150"/>
      <c r="AF1156" s="160"/>
      <c r="AG1156" s="150"/>
      <c r="AH1156" s="150"/>
    </row>
    <row r="1157" spans="1:34" ht="15" customHeight="1">
      <c r="A1157" s="15"/>
      <c r="B1157" s="169">
        <v>33</v>
      </c>
      <c r="C1157" s="105" t="s">
        <v>875</v>
      </c>
      <c r="D1157" s="105"/>
      <c r="E1157" s="212" t="s">
        <v>47</v>
      </c>
      <c r="F1157" s="213" t="s">
        <v>775</v>
      </c>
      <c r="G1157" s="214">
        <v>6399800</v>
      </c>
      <c r="H1157" s="214">
        <v>6399800</v>
      </c>
      <c r="I1157" s="167">
        <f t="shared" ref="I1157:I1179" si="1227">I1088*20</f>
        <v>6399800</v>
      </c>
      <c r="J1157" s="445">
        <v>0.58235133743297685</v>
      </c>
      <c r="K1157" s="167">
        <f t="shared" si="1166"/>
        <v>10126732.089303564</v>
      </c>
      <c r="L1157" s="167">
        <f t="shared" ref="L1157:O1157" si="1228">IF($J1157&lt;0,(K1157*(1-$J1157)),(K1157*(1+$J1157)))</f>
        <v>16024048.065334938</v>
      </c>
      <c r="M1157" s="167">
        <f t="shared" si="1228"/>
        <v>25355673.887273043</v>
      </c>
      <c r="N1157" s="167">
        <f t="shared" si="1228"/>
        <v>40121584.487040907</v>
      </c>
      <c r="O1157" s="167">
        <f t="shared" si="1228"/>
        <v>63486442.872999348</v>
      </c>
      <c r="P1157" s="455"/>
      <c r="Q1157" s="87">
        <f t="shared" si="1168"/>
        <v>6399800</v>
      </c>
      <c r="R1157" s="550">
        <f t="shared" si="1158"/>
        <v>0</v>
      </c>
      <c r="S1157" s="550">
        <f t="shared" si="1159"/>
        <v>0</v>
      </c>
      <c r="T1157" s="550">
        <f>IF(R1157=1,SUM($R$6:R1157),0)</f>
        <v>0</v>
      </c>
      <c r="U1157" s="550">
        <f>IF(S1157=1,SUM($S$6:S1157),0)</f>
        <v>0</v>
      </c>
      <c r="V1157" s="550">
        <f t="shared" si="1160"/>
        <v>0</v>
      </c>
      <c r="W1157" s="550">
        <f t="shared" si="1161"/>
        <v>0</v>
      </c>
      <c r="X1157" s="550">
        <f>IF(W1157=1,SUM($W$6:W1157),0)</f>
        <v>0</v>
      </c>
      <c r="Y1157" s="158"/>
      <c r="Z1157" s="158"/>
      <c r="AA1157" s="158"/>
      <c r="AB1157" s="158"/>
      <c r="AE1157" s="150"/>
      <c r="AF1157" s="160"/>
      <c r="AG1157" s="150"/>
      <c r="AH1157" s="150"/>
    </row>
    <row r="1158" spans="1:34" ht="15" customHeight="1">
      <c r="A1158" s="15"/>
      <c r="B1158" s="169">
        <v>34</v>
      </c>
      <c r="C1158" s="105" t="s">
        <v>876</v>
      </c>
      <c r="D1158" s="105"/>
      <c r="E1158" s="212" t="s">
        <v>47</v>
      </c>
      <c r="F1158" s="213" t="s">
        <v>775</v>
      </c>
      <c r="G1158" s="214">
        <v>6393200</v>
      </c>
      <c r="H1158" s="214">
        <v>6393200</v>
      </c>
      <c r="I1158" s="167">
        <f t="shared" si="1227"/>
        <v>6393200</v>
      </c>
      <c r="J1158" s="445">
        <v>0.58235133743297685</v>
      </c>
      <c r="K1158" s="167">
        <f t="shared" si="1166"/>
        <v>10116288.570476508</v>
      </c>
      <c r="L1158" s="167">
        <f t="shared" ref="L1158:O1158" si="1229">IF($J1158&lt;0,(K1158*(1-$J1158)),(K1158*(1+$J1158)))</f>
        <v>16007522.749351438</v>
      </c>
      <c r="M1158" s="167">
        <f t="shared" si="1229"/>
        <v>25329525.031425048</v>
      </c>
      <c r="N1158" s="167">
        <f t="shared" si="1229"/>
        <v>40080207.810017489</v>
      </c>
      <c r="O1158" s="167">
        <f t="shared" si="1229"/>
        <v>63420970.432772815</v>
      </c>
      <c r="P1158" s="455"/>
      <c r="Q1158" s="87">
        <f t="shared" si="1168"/>
        <v>6393200</v>
      </c>
      <c r="R1158" s="550">
        <f t="shared" si="1158"/>
        <v>0</v>
      </c>
      <c r="S1158" s="550">
        <f t="shared" si="1159"/>
        <v>0</v>
      </c>
      <c r="T1158" s="550">
        <f>IF(R1158=1,SUM($R$6:R1158),0)</f>
        <v>0</v>
      </c>
      <c r="U1158" s="550">
        <f>IF(S1158=1,SUM($S$6:S1158),0)</f>
        <v>0</v>
      </c>
      <c r="V1158" s="550">
        <f t="shared" si="1160"/>
        <v>0</v>
      </c>
      <c r="W1158" s="550">
        <f t="shared" si="1161"/>
        <v>0</v>
      </c>
      <c r="X1158" s="550">
        <f>IF(W1158=1,SUM($W$6:W1158),0)</f>
        <v>0</v>
      </c>
      <c r="Y1158" s="158"/>
      <c r="Z1158" s="158"/>
      <c r="AA1158" s="158"/>
      <c r="AB1158" s="158"/>
      <c r="AE1158" s="150"/>
      <c r="AF1158" s="160"/>
      <c r="AG1158" s="150"/>
      <c r="AH1158" s="150"/>
    </row>
    <row r="1159" spans="1:34" ht="15" customHeight="1">
      <c r="A1159" s="15"/>
      <c r="B1159" s="169">
        <v>35</v>
      </c>
      <c r="C1159" s="105" t="s">
        <v>877</v>
      </c>
      <c r="D1159" s="105"/>
      <c r="E1159" s="212" t="s">
        <v>47</v>
      </c>
      <c r="F1159" s="213" t="s">
        <v>775</v>
      </c>
      <c r="G1159" s="214">
        <v>5434000</v>
      </c>
      <c r="H1159" s="214">
        <v>5434000</v>
      </c>
      <c r="I1159" s="167">
        <f t="shared" si="1227"/>
        <v>5434000</v>
      </c>
      <c r="J1159" s="445">
        <v>0.58235133743297685</v>
      </c>
      <c r="K1159" s="167">
        <f t="shared" si="1166"/>
        <v>8598497.1676107962</v>
      </c>
      <c r="L1159" s="167">
        <f t="shared" ref="L1159:O1159" si="1230">IF($J1159&lt;0,(K1159*(1-$J1159)),(K1159*(1+$J1159)))</f>
        <v>13605843.493082605</v>
      </c>
      <c r="M1159" s="167">
        <f t="shared" si="1230"/>
        <v>21529224.648183025</v>
      </c>
      <c r="N1159" s="167">
        <f t="shared" si="1230"/>
        <v>34066797.415947415</v>
      </c>
      <c r="O1159" s="167">
        <f t="shared" si="1230"/>
        <v>53905642.453182667</v>
      </c>
      <c r="P1159" s="455"/>
      <c r="Q1159" s="87">
        <f t="shared" si="1168"/>
        <v>5434000</v>
      </c>
      <c r="R1159" s="550">
        <f t="shared" ref="R1159:R1222" si="1231">IF(E1159="MDU-KD",1,0)</f>
        <v>0</v>
      </c>
      <c r="S1159" s="550">
        <f t="shared" ref="S1159:S1222" si="1232">IF(E1159="HDW",1,0)</f>
        <v>0</v>
      </c>
      <c r="T1159" s="550">
        <f>IF(R1159=1,SUM($R$6:R1159),0)</f>
        <v>0</v>
      </c>
      <c r="U1159" s="550">
        <f>IF(S1159=1,SUM($S$6:S1159),0)</f>
        <v>0</v>
      </c>
      <c r="V1159" s="550">
        <f t="shared" ref="V1159:V1222" si="1233">IF(T1159=0,U1159,T1159)</f>
        <v>0</v>
      </c>
      <c r="W1159" s="550">
        <f t="shared" ref="W1159:W1222" si="1234">IF(F1159=0,0,IF(LEFT(C1159,11)="Tiang Beton",1,0))</f>
        <v>0</v>
      </c>
      <c r="X1159" s="550">
        <f>IF(W1159=1,SUM($W$6:W1159),0)</f>
        <v>0</v>
      </c>
      <c r="Y1159" s="158"/>
      <c r="Z1159" s="158"/>
      <c r="AA1159" s="158"/>
      <c r="AB1159" s="158"/>
      <c r="AE1159" s="150"/>
      <c r="AF1159" s="160"/>
      <c r="AG1159" s="150"/>
      <c r="AH1159" s="150"/>
    </row>
    <row r="1160" spans="1:34" ht="15" customHeight="1">
      <c r="A1160" s="15"/>
      <c r="B1160" s="169">
        <v>36</v>
      </c>
      <c r="C1160" s="105" t="s">
        <v>878</v>
      </c>
      <c r="D1160" s="105"/>
      <c r="E1160" s="212" t="s">
        <v>47</v>
      </c>
      <c r="F1160" s="213" t="s">
        <v>775</v>
      </c>
      <c r="G1160" s="214">
        <v>6072000</v>
      </c>
      <c r="H1160" s="214">
        <v>6072000</v>
      </c>
      <c r="I1160" s="167">
        <f t="shared" si="1227"/>
        <v>7257000</v>
      </c>
      <c r="J1160" s="445">
        <v>0.19515810276679843</v>
      </c>
      <c r="K1160" s="167">
        <f t="shared" si="1166"/>
        <v>8673262.3517786562</v>
      </c>
      <c r="L1160" s="167">
        <f t="shared" ref="L1160:O1160" si="1235">IF($J1160&lt;0,(K1160*(1-$J1160)),(K1160*(1+$J1160)))</f>
        <v>10365919.777150478</v>
      </c>
      <c r="M1160" s="167">
        <f t="shared" si="1235"/>
        <v>12388913.014291998</v>
      </c>
      <c r="N1160" s="167">
        <f t="shared" si="1235"/>
        <v>14806709.773504121</v>
      </c>
      <c r="O1160" s="167">
        <f t="shared" si="1235"/>
        <v>17696359.161119796</v>
      </c>
      <c r="P1160" s="455"/>
      <c r="Q1160" s="87">
        <f t="shared" si="1168"/>
        <v>7257000</v>
      </c>
      <c r="R1160" s="550">
        <f t="shared" si="1231"/>
        <v>0</v>
      </c>
      <c r="S1160" s="550">
        <f t="shared" si="1232"/>
        <v>0</v>
      </c>
      <c r="T1160" s="550">
        <f>IF(R1160=1,SUM($R$6:R1160),0)</f>
        <v>0</v>
      </c>
      <c r="U1160" s="550">
        <f>IF(S1160=1,SUM($S$6:S1160),0)</f>
        <v>0</v>
      </c>
      <c r="V1160" s="550">
        <f t="shared" si="1233"/>
        <v>0</v>
      </c>
      <c r="W1160" s="550">
        <f t="shared" si="1234"/>
        <v>0</v>
      </c>
      <c r="X1160" s="550">
        <f>IF(W1160=1,SUM($W$6:W1160),0)</f>
        <v>0</v>
      </c>
      <c r="Y1160" s="158"/>
      <c r="Z1160" s="158"/>
      <c r="AA1160" s="158"/>
      <c r="AB1160" s="158"/>
      <c r="AE1160" s="150"/>
      <c r="AF1160" s="160"/>
      <c r="AG1160" s="150"/>
      <c r="AH1160" s="150"/>
    </row>
    <row r="1161" spans="1:34" ht="15" customHeight="1">
      <c r="A1161" s="15"/>
      <c r="B1161" s="169">
        <v>37</v>
      </c>
      <c r="C1161" s="105" t="s">
        <v>879</v>
      </c>
      <c r="D1161" s="105"/>
      <c r="E1161" s="212" t="s">
        <v>47</v>
      </c>
      <c r="F1161" s="213" t="s">
        <v>775</v>
      </c>
      <c r="G1161" s="214">
        <v>5898200</v>
      </c>
      <c r="H1161" s="214">
        <v>5898200</v>
      </c>
      <c r="I1161" s="167">
        <f t="shared" si="1227"/>
        <v>5898200</v>
      </c>
      <c r="J1161" s="445">
        <v>0.19515810276679843</v>
      </c>
      <c r="K1161" s="167">
        <f t="shared" si="1166"/>
        <v>7049281.5217391299</v>
      </c>
      <c r="L1161" s="167">
        <f t="shared" ref="L1161:O1161" si="1236">IF($J1161&lt;0,(K1161*(1-$J1161)),(K1161*(1+$J1161)))</f>
        <v>8425005.9293907881</v>
      </c>
      <c r="M1161" s="167">
        <f t="shared" si="1236"/>
        <v>10069214.10236972</v>
      </c>
      <c r="N1161" s="167">
        <f t="shared" si="1236"/>
        <v>12034302.822940886</v>
      </c>
      <c r="O1161" s="167">
        <f t="shared" si="1236"/>
        <v>14382894.529987155</v>
      </c>
      <c r="P1161" s="455"/>
      <c r="Q1161" s="87">
        <f t="shared" si="1168"/>
        <v>5898200</v>
      </c>
      <c r="R1161" s="550">
        <f t="shared" si="1231"/>
        <v>0</v>
      </c>
      <c r="S1161" s="550">
        <f t="shared" si="1232"/>
        <v>0</v>
      </c>
      <c r="T1161" s="550">
        <f>IF(R1161=1,SUM($R$6:R1161),0)</f>
        <v>0</v>
      </c>
      <c r="U1161" s="550">
        <f>IF(S1161=1,SUM($S$6:S1161),0)</f>
        <v>0</v>
      </c>
      <c r="V1161" s="550">
        <f t="shared" si="1233"/>
        <v>0</v>
      </c>
      <c r="W1161" s="550">
        <f t="shared" si="1234"/>
        <v>0</v>
      </c>
      <c r="X1161" s="550">
        <f>IF(W1161=1,SUM($W$6:W1161),0)</f>
        <v>0</v>
      </c>
      <c r="Y1161" s="158"/>
      <c r="Z1161" s="158"/>
      <c r="AA1161" s="158"/>
      <c r="AB1161" s="158"/>
      <c r="AE1161" s="150"/>
      <c r="AF1161" s="160"/>
      <c r="AG1161" s="150"/>
      <c r="AH1161" s="150"/>
    </row>
    <row r="1162" spans="1:34" ht="15" customHeight="1">
      <c r="A1162" s="15"/>
      <c r="B1162" s="169">
        <v>38</v>
      </c>
      <c r="C1162" s="105" t="s">
        <v>880</v>
      </c>
      <c r="D1162" s="105"/>
      <c r="E1162" s="212" t="s">
        <v>47</v>
      </c>
      <c r="F1162" s="213" t="s">
        <v>775</v>
      </c>
      <c r="G1162" s="214">
        <v>4892800.0000000009</v>
      </c>
      <c r="H1162" s="214">
        <v>4892800.0000000009</v>
      </c>
      <c r="I1162" s="167">
        <f t="shared" si="1227"/>
        <v>7257000</v>
      </c>
      <c r="J1162" s="445">
        <v>0.48319980379332877</v>
      </c>
      <c r="K1162" s="167">
        <f t="shared" si="1166"/>
        <v>10763580.976128187</v>
      </c>
      <c r="L1162" s="167">
        <f t="shared" ref="L1162:O1162" si="1237">IF($J1162&lt;0,(K1162*(1-$J1162)),(K1162*(1+$J1162)))</f>
        <v>15964541.191906933</v>
      </c>
      <c r="M1162" s="167">
        <f t="shared" si="1237"/>
        <v>23678604.363486879</v>
      </c>
      <c r="N1162" s="167">
        <f t="shared" si="1237"/>
        <v>35120101.346023597</v>
      </c>
      <c r="O1162" s="167">
        <f t="shared" si="1237"/>
        <v>52090127.42562402</v>
      </c>
      <c r="P1162" s="455"/>
      <c r="Q1162" s="87">
        <f t="shared" si="1168"/>
        <v>7257000</v>
      </c>
      <c r="R1162" s="550">
        <f t="shared" si="1231"/>
        <v>0</v>
      </c>
      <c r="S1162" s="550">
        <f t="shared" si="1232"/>
        <v>0</v>
      </c>
      <c r="T1162" s="550">
        <f>IF(R1162=1,SUM($R$6:R1162),0)</f>
        <v>0</v>
      </c>
      <c r="U1162" s="550">
        <f>IF(S1162=1,SUM($S$6:S1162),0)</f>
        <v>0</v>
      </c>
      <c r="V1162" s="550">
        <f t="shared" si="1233"/>
        <v>0</v>
      </c>
      <c r="W1162" s="550">
        <f t="shared" si="1234"/>
        <v>0</v>
      </c>
      <c r="X1162" s="550">
        <f>IF(W1162=1,SUM($W$6:W1162),0)</f>
        <v>0</v>
      </c>
      <c r="Y1162" s="158"/>
      <c r="Z1162" s="158"/>
      <c r="AA1162" s="158"/>
      <c r="AB1162" s="158"/>
      <c r="AE1162" s="150"/>
      <c r="AF1162" s="160"/>
      <c r="AG1162" s="150"/>
      <c r="AH1162" s="150"/>
    </row>
    <row r="1163" spans="1:34" ht="15" customHeight="1">
      <c r="A1163" s="15"/>
      <c r="B1163" s="169">
        <v>39</v>
      </c>
      <c r="C1163" s="105" t="s">
        <v>881</v>
      </c>
      <c r="D1163" s="105"/>
      <c r="E1163" s="212" t="s">
        <v>47</v>
      </c>
      <c r="F1163" s="213" t="s">
        <v>775</v>
      </c>
      <c r="G1163" s="214">
        <v>4892800.0000000009</v>
      </c>
      <c r="H1163" s="214">
        <v>4892800.0000000009</v>
      </c>
      <c r="I1163" s="167">
        <f t="shared" si="1227"/>
        <v>4892800.0000000009</v>
      </c>
      <c r="J1163" s="445">
        <v>0.48319980379332877</v>
      </c>
      <c r="K1163" s="167">
        <f t="shared" ref="K1163:K1226" si="1238">IF($J1163&lt;0,(I1163*(1-$J1163)),(I1163*(1+$J1163)))</f>
        <v>7257000</v>
      </c>
      <c r="L1163" s="167">
        <f t="shared" ref="L1163:O1163" si="1239">IF($J1163&lt;0,(K1163*(1-$J1163)),(K1163*(1+$J1163)))</f>
        <v>10763580.976128187</v>
      </c>
      <c r="M1163" s="167">
        <f t="shared" si="1239"/>
        <v>15964541.191906933</v>
      </c>
      <c r="N1163" s="167">
        <f t="shared" si="1239"/>
        <v>23678604.363486879</v>
      </c>
      <c r="O1163" s="167">
        <f t="shared" si="1239"/>
        <v>35120101.346023597</v>
      </c>
      <c r="P1163" s="455"/>
      <c r="Q1163" s="87">
        <f t="shared" ref="Q1163:Q1226" si="1240">IF($Q$5=$H$4,H1163,(IF($Q$5=$G$4,G1163,(IF($Q$5=$I$4,I1163,(IF($Q$5=$K$4,K1163,(IF($Q$5=$L$4,L1163,(IF($Q$5=$M$4,M1163,(IF($Q$5=$N$4,N1163,(IF($Q$5=$O$4,O1163,0)))))))))))))))</f>
        <v>4892800.0000000009</v>
      </c>
      <c r="R1163" s="550">
        <f t="shared" si="1231"/>
        <v>0</v>
      </c>
      <c r="S1163" s="550">
        <f t="shared" si="1232"/>
        <v>0</v>
      </c>
      <c r="T1163" s="550">
        <f>IF(R1163=1,SUM($R$6:R1163),0)</f>
        <v>0</v>
      </c>
      <c r="U1163" s="550">
        <f>IF(S1163=1,SUM($S$6:S1163),0)</f>
        <v>0</v>
      </c>
      <c r="V1163" s="550">
        <f t="shared" si="1233"/>
        <v>0</v>
      </c>
      <c r="W1163" s="550">
        <f t="shared" si="1234"/>
        <v>0</v>
      </c>
      <c r="X1163" s="550">
        <f>IF(W1163=1,SUM($W$6:W1163),0)</f>
        <v>0</v>
      </c>
      <c r="Y1163" s="158"/>
      <c r="Z1163" s="158"/>
      <c r="AA1163" s="158"/>
      <c r="AB1163" s="158"/>
      <c r="AE1163" s="150"/>
      <c r="AF1163" s="160"/>
      <c r="AG1163" s="150"/>
      <c r="AH1163" s="150"/>
    </row>
    <row r="1164" spans="1:34" ht="15" customHeight="1">
      <c r="A1164" s="15"/>
      <c r="B1164" s="169">
        <v>40</v>
      </c>
      <c r="C1164" s="105" t="s">
        <v>882</v>
      </c>
      <c r="D1164" s="105"/>
      <c r="E1164" s="212" t="s">
        <v>47</v>
      </c>
      <c r="F1164" s="213" t="s">
        <v>775</v>
      </c>
      <c r="G1164" s="214">
        <v>4340600.0000000009</v>
      </c>
      <c r="H1164" s="214">
        <v>4340600.0000000009</v>
      </c>
      <c r="I1164" s="167">
        <f t="shared" si="1227"/>
        <v>4340600.0000000009</v>
      </c>
      <c r="J1164" s="445">
        <v>0.48319980379332877</v>
      </c>
      <c r="K1164" s="167">
        <f t="shared" si="1238"/>
        <v>6437977.0683453241</v>
      </c>
      <c r="L1164" s="167">
        <f t="shared" ref="L1164:O1164" si="1241">IF($J1164&lt;0,(K1164*(1-$J1164)),(K1164*(1+$J1164)))</f>
        <v>9548806.3245957345</v>
      </c>
      <c r="M1164" s="167">
        <f t="shared" si="1241"/>
        <v>14162787.66710089</v>
      </c>
      <c r="N1164" s="167">
        <f t="shared" si="1241"/>
        <v>21006243.889010616</v>
      </c>
      <c r="O1164" s="167">
        <f t="shared" si="1241"/>
        <v>31156456.814615354</v>
      </c>
      <c r="P1164" s="455"/>
      <c r="Q1164" s="87">
        <f t="shared" si="1240"/>
        <v>4340600.0000000009</v>
      </c>
      <c r="R1164" s="550">
        <f t="shared" si="1231"/>
        <v>0</v>
      </c>
      <c r="S1164" s="550">
        <f t="shared" si="1232"/>
        <v>0</v>
      </c>
      <c r="T1164" s="550">
        <f>IF(R1164=1,SUM($R$6:R1164),0)</f>
        <v>0</v>
      </c>
      <c r="U1164" s="550">
        <f>IF(S1164=1,SUM($S$6:S1164),0)</f>
        <v>0</v>
      </c>
      <c r="V1164" s="550">
        <f t="shared" si="1233"/>
        <v>0</v>
      </c>
      <c r="W1164" s="550">
        <f t="shared" si="1234"/>
        <v>0</v>
      </c>
      <c r="X1164" s="550">
        <f>IF(W1164=1,SUM($W$6:W1164),0)</f>
        <v>0</v>
      </c>
      <c r="Y1164" s="158"/>
      <c r="Z1164" s="158"/>
      <c r="AA1164" s="158"/>
      <c r="AB1164" s="158"/>
      <c r="AE1164" s="150"/>
      <c r="AF1164" s="160"/>
      <c r="AG1164" s="150"/>
      <c r="AH1164" s="150"/>
    </row>
    <row r="1165" spans="1:34" ht="15" customHeight="1">
      <c r="A1165" s="15"/>
      <c r="B1165" s="169">
        <v>41</v>
      </c>
      <c r="C1165" s="105" t="s">
        <v>883</v>
      </c>
      <c r="D1165" s="105"/>
      <c r="E1165" s="212" t="s">
        <v>47</v>
      </c>
      <c r="F1165" s="213" t="s">
        <v>775</v>
      </c>
      <c r="G1165" s="214">
        <v>3282400</v>
      </c>
      <c r="H1165" s="214">
        <v>3282400</v>
      </c>
      <c r="I1165" s="167">
        <f t="shared" si="1227"/>
        <v>3282400</v>
      </c>
      <c r="J1165" s="445">
        <v>0.48319980379332877</v>
      </c>
      <c r="K1165" s="167">
        <f t="shared" si="1238"/>
        <v>4868455.0359712224</v>
      </c>
      <c r="L1165" s="167">
        <f t="shared" ref="L1165:O1165" si="1242">IF($J1165&lt;0,(K1165*(1-$J1165)),(K1165*(1+$J1165)))</f>
        <v>7220891.55412916</v>
      </c>
      <c r="M1165" s="167">
        <f t="shared" si="1242"/>
        <v>10710024.936297275</v>
      </c>
      <c r="N1165" s="167">
        <f t="shared" si="1242"/>
        <v>15885106.884137776</v>
      </c>
      <c r="O1165" s="167">
        <f t="shared" si="1242"/>
        <v>23560787.413789205</v>
      </c>
      <c r="P1165" s="455"/>
      <c r="Q1165" s="87">
        <f t="shared" si="1240"/>
        <v>3282400</v>
      </c>
      <c r="R1165" s="550">
        <f t="shared" si="1231"/>
        <v>0</v>
      </c>
      <c r="S1165" s="550">
        <f t="shared" si="1232"/>
        <v>0</v>
      </c>
      <c r="T1165" s="550">
        <f>IF(R1165=1,SUM($R$6:R1165),0)</f>
        <v>0</v>
      </c>
      <c r="U1165" s="550">
        <f>IF(S1165=1,SUM($S$6:S1165),0)</f>
        <v>0</v>
      </c>
      <c r="V1165" s="550">
        <f t="shared" si="1233"/>
        <v>0</v>
      </c>
      <c r="W1165" s="550">
        <f t="shared" si="1234"/>
        <v>0</v>
      </c>
      <c r="X1165" s="550">
        <f>IF(W1165=1,SUM($W$6:W1165),0)</f>
        <v>0</v>
      </c>
      <c r="Y1165" s="158"/>
      <c r="Z1165" s="158"/>
      <c r="AA1165" s="158"/>
      <c r="AB1165" s="158"/>
      <c r="AE1165" s="150"/>
      <c r="AF1165" s="160"/>
      <c r="AG1165" s="150"/>
      <c r="AH1165" s="150"/>
    </row>
    <row r="1166" spans="1:34" ht="15" customHeight="1">
      <c r="A1166" s="15"/>
      <c r="B1166" s="169">
        <v>42</v>
      </c>
      <c r="C1166" s="105" t="s">
        <v>884</v>
      </c>
      <c r="D1166" s="105"/>
      <c r="E1166" s="212" t="s">
        <v>47</v>
      </c>
      <c r="F1166" s="213" t="s">
        <v>775</v>
      </c>
      <c r="G1166" s="214">
        <v>8584400.0000000019</v>
      </c>
      <c r="H1166" s="214">
        <v>8584400.0000000019</v>
      </c>
      <c r="I1166" s="167">
        <f t="shared" si="1227"/>
        <v>10226000</v>
      </c>
      <c r="J1166" s="445">
        <v>0.19123060435208036</v>
      </c>
      <c r="K1166" s="167">
        <f t="shared" si="1238"/>
        <v>12181524.160104373</v>
      </c>
      <c r="L1166" s="167">
        <f t="shared" ref="L1166:O1166" si="1243">IF($J1166&lt;0,(K1166*(1-$J1166)),(K1166*(1+$J1166)))</f>
        <v>14511004.387170602</v>
      </c>
      <c r="M1166" s="167">
        <f t="shared" si="1243"/>
        <v>17285952.525884926</v>
      </c>
      <c r="N1166" s="167">
        <f t="shared" si="1243"/>
        <v>20591555.674211271</v>
      </c>
      <c r="O1166" s="167">
        <f t="shared" si="1243"/>
        <v>24529291.310340203</v>
      </c>
      <c r="P1166" s="455"/>
      <c r="Q1166" s="87">
        <f t="shared" si="1240"/>
        <v>10226000</v>
      </c>
      <c r="R1166" s="550">
        <f t="shared" si="1231"/>
        <v>0</v>
      </c>
      <c r="S1166" s="550">
        <f t="shared" si="1232"/>
        <v>0</v>
      </c>
      <c r="T1166" s="550">
        <f>IF(R1166=1,SUM($R$6:R1166),0)</f>
        <v>0</v>
      </c>
      <c r="U1166" s="550">
        <f>IF(S1166=1,SUM($S$6:S1166),0)</f>
        <v>0</v>
      </c>
      <c r="V1166" s="550">
        <f t="shared" si="1233"/>
        <v>0</v>
      </c>
      <c r="W1166" s="550">
        <f t="shared" si="1234"/>
        <v>0</v>
      </c>
      <c r="X1166" s="550">
        <f>IF(W1166=1,SUM($W$6:W1166),0)</f>
        <v>0</v>
      </c>
      <c r="Y1166" s="158"/>
      <c r="Z1166" s="158"/>
      <c r="AA1166" s="158"/>
      <c r="AB1166" s="158"/>
      <c r="AE1166" s="150"/>
      <c r="AF1166" s="160"/>
      <c r="AG1166" s="150"/>
      <c r="AH1166" s="150"/>
    </row>
    <row r="1167" spans="1:34" ht="15" customHeight="1">
      <c r="A1167" s="15"/>
      <c r="B1167" s="169">
        <v>43</v>
      </c>
      <c r="C1167" s="105" t="s">
        <v>885</v>
      </c>
      <c r="D1167" s="105"/>
      <c r="E1167" s="212" t="s">
        <v>47</v>
      </c>
      <c r="F1167" s="213" t="s">
        <v>775</v>
      </c>
      <c r="G1167" s="214">
        <v>6767200</v>
      </c>
      <c r="H1167" s="214">
        <v>6767200</v>
      </c>
      <c r="I1167" s="167">
        <f t="shared" si="1227"/>
        <v>10029000</v>
      </c>
      <c r="J1167" s="445">
        <v>0.48200141860740042</v>
      </c>
      <c r="K1167" s="167">
        <f t="shared" si="1238"/>
        <v>14862992.227213619</v>
      </c>
      <c r="L1167" s="167">
        <f t="shared" ref="L1167:O1167" si="1244">IF($J1167&lt;0,(K1167*(1-$J1167)),(K1167*(1+$J1167)))</f>
        <v>22026975.56548135</v>
      </c>
      <c r="M1167" s="167">
        <f t="shared" si="1244"/>
        <v>32644009.035673905</v>
      </c>
      <c r="N1167" s="167">
        <f t="shared" si="1244"/>
        <v>48378467.699901521</v>
      </c>
      <c r="O1167" s="167">
        <f t="shared" si="1244"/>
        <v>71696957.76130636</v>
      </c>
      <c r="P1167" s="455"/>
      <c r="Q1167" s="87">
        <f t="shared" si="1240"/>
        <v>10029000</v>
      </c>
      <c r="R1167" s="550">
        <f t="shared" si="1231"/>
        <v>0</v>
      </c>
      <c r="S1167" s="550">
        <f t="shared" si="1232"/>
        <v>0</v>
      </c>
      <c r="T1167" s="550">
        <f>IF(R1167=1,SUM($R$6:R1167),0)</f>
        <v>0</v>
      </c>
      <c r="U1167" s="550">
        <f>IF(S1167=1,SUM($S$6:S1167),0)</f>
        <v>0</v>
      </c>
      <c r="V1167" s="550">
        <f t="shared" si="1233"/>
        <v>0</v>
      </c>
      <c r="W1167" s="550">
        <f t="shared" si="1234"/>
        <v>0</v>
      </c>
      <c r="X1167" s="550">
        <f>IF(W1167=1,SUM($W$6:W1167),0)</f>
        <v>0</v>
      </c>
      <c r="Y1167" s="158"/>
      <c r="Z1167" s="158"/>
      <c r="AA1167" s="158"/>
      <c r="AB1167" s="158"/>
      <c r="AE1167" s="150"/>
      <c r="AF1167" s="160"/>
      <c r="AG1167" s="150"/>
      <c r="AH1167" s="150"/>
    </row>
    <row r="1168" spans="1:34" ht="15" customHeight="1">
      <c r="A1168" s="15"/>
      <c r="B1168" s="169">
        <v>44</v>
      </c>
      <c r="C1168" s="105" t="s">
        <v>886</v>
      </c>
      <c r="D1168" s="105"/>
      <c r="E1168" s="212" t="s">
        <v>47</v>
      </c>
      <c r="F1168" s="213" t="s">
        <v>775</v>
      </c>
      <c r="G1168" s="214">
        <v>5755200</v>
      </c>
      <c r="H1168" s="214">
        <v>5755200</v>
      </c>
      <c r="I1168" s="167">
        <f t="shared" si="1227"/>
        <v>9357000</v>
      </c>
      <c r="J1168" s="445">
        <v>0.62583402835696411</v>
      </c>
      <c r="K1168" s="167">
        <f t="shared" si="1238"/>
        <v>15212929.003336113</v>
      </c>
      <c r="L1168" s="167">
        <f t="shared" ref="L1168:O1168" si="1245">IF($J1168&lt;0,(K1168*(1-$J1168)),(K1168*(1+$J1168)))</f>
        <v>24733697.644602448</v>
      </c>
      <c r="M1168" s="167">
        <f t="shared" si="1245"/>
        <v>40212887.277687155</v>
      </c>
      <c r="N1168" s="167">
        <f t="shared" si="1245"/>
        <v>65379480.514546618</v>
      </c>
      <c r="O1168" s="167">
        <f t="shared" si="1245"/>
        <v>106296184.17685097</v>
      </c>
      <c r="P1168" s="455"/>
      <c r="Q1168" s="87">
        <f t="shared" si="1240"/>
        <v>9357000</v>
      </c>
      <c r="R1168" s="550">
        <f t="shared" si="1231"/>
        <v>0</v>
      </c>
      <c r="S1168" s="550">
        <f t="shared" si="1232"/>
        <v>0</v>
      </c>
      <c r="T1168" s="550">
        <f>IF(R1168=1,SUM($R$6:R1168),0)</f>
        <v>0</v>
      </c>
      <c r="U1168" s="550">
        <f>IF(S1168=1,SUM($S$6:S1168),0)</f>
        <v>0</v>
      </c>
      <c r="V1168" s="550">
        <f t="shared" si="1233"/>
        <v>0</v>
      </c>
      <c r="W1168" s="550">
        <f t="shared" si="1234"/>
        <v>0</v>
      </c>
      <c r="X1168" s="550">
        <f>IF(W1168=1,SUM($W$6:W1168),0)</f>
        <v>0</v>
      </c>
      <c r="Y1168" s="158"/>
      <c r="Z1168" s="158"/>
      <c r="AA1168" s="158"/>
      <c r="AB1168" s="158"/>
      <c r="AE1168" s="150"/>
      <c r="AF1168" s="160"/>
      <c r="AG1168" s="150"/>
      <c r="AH1168" s="150"/>
    </row>
    <row r="1169" spans="1:34" ht="15" customHeight="1">
      <c r="A1169" s="15"/>
      <c r="B1169" s="169">
        <v>45</v>
      </c>
      <c r="C1169" s="105" t="s">
        <v>887</v>
      </c>
      <c r="D1169" s="105"/>
      <c r="E1169" s="212" t="s">
        <v>47</v>
      </c>
      <c r="F1169" s="213" t="s">
        <v>775</v>
      </c>
      <c r="G1169" s="214">
        <v>4371400.0000000009</v>
      </c>
      <c r="H1169" s="214">
        <v>4371400.0000000009</v>
      </c>
      <c r="I1169" s="167">
        <f t="shared" si="1227"/>
        <v>4371400.0000000009</v>
      </c>
      <c r="J1169" s="445">
        <v>0.62583402835696411</v>
      </c>
      <c r="K1169" s="167">
        <f t="shared" si="1238"/>
        <v>7107170.8715596348</v>
      </c>
      <c r="L1169" s="167">
        <f t="shared" ref="L1169:O1169" si="1246">IF($J1169&lt;0,(K1169*(1-$J1169)),(K1169*(1+$J1169)))</f>
        <v>11555080.248329077</v>
      </c>
      <c r="M1169" s="167">
        <f t="shared" si="1246"/>
        <v>18786642.668128852</v>
      </c>
      <c r="N1169" s="167">
        <f t="shared" si="1246"/>
        <v>30543962.928426754</v>
      </c>
      <c r="O1169" s="167">
        <f t="shared" si="1246"/>
        <v>49659414.28990984</v>
      </c>
      <c r="P1169" s="455"/>
      <c r="Q1169" s="87">
        <f t="shared" si="1240"/>
        <v>4371400.0000000009</v>
      </c>
      <c r="R1169" s="550">
        <f t="shared" si="1231"/>
        <v>0</v>
      </c>
      <c r="S1169" s="550">
        <f t="shared" si="1232"/>
        <v>0</v>
      </c>
      <c r="T1169" s="550">
        <f>IF(R1169=1,SUM($R$6:R1169),0)</f>
        <v>0</v>
      </c>
      <c r="U1169" s="550">
        <f>IF(S1169=1,SUM($S$6:S1169),0)</f>
        <v>0</v>
      </c>
      <c r="V1169" s="550">
        <f t="shared" si="1233"/>
        <v>0</v>
      </c>
      <c r="W1169" s="550">
        <f t="shared" si="1234"/>
        <v>0</v>
      </c>
      <c r="X1169" s="550">
        <f>IF(W1169=1,SUM($W$6:W1169),0)</f>
        <v>0</v>
      </c>
      <c r="Y1169" s="158"/>
      <c r="Z1169" s="158"/>
      <c r="AA1169" s="158"/>
      <c r="AB1169" s="158"/>
      <c r="AE1169" s="150"/>
      <c r="AF1169" s="160"/>
      <c r="AG1169" s="150"/>
      <c r="AH1169" s="150"/>
    </row>
    <row r="1170" spans="1:34" ht="15" customHeight="1">
      <c r="A1170" s="15"/>
      <c r="B1170" s="169">
        <v>46</v>
      </c>
      <c r="C1170" s="105" t="s">
        <v>888</v>
      </c>
      <c r="D1170" s="105"/>
      <c r="E1170" s="212" t="s">
        <v>47</v>
      </c>
      <c r="F1170" s="213" t="s">
        <v>775</v>
      </c>
      <c r="G1170" s="214">
        <v>5997200</v>
      </c>
      <c r="H1170" s="214">
        <v>5997200</v>
      </c>
      <c r="I1170" s="167">
        <f t="shared" si="1227"/>
        <v>7551000</v>
      </c>
      <c r="J1170" s="445">
        <v>0.25908757420129391</v>
      </c>
      <c r="K1170" s="167">
        <f t="shared" si="1238"/>
        <v>9507370.272793971</v>
      </c>
      <c r="L1170" s="167">
        <f t="shared" ref="L1170:O1170" si="1247">IF($J1170&lt;0,(K1170*(1-$J1170)),(K1170*(1+$J1170)))</f>
        <v>11970611.773805656</v>
      </c>
      <c r="M1170" s="167">
        <f t="shared" si="1247"/>
        <v>15072048.539986411</v>
      </c>
      <c r="N1170" s="167">
        <f t="shared" si="1247"/>
        <v>18977029.034455646</v>
      </c>
      <c r="O1170" s="167">
        <f t="shared" si="1247"/>
        <v>23893741.452540282</v>
      </c>
      <c r="P1170" s="455"/>
      <c r="Q1170" s="87">
        <f t="shared" si="1240"/>
        <v>7551000</v>
      </c>
      <c r="R1170" s="550">
        <f t="shared" si="1231"/>
        <v>0</v>
      </c>
      <c r="S1170" s="550">
        <f t="shared" si="1232"/>
        <v>0</v>
      </c>
      <c r="T1170" s="550">
        <f>IF(R1170=1,SUM($R$6:R1170),0)</f>
        <v>0</v>
      </c>
      <c r="U1170" s="550">
        <f>IF(S1170=1,SUM($S$6:S1170),0)</f>
        <v>0</v>
      </c>
      <c r="V1170" s="550">
        <f t="shared" si="1233"/>
        <v>0</v>
      </c>
      <c r="W1170" s="550">
        <f t="shared" si="1234"/>
        <v>0</v>
      </c>
      <c r="X1170" s="550">
        <f>IF(W1170=1,SUM($W$6:W1170),0)</f>
        <v>0</v>
      </c>
      <c r="Y1170" s="158"/>
      <c r="Z1170" s="158"/>
      <c r="AA1170" s="158"/>
      <c r="AB1170" s="158"/>
      <c r="AE1170" s="150"/>
      <c r="AF1170" s="160"/>
      <c r="AG1170" s="150"/>
      <c r="AH1170" s="150"/>
    </row>
    <row r="1171" spans="1:34" ht="15" customHeight="1">
      <c r="A1171" s="15"/>
      <c r="B1171" s="169">
        <v>47</v>
      </c>
      <c r="C1171" s="105" t="s">
        <v>889</v>
      </c>
      <c r="D1171" s="105"/>
      <c r="E1171" s="212" t="s">
        <v>47</v>
      </c>
      <c r="F1171" s="213" t="s">
        <v>775</v>
      </c>
      <c r="G1171" s="214">
        <v>5354800</v>
      </c>
      <c r="H1171" s="214">
        <v>5354800</v>
      </c>
      <c r="I1171" s="167">
        <f t="shared" si="1227"/>
        <v>7425000</v>
      </c>
      <c r="J1171" s="445">
        <v>0.38660640920295808</v>
      </c>
      <c r="K1171" s="167">
        <f t="shared" si="1238"/>
        <v>10295552.588331964</v>
      </c>
      <c r="L1171" s="167">
        <f t="shared" ref="L1171:O1171" si="1248">IF($J1171&lt;0,(K1171*(1-$J1171)),(K1171*(1+$J1171)))</f>
        <v>14275879.205267206</v>
      </c>
      <c r="M1171" s="167">
        <f t="shared" si="1248"/>
        <v>19795025.603030741</v>
      </c>
      <c r="N1171" s="167">
        <f t="shared" si="1248"/>
        <v>27447909.371499076</v>
      </c>
      <c r="O1171" s="167">
        <f t="shared" si="1248"/>
        <v>38059447.053742558</v>
      </c>
      <c r="P1171" s="455"/>
      <c r="Q1171" s="87">
        <f t="shared" si="1240"/>
        <v>7425000</v>
      </c>
      <c r="R1171" s="550">
        <f t="shared" si="1231"/>
        <v>0</v>
      </c>
      <c r="S1171" s="550">
        <f t="shared" si="1232"/>
        <v>0</v>
      </c>
      <c r="T1171" s="550">
        <f>IF(R1171=1,SUM($R$6:R1171),0)</f>
        <v>0</v>
      </c>
      <c r="U1171" s="550">
        <f>IF(S1171=1,SUM($S$6:S1171),0)</f>
        <v>0</v>
      </c>
      <c r="V1171" s="550">
        <f t="shared" si="1233"/>
        <v>0</v>
      </c>
      <c r="W1171" s="550">
        <f t="shared" si="1234"/>
        <v>0</v>
      </c>
      <c r="X1171" s="550">
        <f>IF(W1171=1,SUM($W$6:W1171),0)</f>
        <v>0</v>
      </c>
      <c r="Y1171" s="158"/>
      <c r="Z1171" s="158"/>
      <c r="AA1171" s="158"/>
      <c r="AB1171" s="158"/>
      <c r="AE1171" s="150"/>
      <c r="AF1171" s="160"/>
      <c r="AG1171" s="150"/>
      <c r="AH1171" s="150"/>
    </row>
    <row r="1172" spans="1:34" ht="15" customHeight="1">
      <c r="A1172" s="15"/>
      <c r="B1172" s="169">
        <v>48</v>
      </c>
      <c r="C1172" s="105" t="s">
        <v>890</v>
      </c>
      <c r="D1172" s="105"/>
      <c r="E1172" s="212" t="s">
        <v>47</v>
      </c>
      <c r="F1172" s="213" t="s">
        <v>775</v>
      </c>
      <c r="G1172" s="214">
        <v>3944600.0000000005</v>
      </c>
      <c r="H1172" s="214">
        <v>3944600.0000000005</v>
      </c>
      <c r="I1172" s="167">
        <f t="shared" si="1227"/>
        <v>7257000</v>
      </c>
      <c r="J1172" s="445">
        <v>0.83973026415859631</v>
      </c>
      <c r="K1172" s="167">
        <f t="shared" si="1238"/>
        <v>13350922.526998933</v>
      </c>
      <c r="L1172" s="167">
        <f t="shared" ref="L1172:O1172" si="1249">IF($J1172&lt;0,(K1172*(1-$J1172)),(K1172*(1+$J1172)))</f>
        <v>24562096.227356702</v>
      </c>
      <c r="M1172" s="167">
        <f t="shared" si="1249"/>
        <v>45187631.780643806</v>
      </c>
      <c r="N1172" s="167">
        <f t="shared" si="1249"/>
        <v>83133053.752505198</v>
      </c>
      <c r="O1172" s="167">
        <f t="shared" si="1249"/>
        <v>152942394.94040716</v>
      </c>
      <c r="P1172" s="455"/>
      <c r="Q1172" s="87">
        <f t="shared" si="1240"/>
        <v>7257000</v>
      </c>
      <c r="R1172" s="550">
        <f t="shared" si="1231"/>
        <v>0</v>
      </c>
      <c r="S1172" s="550">
        <f t="shared" si="1232"/>
        <v>0</v>
      </c>
      <c r="T1172" s="550">
        <f>IF(R1172=1,SUM($R$6:R1172),0)</f>
        <v>0</v>
      </c>
      <c r="U1172" s="550">
        <f>IF(S1172=1,SUM($S$6:S1172),0)</f>
        <v>0</v>
      </c>
      <c r="V1172" s="550">
        <f t="shared" si="1233"/>
        <v>0</v>
      </c>
      <c r="W1172" s="550">
        <f t="shared" si="1234"/>
        <v>0</v>
      </c>
      <c r="X1172" s="550">
        <f>IF(W1172=1,SUM($W$6:W1172),0)</f>
        <v>0</v>
      </c>
      <c r="Y1172" s="158"/>
      <c r="Z1172" s="158"/>
      <c r="AA1172" s="158"/>
      <c r="AB1172" s="158"/>
      <c r="AE1172" s="150"/>
      <c r="AF1172" s="160"/>
      <c r="AG1172" s="150"/>
      <c r="AH1172" s="150"/>
    </row>
    <row r="1173" spans="1:34" ht="15" customHeight="1">
      <c r="A1173" s="15"/>
      <c r="B1173" s="169">
        <v>49</v>
      </c>
      <c r="C1173" s="105" t="s">
        <v>891</v>
      </c>
      <c r="D1173" s="105"/>
      <c r="E1173" s="212" t="s">
        <v>47</v>
      </c>
      <c r="F1173" s="213" t="s">
        <v>775</v>
      </c>
      <c r="G1173" s="214">
        <v>3341800</v>
      </c>
      <c r="H1173" s="214">
        <v>3341800</v>
      </c>
      <c r="I1173" s="167">
        <f t="shared" si="1227"/>
        <v>3341800</v>
      </c>
      <c r="J1173" s="445">
        <v>0.83973026415859631</v>
      </c>
      <c r="K1173" s="167">
        <f t="shared" si="1238"/>
        <v>6148010.5967651969</v>
      </c>
      <c r="L1173" s="167">
        <f t="shared" ref="L1173:O1173" si="1250">IF($J1173&lt;0,(K1173*(1-$J1173)),(K1173*(1+$J1173)))</f>
        <v>11310681.159236684</v>
      </c>
      <c r="M1173" s="167">
        <f t="shared" si="1250"/>
        <v>20808602.436896164</v>
      </c>
      <c r="N1173" s="167">
        <f t="shared" si="1250"/>
        <v>38282215.65800219</v>
      </c>
      <c r="O1173" s="167">
        <f t="shared" si="1250"/>
        <v>70428950.725072712</v>
      </c>
      <c r="P1173" s="455"/>
      <c r="Q1173" s="87">
        <f t="shared" si="1240"/>
        <v>3341800</v>
      </c>
      <c r="R1173" s="550">
        <f t="shared" si="1231"/>
        <v>0</v>
      </c>
      <c r="S1173" s="550">
        <f t="shared" si="1232"/>
        <v>0</v>
      </c>
      <c r="T1173" s="550">
        <f>IF(R1173=1,SUM($R$6:R1173),0)</f>
        <v>0</v>
      </c>
      <c r="U1173" s="550">
        <f>IF(S1173=1,SUM($S$6:S1173),0)</f>
        <v>0</v>
      </c>
      <c r="V1173" s="550">
        <f t="shared" si="1233"/>
        <v>0</v>
      </c>
      <c r="W1173" s="550">
        <f t="shared" si="1234"/>
        <v>0</v>
      </c>
      <c r="X1173" s="550">
        <f>IF(W1173=1,SUM($W$6:W1173),0)</f>
        <v>0</v>
      </c>
      <c r="Y1173" s="158"/>
      <c r="Z1173" s="158"/>
      <c r="AA1173" s="158"/>
      <c r="AB1173" s="158"/>
      <c r="AE1173" s="150"/>
      <c r="AF1173" s="160"/>
      <c r="AG1173" s="150"/>
      <c r="AH1173" s="150"/>
    </row>
    <row r="1174" spans="1:34" ht="15" customHeight="1">
      <c r="A1174" s="15"/>
      <c r="B1174" s="169">
        <v>50</v>
      </c>
      <c r="C1174" s="105" t="s">
        <v>892</v>
      </c>
      <c r="D1174" s="105"/>
      <c r="E1174" s="212" t="s">
        <v>47</v>
      </c>
      <c r="F1174" s="213" t="s">
        <v>775</v>
      </c>
      <c r="G1174" s="214">
        <v>3002672.4151735264</v>
      </c>
      <c r="H1174" s="214">
        <v>3002672.4151735264</v>
      </c>
      <c r="I1174" s="167">
        <f t="shared" si="1227"/>
        <v>5760000</v>
      </c>
      <c r="J1174" s="445">
        <v>0.91829117651754422</v>
      </c>
      <c r="K1174" s="167">
        <f t="shared" si="1238"/>
        <v>11049357.176741054</v>
      </c>
      <c r="L1174" s="167">
        <f t="shared" ref="L1174:O1174" si="1251">IF($J1174&lt;0,(K1174*(1-$J1174)),(K1174*(1+$J1174)))</f>
        <v>21195884.378333166</v>
      </c>
      <c r="M1174" s="167">
        <f t="shared" si="1251"/>
        <v>40659877.981442563</v>
      </c>
      <c r="N1174" s="167">
        <f t="shared" si="1251"/>
        <v>77997485.170081243</v>
      </c>
      <c r="O1174" s="167">
        <f t="shared" si="1251"/>
        <v>149621887.59232485</v>
      </c>
      <c r="P1174" s="455"/>
      <c r="Q1174" s="87">
        <f t="shared" si="1240"/>
        <v>5760000</v>
      </c>
      <c r="R1174" s="550">
        <f t="shared" si="1231"/>
        <v>0</v>
      </c>
      <c r="S1174" s="550">
        <f t="shared" si="1232"/>
        <v>0</v>
      </c>
      <c r="T1174" s="550">
        <f>IF(R1174=1,SUM($R$6:R1174),0)</f>
        <v>0</v>
      </c>
      <c r="U1174" s="550">
        <f>IF(S1174=1,SUM($S$6:S1174),0)</f>
        <v>0</v>
      </c>
      <c r="V1174" s="550">
        <f t="shared" si="1233"/>
        <v>0</v>
      </c>
      <c r="W1174" s="550">
        <f t="shared" si="1234"/>
        <v>0</v>
      </c>
      <c r="X1174" s="550">
        <f>IF(W1174=1,SUM($W$6:W1174),0)</f>
        <v>0</v>
      </c>
      <c r="Y1174" s="158"/>
      <c r="Z1174" s="158"/>
      <c r="AA1174" s="158"/>
      <c r="AB1174" s="158"/>
      <c r="AE1174" s="150"/>
      <c r="AF1174" s="160"/>
      <c r="AG1174" s="150"/>
      <c r="AH1174" s="150"/>
    </row>
    <row r="1175" spans="1:34" ht="15" customHeight="1">
      <c r="A1175" s="15"/>
      <c r="B1175" s="169">
        <v>51</v>
      </c>
      <c r="C1175" s="105" t="s">
        <v>893</v>
      </c>
      <c r="D1175" s="105"/>
      <c r="E1175" s="212" t="s">
        <v>47</v>
      </c>
      <c r="F1175" s="213" t="s">
        <v>775</v>
      </c>
      <c r="G1175" s="214">
        <v>2760585.6586067965</v>
      </c>
      <c r="H1175" s="214">
        <v>2760585.6586067965</v>
      </c>
      <c r="I1175" s="167">
        <f t="shared" si="1227"/>
        <v>5598000</v>
      </c>
      <c r="J1175" s="445">
        <v>1.0278305737577367</v>
      </c>
      <c r="K1175" s="167">
        <f t="shared" si="1238"/>
        <v>11351795.55189581</v>
      </c>
      <c r="L1175" s="167">
        <f t="shared" ref="L1175:O1175" si="1252">IF($J1175&lt;0,(K1175*(1-$J1175)),(K1175*(1+$J1175)))</f>
        <v>23019518.087181404</v>
      </c>
      <c r="M1175" s="167">
        <f t="shared" si="1252"/>
        <v>46679682.570355661</v>
      </c>
      <c r="N1175" s="167">
        <f t="shared" si="1252"/>
        <v>94658487.489473343</v>
      </c>
      <c r="O1175" s="167">
        <f t="shared" si="1252"/>
        <v>191951374.99681827</v>
      </c>
      <c r="P1175" s="455"/>
      <c r="Q1175" s="87">
        <f t="shared" si="1240"/>
        <v>5598000</v>
      </c>
      <c r="R1175" s="550">
        <f t="shared" si="1231"/>
        <v>0</v>
      </c>
      <c r="S1175" s="550">
        <f t="shared" si="1232"/>
        <v>0</v>
      </c>
      <c r="T1175" s="550">
        <f>IF(R1175=1,SUM($R$6:R1175),0)</f>
        <v>0</v>
      </c>
      <c r="U1175" s="550">
        <f>IF(S1175=1,SUM($S$6:S1175),0)</f>
        <v>0</v>
      </c>
      <c r="V1175" s="550">
        <f t="shared" si="1233"/>
        <v>0</v>
      </c>
      <c r="W1175" s="550">
        <f t="shared" si="1234"/>
        <v>0</v>
      </c>
      <c r="X1175" s="550">
        <f>IF(W1175=1,SUM($W$6:W1175),0)</f>
        <v>0</v>
      </c>
      <c r="Y1175" s="158"/>
      <c r="Z1175" s="158"/>
      <c r="AA1175" s="158"/>
      <c r="AB1175" s="158"/>
      <c r="AE1175" s="150"/>
      <c r="AF1175" s="160"/>
      <c r="AG1175" s="150"/>
      <c r="AH1175" s="150"/>
    </row>
    <row r="1176" spans="1:34" ht="15" customHeight="1">
      <c r="A1176" s="15"/>
      <c r="B1176" s="169">
        <v>52</v>
      </c>
      <c r="C1176" s="105" t="s">
        <v>894</v>
      </c>
      <c r="D1176" s="105"/>
      <c r="E1176" s="212" t="s">
        <v>47</v>
      </c>
      <c r="F1176" s="213" t="s">
        <v>775</v>
      </c>
      <c r="G1176" s="214">
        <v>2534400.0000000005</v>
      </c>
      <c r="H1176" s="214">
        <v>2534400.0000000005</v>
      </c>
      <c r="I1176" s="167">
        <f t="shared" si="1227"/>
        <v>5157000</v>
      </c>
      <c r="J1176" s="445">
        <v>1.0348011363636362</v>
      </c>
      <c r="K1176" s="167">
        <f t="shared" si="1238"/>
        <v>10493469.460227272</v>
      </c>
      <c r="L1176" s="167">
        <f t="shared" ref="L1176:O1176" si="1253">IF($J1176&lt;0,(K1176*(1-$J1176)),(K1176*(1+$J1176)))</f>
        <v>21352123.582067564</v>
      </c>
      <c r="M1176" s="167">
        <f t="shared" si="1253"/>
        <v>43447325.328567877</v>
      </c>
      <c r="N1176" s="167">
        <f t="shared" si="1253"/>
        <v>88406666.950530514</v>
      </c>
      <c r="O1176" s="167">
        <f t="shared" si="1253"/>
        <v>179889986.373061</v>
      </c>
      <c r="P1176" s="455"/>
      <c r="Q1176" s="87">
        <f t="shared" si="1240"/>
        <v>5157000</v>
      </c>
      <c r="R1176" s="550">
        <f t="shared" si="1231"/>
        <v>0</v>
      </c>
      <c r="S1176" s="550">
        <f t="shared" si="1232"/>
        <v>0</v>
      </c>
      <c r="T1176" s="550">
        <f>IF(R1176=1,SUM($R$6:R1176),0)</f>
        <v>0</v>
      </c>
      <c r="U1176" s="550">
        <f>IF(S1176=1,SUM($S$6:S1176),0)</f>
        <v>0</v>
      </c>
      <c r="V1176" s="550">
        <f t="shared" si="1233"/>
        <v>0</v>
      </c>
      <c r="W1176" s="550">
        <f t="shared" si="1234"/>
        <v>0</v>
      </c>
      <c r="X1176" s="550">
        <f>IF(W1176=1,SUM($W$6:W1176),0)</f>
        <v>0</v>
      </c>
      <c r="Y1176" s="158"/>
      <c r="Z1176" s="158"/>
      <c r="AA1176" s="158"/>
      <c r="AB1176" s="158"/>
      <c r="AE1176" s="150"/>
      <c r="AF1176" s="160"/>
      <c r="AG1176" s="150"/>
      <c r="AH1176" s="150"/>
    </row>
    <row r="1177" spans="1:34" ht="15" customHeight="1">
      <c r="A1177" s="15"/>
      <c r="B1177" s="169">
        <v>53</v>
      </c>
      <c r="C1177" s="105" t="s">
        <v>895</v>
      </c>
      <c r="D1177" s="105"/>
      <c r="E1177" s="212" t="s">
        <v>47</v>
      </c>
      <c r="F1177" s="213" t="s">
        <v>775</v>
      </c>
      <c r="G1177" s="214">
        <v>2530000.0000000005</v>
      </c>
      <c r="H1177" s="214">
        <v>2530000.0000000005</v>
      </c>
      <c r="I1177" s="167">
        <f t="shared" si="1227"/>
        <v>2530000.0000000005</v>
      </c>
      <c r="J1177" s="445">
        <v>1.0348011363636362</v>
      </c>
      <c r="K1177" s="167">
        <f t="shared" si="1238"/>
        <v>5148046.8750000009</v>
      </c>
      <c r="L1177" s="167">
        <f t="shared" ref="L1177:O1177" si="1254">IF($J1177&lt;0,(K1177*(1-$J1177)),(K1177*(1+$J1177)))</f>
        <v>10475251.631303268</v>
      </c>
      <c r="M1177" s="167">
        <f t="shared" si="1254"/>
        <v>21315053.923070922</v>
      </c>
      <c r="N1177" s="167">
        <f t="shared" si="1254"/>
        <v>43371895.944316894</v>
      </c>
      <c r="O1177" s="167">
        <f t="shared" si="1254"/>
        <v>88253183.153741404</v>
      </c>
      <c r="P1177" s="455"/>
      <c r="Q1177" s="87">
        <f t="shared" si="1240"/>
        <v>2530000.0000000005</v>
      </c>
      <c r="R1177" s="550">
        <f t="shared" si="1231"/>
        <v>0</v>
      </c>
      <c r="S1177" s="550">
        <f t="shared" si="1232"/>
        <v>0</v>
      </c>
      <c r="T1177" s="550">
        <f>IF(R1177=1,SUM($R$6:R1177),0)</f>
        <v>0</v>
      </c>
      <c r="U1177" s="550">
        <f>IF(S1177=1,SUM($S$6:S1177),0)</f>
        <v>0</v>
      </c>
      <c r="V1177" s="550">
        <f t="shared" si="1233"/>
        <v>0</v>
      </c>
      <c r="W1177" s="550">
        <f t="shared" si="1234"/>
        <v>0</v>
      </c>
      <c r="X1177" s="550">
        <f>IF(W1177=1,SUM($W$6:W1177),0)</f>
        <v>0</v>
      </c>
      <c r="Y1177" s="158"/>
      <c r="Z1177" s="158"/>
      <c r="AA1177" s="158"/>
      <c r="AB1177" s="158"/>
      <c r="AE1177" s="150"/>
      <c r="AF1177" s="160"/>
      <c r="AG1177" s="150"/>
      <c r="AH1177" s="150"/>
    </row>
    <row r="1178" spans="1:34" ht="15" customHeight="1">
      <c r="A1178" s="15"/>
      <c r="B1178" s="169">
        <v>54</v>
      </c>
      <c r="C1178" s="105" t="s">
        <v>896</v>
      </c>
      <c r="D1178" s="105"/>
      <c r="E1178" s="212" t="s">
        <v>47</v>
      </c>
      <c r="F1178" s="213" t="s">
        <v>775</v>
      </c>
      <c r="G1178" s="214">
        <v>2239600.0000000005</v>
      </c>
      <c r="H1178" s="214">
        <v>2239600.0000000005</v>
      </c>
      <c r="I1178" s="167">
        <f t="shared" si="1227"/>
        <v>2239600.0000000005</v>
      </c>
      <c r="J1178" s="445">
        <v>1.0348011363636362</v>
      </c>
      <c r="K1178" s="167">
        <f t="shared" si="1238"/>
        <v>4557140.6250000009</v>
      </c>
      <c r="L1178" s="167">
        <f t="shared" ref="L1178:O1178" si="1255">IF($J1178&lt;0,(K1178*(1-$J1178)),(K1178*(1+$J1178)))</f>
        <v>9272874.9223188926</v>
      </c>
      <c r="M1178" s="167">
        <f t="shared" si="1255"/>
        <v>18868456.429292347</v>
      </c>
      <c r="N1178" s="167">
        <f t="shared" si="1255"/>
        <v>38393556.583751827</v>
      </c>
      <c r="O1178" s="167">
        <f t="shared" si="1255"/>
        <v>78123252.565659791</v>
      </c>
      <c r="P1178" s="455"/>
      <c r="Q1178" s="87">
        <f t="shared" si="1240"/>
        <v>2239600.0000000005</v>
      </c>
      <c r="R1178" s="550">
        <f t="shared" si="1231"/>
        <v>0</v>
      </c>
      <c r="S1178" s="550">
        <f t="shared" si="1232"/>
        <v>0</v>
      </c>
      <c r="T1178" s="550">
        <f>IF(R1178=1,SUM($R$6:R1178),0)</f>
        <v>0</v>
      </c>
      <c r="U1178" s="550">
        <f>IF(S1178=1,SUM($S$6:S1178),0)</f>
        <v>0</v>
      </c>
      <c r="V1178" s="550">
        <f t="shared" si="1233"/>
        <v>0</v>
      </c>
      <c r="W1178" s="550">
        <f t="shared" si="1234"/>
        <v>0</v>
      </c>
      <c r="X1178" s="550">
        <f>IF(W1178=1,SUM($W$6:W1178),0)</f>
        <v>0</v>
      </c>
      <c r="Y1178" s="158"/>
      <c r="Z1178" s="158"/>
      <c r="AA1178" s="158"/>
      <c r="AB1178" s="158"/>
      <c r="AE1178" s="150"/>
      <c r="AF1178" s="160"/>
      <c r="AG1178" s="150"/>
      <c r="AH1178" s="150"/>
    </row>
    <row r="1179" spans="1:34" ht="15" customHeight="1">
      <c r="A1179" s="15"/>
      <c r="B1179" s="169">
        <v>55</v>
      </c>
      <c r="C1179" s="105" t="s">
        <v>897</v>
      </c>
      <c r="D1179" s="105"/>
      <c r="E1179" s="212" t="s">
        <v>47</v>
      </c>
      <c r="F1179" s="213" t="s">
        <v>775</v>
      </c>
      <c r="G1179" s="214">
        <v>13242832.628818881</v>
      </c>
      <c r="H1179" s="214">
        <v>13242832.628818881</v>
      </c>
      <c r="I1179" s="167">
        <f t="shared" si="1227"/>
        <v>12813000</v>
      </c>
      <c r="J1179" s="445">
        <v>-3.2396918894426821E-2</v>
      </c>
      <c r="K1179" s="167">
        <f t="shared" si="1238"/>
        <v>13228101.72179429</v>
      </c>
      <c r="L1179" s="167">
        <f t="shared" ref="L1179:O1179" si="1256">IF($J1179&lt;0,(K1179*(1-$J1179)),(K1179*(1+$J1179)))</f>
        <v>13656651.460402489</v>
      </c>
      <c r="M1179" s="167">
        <f t="shared" si="1256"/>
        <v>14099084.890134605</v>
      </c>
      <c r="N1179" s="167">
        <f t="shared" si="1256"/>
        <v>14555851.799805935</v>
      </c>
      <c r="O1179" s="167">
        <f t="shared" si="1256"/>
        <v>15027416.550003545</v>
      </c>
      <c r="P1179" s="455"/>
      <c r="Q1179" s="87">
        <f t="shared" si="1240"/>
        <v>12813000</v>
      </c>
      <c r="R1179" s="550">
        <f t="shared" si="1231"/>
        <v>0</v>
      </c>
      <c r="S1179" s="550">
        <f t="shared" si="1232"/>
        <v>0</v>
      </c>
      <c r="T1179" s="550">
        <f>IF(R1179=1,SUM($R$6:R1179),0)</f>
        <v>0</v>
      </c>
      <c r="U1179" s="550">
        <f>IF(S1179=1,SUM($S$6:S1179),0)</f>
        <v>0</v>
      </c>
      <c r="V1179" s="550">
        <f t="shared" si="1233"/>
        <v>0</v>
      </c>
      <c r="W1179" s="550">
        <f t="shared" si="1234"/>
        <v>0</v>
      </c>
      <c r="X1179" s="550">
        <f>IF(W1179=1,SUM($W$6:W1179),0)</f>
        <v>0</v>
      </c>
      <c r="Y1179" s="158"/>
      <c r="Z1179" s="158"/>
      <c r="AA1179" s="158"/>
      <c r="AB1179" s="158"/>
      <c r="AE1179" s="150"/>
      <c r="AF1179" s="160"/>
      <c r="AG1179" s="150"/>
      <c r="AH1179" s="150"/>
    </row>
    <row r="1180" spans="1:34" ht="15" customHeight="1">
      <c r="A1180" s="15"/>
      <c r="B1180" s="169"/>
      <c r="C1180" s="105"/>
      <c r="D1180" s="105"/>
      <c r="E1180" s="212" t="s">
        <v>48</v>
      </c>
      <c r="F1180" s="213"/>
      <c r="G1180" s="214">
        <v>0</v>
      </c>
      <c r="H1180" s="214">
        <v>0</v>
      </c>
      <c r="I1180" s="445"/>
      <c r="J1180" s="167"/>
      <c r="K1180" s="167"/>
      <c r="L1180" s="167"/>
      <c r="M1180" s="167"/>
      <c r="N1180" s="167"/>
      <c r="O1180" s="167">
        <f t="shared" ref="O1180" si="1257">IF($J1180&lt;0,(N1180*(1-$J1180)),(N1180*(1+$J1180)))</f>
        <v>0</v>
      </c>
      <c r="P1180" s="455"/>
      <c r="Q1180" s="87">
        <f t="shared" si="1240"/>
        <v>0</v>
      </c>
      <c r="R1180" s="550">
        <f t="shared" si="1231"/>
        <v>0</v>
      </c>
      <c r="S1180" s="550">
        <f t="shared" si="1232"/>
        <v>0</v>
      </c>
      <c r="T1180" s="550">
        <f>IF(R1180=1,SUM($R$6:R1180),0)</f>
        <v>0</v>
      </c>
      <c r="U1180" s="550">
        <f>IF(S1180=1,SUM($S$6:S1180),0)</f>
        <v>0</v>
      </c>
      <c r="V1180" s="550">
        <f t="shared" si="1233"/>
        <v>0</v>
      </c>
      <c r="W1180" s="550">
        <f t="shared" si="1234"/>
        <v>0</v>
      </c>
      <c r="X1180" s="550">
        <f>IF(W1180=1,SUM($W$6:W1180),0)</f>
        <v>0</v>
      </c>
      <c r="Y1180" s="158"/>
      <c r="Z1180" s="158"/>
      <c r="AA1180" s="158"/>
      <c r="AB1180" s="158"/>
      <c r="AE1180" s="150"/>
      <c r="AF1180" s="160"/>
      <c r="AG1180" s="150"/>
      <c r="AH1180" s="150"/>
    </row>
    <row r="1181" spans="1:34" ht="15" customHeight="1">
      <c r="A1181" s="15"/>
      <c r="B1181" s="425" t="s">
        <v>720</v>
      </c>
      <c r="C1181" s="426" t="s">
        <v>600</v>
      </c>
      <c r="D1181" s="426"/>
      <c r="E1181" s="212" t="s">
        <v>48</v>
      </c>
      <c r="F1181" s="213"/>
      <c r="G1181" s="214">
        <v>0</v>
      </c>
      <c r="H1181" s="214">
        <v>0</v>
      </c>
      <c r="I1181" s="445"/>
      <c r="J1181" s="167"/>
      <c r="K1181" s="167"/>
      <c r="L1181" s="167"/>
      <c r="M1181" s="167"/>
      <c r="N1181" s="167"/>
      <c r="O1181" s="167">
        <f t="shared" ref="O1181" si="1258">IF($J1181&lt;0,(N1181*(1-$J1181)),(N1181*(1+$J1181)))</f>
        <v>0</v>
      </c>
      <c r="P1181" s="455"/>
      <c r="Q1181" s="87">
        <f t="shared" si="1240"/>
        <v>0</v>
      </c>
      <c r="R1181" s="550">
        <f t="shared" si="1231"/>
        <v>0</v>
      </c>
      <c r="S1181" s="550">
        <f t="shared" si="1232"/>
        <v>0</v>
      </c>
      <c r="T1181" s="550">
        <f>IF(R1181=1,SUM($R$6:R1181),0)</f>
        <v>0</v>
      </c>
      <c r="U1181" s="550">
        <f>IF(S1181=1,SUM($S$6:S1181),0)</f>
        <v>0</v>
      </c>
      <c r="V1181" s="550">
        <f t="shared" si="1233"/>
        <v>0</v>
      </c>
      <c r="W1181" s="550">
        <f t="shared" si="1234"/>
        <v>0</v>
      </c>
      <c r="X1181" s="550">
        <f>IF(W1181=1,SUM($W$6:W1181),0)</f>
        <v>0</v>
      </c>
      <c r="Y1181" s="158"/>
      <c r="Z1181" s="158"/>
      <c r="AA1181" s="158"/>
      <c r="AB1181" s="158"/>
      <c r="AE1181" s="150"/>
      <c r="AF1181" s="160"/>
      <c r="AG1181" s="150"/>
      <c r="AH1181" s="150"/>
    </row>
    <row r="1182" spans="1:34" ht="15" customHeight="1">
      <c r="A1182" s="15"/>
      <c r="B1182" s="169">
        <v>1</v>
      </c>
      <c r="C1182" s="105" t="s">
        <v>898</v>
      </c>
      <c r="D1182" s="105"/>
      <c r="E1182" s="212" t="s">
        <v>47</v>
      </c>
      <c r="F1182" s="213" t="s">
        <v>775</v>
      </c>
      <c r="G1182" s="214">
        <v>5710000</v>
      </c>
      <c r="H1182" s="214">
        <v>5710000</v>
      </c>
      <c r="I1182" s="167">
        <f>I1114*20</f>
        <v>11046000</v>
      </c>
      <c r="J1182" s="445">
        <v>0.93450087565674256</v>
      </c>
      <c r="K1182" s="167">
        <f t="shared" si="1238"/>
        <v>21368496.672504377</v>
      </c>
      <c r="L1182" s="167">
        <f t="shared" ref="L1182:O1182" si="1259">IF($J1182&lt;0,(K1182*(1-$J1182)),(K1182*(1+$J1182)))</f>
        <v>41337375.524427906</v>
      </c>
      <c r="M1182" s="167">
        <f t="shared" si="1259"/>
        <v>79967189.149357378</v>
      </c>
      <c r="N1182" s="167">
        <f t="shared" si="1259"/>
        <v>154696597.43324021</v>
      </c>
      <c r="O1182" s="167">
        <f t="shared" si="1259"/>
        <v>299260703.19572175</v>
      </c>
      <c r="P1182" s="455"/>
      <c r="Q1182" s="87">
        <f t="shared" si="1240"/>
        <v>11046000</v>
      </c>
      <c r="R1182" s="550">
        <f t="shared" si="1231"/>
        <v>0</v>
      </c>
      <c r="S1182" s="550">
        <f t="shared" si="1232"/>
        <v>0</v>
      </c>
      <c r="T1182" s="550">
        <f>IF(R1182=1,SUM($R$6:R1182),0)</f>
        <v>0</v>
      </c>
      <c r="U1182" s="550">
        <f>IF(S1182=1,SUM($S$6:S1182),0)</f>
        <v>0</v>
      </c>
      <c r="V1182" s="550">
        <f t="shared" si="1233"/>
        <v>0</v>
      </c>
      <c r="W1182" s="550">
        <f t="shared" si="1234"/>
        <v>0</v>
      </c>
      <c r="X1182" s="550">
        <f>IF(W1182=1,SUM($W$6:W1182),0)</f>
        <v>0</v>
      </c>
      <c r="Y1182" s="158"/>
      <c r="Z1182" s="158"/>
      <c r="AA1182" s="158"/>
      <c r="AB1182" s="158"/>
      <c r="AE1182" s="150"/>
      <c r="AF1182" s="160"/>
      <c r="AG1182" s="150"/>
      <c r="AH1182" s="150"/>
    </row>
    <row r="1183" spans="1:34" ht="15" customHeight="1">
      <c r="A1183" s="15"/>
      <c r="B1183" s="169">
        <v>2</v>
      </c>
      <c r="C1183" s="105" t="s">
        <v>899</v>
      </c>
      <c r="D1183" s="105"/>
      <c r="E1183" s="212" t="s">
        <v>47</v>
      </c>
      <c r="F1183" s="213" t="s">
        <v>775</v>
      </c>
      <c r="G1183" s="214">
        <v>4800000</v>
      </c>
      <c r="H1183" s="214">
        <v>4800000</v>
      </c>
      <c r="I1183" s="167">
        <f>I1115*20</f>
        <v>9093000</v>
      </c>
      <c r="J1183" s="445">
        <v>0.89437500000000003</v>
      </c>
      <c r="K1183" s="167">
        <f t="shared" si="1238"/>
        <v>17225551.875</v>
      </c>
      <c r="L1183" s="167">
        <f t="shared" ref="L1183:O1183" si="1260">IF($J1183&lt;0,(K1183*(1-$J1183)),(K1183*(1+$J1183)))</f>
        <v>32631654.833203126</v>
      </c>
      <c r="M1183" s="167">
        <f t="shared" si="1260"/>
        <v>61816591.124649175</v>
      </c>
      <c r="N1183" s="167">
        <f t="shared" si="1260"/>
        <v>117103804.81175728</v>
      </c>
      <c r="O1183" s="167">
        <f t="shared" si="1260"/>
        <v>221838520.24027273</v>
      </c>
      <c r="P1183" s="455"/>
      <c r="Q1183" s="87">
        <f t="shared" si="1240"/>
        <v>9093000</v>
      </c>
      <c r="R1183" s="550">
        <f t="shared" si="1231"/>
        <v>0</v>
      </c>
      <c r="S1183" s="550">
        <f t="shared" si="1232"/>
        <v>0</v>
      </c>
      <c r="T1183" s="550">
        <f>IF(R1183=1,SUM($R$6:R1183),0)</f>
        <v>0</v>
      </c>
      <c r="U1183" s="550">
        <f>IF(S1183=1,SUM($S$6:S1183),0)</f>
        <v>0</v>
      </c>
      <c r="V1183" s="550">
        <f t="shared" si="1233"/>
        <v>0</v>
      </c>
      <c r="W1183" s="550">
        <f t="shared" si="1234"/>
        <v>0</v>
      </c>
      <c r="X1183" s="550">
        <f>IF(W1183=1,SUM($W$6:W1183),0)</f>
        <v>0</v>
      </c>
      <c r="Y1183" s="158"/>
      <c r="Z1183" s="158"/>
      <c r="AA1183" s="158"/>
      <c r="AB1183" s="158"/>
      <c r="AE1183" s="150"/>
      <c r="AF1183" s="160"/>
      <c r="AG1183" s="150"/>
      <c r="AH1183" s="150"/>
    </row>
    <row r="1184" spans="1:34" ht="15" customHeight="1">
      <c r="A1184" s="15"/>
      <c r="B1184" s="169">
        <v>3</v>
      </c>
      <c r="C1184" s="105" t="s">
        <v>900</v>
      </c>
      <c r="D1184" s="105"/>
      <c r="E1184" s="212" t="s">
        <v>47</v>
      </c>
      <c r="F1184" s="213" t="s">
        <v>775</v>
      </c>
      <c r="G1184" s="214">
        <v>4416000</v>
      </c>
      <c r="H1184" s="214">
        <v>4416000</v>
      </c>
      <c r="I1184" s="167">
        <f>I1116*20</f>
        <v>9093000</v>
      </c>
      <c r="J1184" s="445">
        <v>1.0591032608695652</v>
      </c>
      <c r="K1184" s="167">
        <f t="shared" si="1238"/>
        <v>18723425.951086957</v>
      </c>
      <c r="L1184" s="167">
        <f t="shared" ref="L1184:O1184" si="1261">IF($J1184&lt;0,(K1184*(1-$J1184)),(K1184*(1+$J1184)))</f>
        <v>38553467.430532999</v>
      </c>
      <c r="M1184" s="167">
        <f t="shared" si="1261"/>
        <v>79385570.504039079</v>
      </c>
      <c r="N1184" s="167">
        <f t="shared" si="1261"/>
        <v>163463087.09085765</v>
      </c>
      <c r="O1184" s="167">
        <f t="shared" si="1261"/>
        <v>336587375.66059077</v>
      </c>
      <c r="P1184" s="455"/>
      <c r="Q1184" s="87">
        <f t="shared" si="1240"/>
        <v>9093000</v>
      </c>
      <c r="R1184" s="550">
        <f t="shared" si="1231"/>
        <v>0</v>
      </c>
      <c r="S1184" s="550">
        <f t="shared" si="1232"/>
        <v>0</v>
      </c>
      <c r="T1184" s="550">
        <f>IF(R1184=1,SUM($R$6:R1184),0)</f>
        <v>0</v>
      </c>
      <c r="U1184" s="550">
        <f>IF(S1184=1,SUM($S$6:S1184),0)</f>
        <v>0</v>
      </c>
      <c r="V1184" s="550">
        <f t="shared" si="1233"/>
        <v>0</v>
      </c>
      <c r="W1184" s="550">
        <f t="shared" si="1234"/>
        <v>0</v>
      </c>
      <c r="X1184" s="550">
        <f>IF(W1184=1,SUM($W$6:W1184),0)</f>
        <v>0</v>
      </c>
      <c r="Y1184" s="158"/>
      <c r="Z1184" s="158"/>
      <c r="AA1184" s="158"/>
      <c r="AB1184" s="158"/>
      <c r="AE1184" s="150"/>
      <c r="AF1184" s="160"/>
      <c r="AG1184" s="150"/>
      <c r="AH1184" s="150"/>
    </row>
    <row r="1185" spans="1:34" ht="15" customHeight="1">
      <c r="A1185" s="15"/>
      <c r="B1185" s="169">
        <v>4</v>
      </c>
      <c r="C1185" s="105" t="s">
        <v>901</v>
      </c>
      <c r="D1185" s="105"/>
      <c r="E1185" s="212" t="s">
        <v>47</v>
      </c>
      <c r="F1185" s="213" t="s">
        <v>775</v>
      </c>
      <c r="G1185" s="214">
        <v>3286000</v>
      </c>
      <c r="H1185" s="214">
        <v>3286000</v>
      </c>
      <c r="I1185" s="167">
        <f>I1117*20</f>
        <v>7140000</v>
      </c>
      <c r="J1185" s="445">
        <v>1.1728545343883141</v>
      </c>
      <c r="K1185" s="167">
        <f t="shared" si="1238"/>
        <v>15514181.375532562</v>
      </c>
      <c r="L1185" s="167">
        <f t="shared" ref="L1185:O1185" si="1262">IF($J1185&lt;0,(K1185*(1-$J1185)),(K1185*(1+$J1185)))</f>
        <v>33710059.349148661</v>
      </c>
      <c r="M1185" s="167">
        <f t="shared" si="1262"/>
        <v>73247055.31129685</v>
      </c>
      <c r="N1185" s="167">
        <f t="shared" si="1262"/>
        <v>159155196.26374301</v>
      </c>
      <c r="O1185" s="167">
        <f t="shared" si="1262"/>
        <v>345821089.8731361</v>
      </c>
      <c r="P1185" s="455"/>
      <c r="Q1185" s="87">
        <f t="shared" si="1240"/>
        <v>7140000</v>
      </c>
      <c r="R1185" s="550">
        <f t="shared" si="1231"/>
        <v>0</v>
      </c>
      <c r="S1185" s="550">
        <f t="shared" si="1232"/>
        <v>0</v>
      </c>
      <c r="T1185" s="550">
        <f>IF(R1185=1,SUM($R$6:R1185),0)</f>
        <v>0</v>
      </c>
      <c r="U1185" s="550">
        <f>IF(S1185=1,SUM($S$6:S1185),0)</f>
        <v>0</v>
      </c>
      <c r="V1185" s="550">
        <f t="shared" si="1233"/>
        <v>0</v>
      </c>
      <c r="W1185" s="550">
        <f t="shared" si="1234"/>
        <v>0</v>
      </c>
      <c r="X1185" s="550">
        <f>IF(W1185=1,SUM($W$6:W1185),0)</f>
        <v>0</v>
      </c>
      <c r="Y1185" s="158"/>
      <c r="Z1185" s="158"/>
      <c r="AA1185" s="158"/>
      <c r="AB1185" s="158"/>
      <c r="AE1185" s="150"/>
      <c r="AF1185" s="160"/>
      <c r="AG1185" s="150"/>
      <c r="AH1185" s="150"/>
    </row>
    <row r="1186" spans="1:34" ht="15" customHeight="1">
      <c r="A1186" s="15"/>
      <c r="B1186" s="169">
        <v>5</v>
      </c>
      <c r="C1186" s="105" t="s">
        <v>902</v>
      </c>
      <c r="D1186" s="105"/>
      <c r="E1186" s="212" t="s">
        <v>47</v>
      </c>
      <c r="F1186" s="213" t="s">
        <v>775</v>
      </c>
      <c r="G1186" s="214">
        <v>2234000</v>
      </c>
      <c r="H1186" s="214">
        <v>2234000</v>
      </c>
      <c r="I1186" s="167">
        <f>I1118*20</f>
        <v>7140000</v>
      </c>
      <c r="J1186" s="445">
        <v>2.1960608773500447</v>
      </c>
      <c r="K1186" s="167">
        <f t="shared" si="1238"/>
        <v>22819874.664279319</v>
      </c>
      <c r="L1186" s="167">
        <f t="shared" ref="L1186:O1186" si="1263">IF($J1186&lt;0,(K1186*(1-$J1186)),(K1186*(1+$J1186)))</f>
        <v>72933708.640534624</v>
      </c>
      <c r="M1186" s="167">
        <f t="shared" si="1263"/>
        <v>233100572.82605964</v>
      </c>
      <c r="N1186" s="167">
        <f t="shared" si="1263"/>
        <v>745003621.2972542</v>
      </c>
      <c r="O1186" s="167">
        <f t="shared" si="1263"/>
        <v>2381076927.5122628</v>
      </c>
      <c r="P1186" s="455"/>
      <c r="Q1186" s="87">
        <f t="shared" si="1240"/>
        <v>7140000</v>
      </c>
      <c r="R1186" s="550">
        <f t="shared" si="1231"/>
        <v>0</v>
      </c>
      <c r="S1186" s="550">
        <f t="shared" si="1232"/>
        <v>0</v>
      </c>
      <c r="T1186" s="550">
        <f>IF(R1186=1,SUM($R$6:R1186),0)</f>
        <v>0</v>
      </c>
      <c r="U1186" s="550">
        <f>IF(S1186=1,SUM($S$6:S1186),0)</f>
        <v>0</v>
      </c>
      <c r="V1186" s="550">
        <f t="shared" si="1233"/>
        <v>0</v>
      </c>
      <c r="W1186" s="550">
        <f t="shared" si="1234"/>
        <v>0</v>
      </c>
      <c r="X1186" s="550">
        <f>IF(W1186=1,SUM($W$6:W1186),0)</f>
        <v>0</v>
      </c>
      <c r="Y1186" s="158"/>
      <c r="Z1186" s="158"/>
      <c r="AA1186" s="158"/>
      <c r="AB1186" s="158"/>
      <c r="AE1186" s="150"/>
      <c r="AF1186" s="160"/>
      <c r="AG1186" s="150"/>
      <c r="AH1186" s="150"/>
    </row>
    <row r="1187" spans="1:34" ht="15" customHeight="1">
      <c r="A1187" s="15"/>
      <c r="B1187" s="169">
        <v>6</v>
      </c>
      <c r="C1187" s="105" t="s">
        <v>2059</v>
      </c>
      <c r="D1187" s="105"/>
      <c r="E1187" s="212" t="s">
        <v>47</v>
      </c>
      <c r="F1187" s="213" t="s">
        <v>775</v>
      </c>
      <c r="G1187" s="405"/>
      <c r="H1187" s="405"/>
      <c r="I1187" s="409">
        <f>I1120*20</f>
        <v>6252000</v>
      </c>
      <c r="J1187" s="447">
        <v>0.18057599327307125</v>
      </c>
      <c r="K1187" s="409">
        <f t="shared" si="1238"/>
        <v>7380961.1099432418</v>
      </c>
      <c r="L1187" s="409">
        <f t="shared" ref="L1187:O1187" si="1264">IF($J1187&lt;0,(K1187*(1-$J1187)),(K1187*(1+$J1187)))</f>
        <v>8713785.4936811533</v>
      </c>
      <c r="M1187" s="409">
        <f t="shared" si="1264"/>
        <v>10287285.964371108</v>
      </c>
      <c r="N1187" s="409">
        <f t="shared" si="1264"/>
        <v>12144922.845471546</v>
      </c>
      <c r="O1187" s="409">
        <f t="shared" si="1264"/>
        <v>14338004.351517385</v>
      </c>
      <c r="P1187" s="455"/>
      <c r="Q1187" s="87">
        <f t="shared" si="1240"/>
        <v>6252000</v>
      </c>
      <c r="R1187" s="550">
        <f t="shared" si="1231"/>
        <v>0</v>
      </c>
      <c r="S1187" s="550">
        <f t="shared" si="1232"/>
        <v>0</v>
      </c>
      <c r="T1187" s="550">
        <f>IF(R1187=1,SUM($R$6:R1187),0)</f>
        <v>0</v>
      </c>
      <c r="U1187" s="550">
        <f>IF(S1187=1,SUM($S$6:S1187),0)</f>
        <v>0</v>
      </c>
      <c r="V1187" s="550">
        <f t="shared" si="1233"/>
        <v>0</v>
      </c>
      <c r="W1187" s="550">
        <f t="shared" si="1234"/>
        <v>0</v>
      </c>
      <c r="X1187" s="550">
        <f>IF(W1187=1,SUM($W$6:W1187),0)</f>
        <v>0</v>
      </c>
      <c r="Y1187" s="158"/>
      <c r="Z1187" s="158"/>
      <c r="AA1187" s="158"/>
      <c r="AB1187" s="158"/>
      <c r="AE1187" s="150"/>
      <c r="AF1187" s="160"/>
      <c r="AG1187" s="150"/>
      <c r="AH1187" s="150"/>
    </row>
    <row r="1188" spans="1:34" ht="15" customHeight="1">
      <c r="A1188" s="15"/>
      <c r="B1188" s="169">
        <v>7</v>
      </c>
      <c r="C1188" s="105" t="s">
        <v>2291</v>
      </c>
      <c r="D1188" s="105"/>
      <c r="E1188" s="212" t="s">
        <v>47</v>
      </c>
      <c r="F1188" s="213" t="s">
        <v>775</v>
      </c>
      <c r="G1188" s="214">
        <v>4470000</v>
      </c>
      <c r="H1188" s="214">
        <v>4470000</v>
      </c>
      <c r="I1188" s="444">
        <v>4470000</v>
      </c>
      <c r="J1188" s="449">
        <v>0.18057599327307125</v>
      </c>
      <c r="K1188" s="444">
        <f t="shared" si="1238"/>
        <v>5277174.689930629</v>
      </c>
      <c r="L1188" s="444">
        <f t="shared" ref="L1188:O1188" si="1265">IF($J1188&lt;0,(K1188*(1-$J1188)),(K1188*(1+$J1188)))</f>
        <v>6230105.7512403643</v>
      </c>
      <c r="M1188" s="444">
        <f t="shared" si="1265"/>
        <v>7355113.2854668666</v>
      </c>
      <c r="N1188" s="444">
        <f t="shared" si="1265"/>
        <v>8683270.1726260092</v>
      </c>
      <c r="O1188" s="444">
        <f t="shared" si="1265"/>
        <v>10251260.308906384</v>
      </c>
      <c r="P1188" s="455"/>
      <c r="Q1188" s="87">
        <f t="shared" si="1240"/>
        <v>4470000</v>
      </c>
      <c r="R1188" s="550">
        <f t="shared" si="1231"/>
        <v>0</v>
      </c>
      <c r="S1188" s="550">
        <f t="shared" si="1232"/>
        <v>0</v>
      </c>
      <c r="T1188" s="550">
        <f>IF(R1188=1,SUM($R$6:R1188),0)</f>
        <v>0</v>
      </c>
      <c r="U1188" s="550">
        <f>IF(S1188=1,SUM($S$6:S1188),0)</f>
        <v>0</v>
      </c>
      <c r="V1188" s="550">
        <f t="shared" si="1233"/>
        <v>0</v>
      </c>
      <c r="W1188" s="550">
        <f t="shared" si="1234"/>
        <v>0</v>
      </c>
      <c r="X1188" s="550">
        <f>IF(W1188=1,SUM($W$6:W1188),0)</f>
        <v>0</v>
      </c>
      <c r="Y1188" s="158"/>
      <c r="Z1188" s="158"/>
      <c r="AA1188" s="158"/>
      <c r="AB1188" s="158"/>
      <c r="AE1188" s="150"/>
      <c r="AF1188" s="160"/>
      <c r="AG1188" s="150"/>
      <c r="AH1188" s="150"/>
    </row>
    <row r="1189" spans="1:34" ht="15" customHeight="1">
      <c r="A1189" s="15"/>
      <c r="B1189" s="169">
        <v>8</v>
      </c>
      <c r="C1189" s="105" t="s">
        <v>2060</v>
      </c>
      <c r="D1189" s="105"/>
      <c r="E1189" s="212" t="s">
        <v>47</v>
      </c>
      <c r="F1189" s="213" t="s">
        <v>775</v>
      </c>
      <c r="G1189" s="405"/>
      <c r="H1189" s="405"/>
      <c r="I1189" s="409">
        <f>I1122*20</f>
        <v>5719000</v>
      </c>
      <c r="J1189" s="447">
        <v>0.18057599327307125</v>
      </c>
      <c r="K1189" s="409">
        <f t="shared" si="1238"/>
        <v>6751714.1055286946</v>
      </c>
      <c r="L1189" s="409">
        <f t="shared" ref="L1189:O1189" si="1266">IF($J1189&lt;0,(K1189*(1-$J1189)),(K1189*(1+$J1189)))</f>
        <v>7970911.5864303447</v>
      </c>
      <c r="M1189" s="409">
        <f t="shared" si="1266"/>
        <v>9410266.8634418361</v>
      </c>
      <c r="N1189" s="409">
        <f t="shared" si="1266"/>
        <v>11109535.149272515</v>
      </c>
      <c r="O1189" s="409">
        <f t="shared" si="1266"/>
        <v>13115650.493654497</v>
      </c>
      <c r="P1189" s="455"/>
      <c r="Q1189" s="87">
        <f t="shared" si="1240"/>
        <v>5719000</v>
      </c>
      <c r="R1189" s="550">
        <f t="shared" si="1231"/>
        <v>0</v>
      </c>
      <c r="S1189" s="550">
        <f t="shared" si="1232"/>
        <v>0</v>
      </c>
      <c r="T1189" s="550">
        <f>IF(R1189=1,SUM($R$6:R1189),0)</f>
        <v>0</v>
      </c>
      <c r="U1189" s="550">
        <f>IF(S1189=1,SUM($S$6:S1189),0)</f>
        <v>0</v>
      </c>
      <c r="V1189" s="550">
        <f t="shared" si="1233"/>
        <v>0</v>
      </c>
      <c r="W1189" s="550">
        <f t="shared" si="1234"/>
        <v>0</v>
      </c>
      <c r="X1189" s="550">
        <f>IF(W1189=1,SUM($W$6:W1189),0)</f>
        <v>0</v>
      </c>
      <c r="Y1189" s="158"/>
      <c r="Z1189" s="158"/>
      <c r="AA1189" s="158"/>
      <c r="AB1189" s="158"/>
      <c r="AE1189" s="150"/>
      <c r="AF1189" s="160"/>
      <c r="AG1189" s="150"/>
      <c r="AH1189" s="150"/>
    </row>
    <row r="1190" spans="1:34">
      <c r="B1190" s="169">
        <v>9</v>
      </c>
      <c r="C1190" s="105" t="s">
        <v>2292</v>
      </c>
      <c r="E1190" s="212" t="s">
        <v>47</v>
      </c>
      <c r="F1190" s="213" t="s">
        <v>775</v>
      </c>
      <c r="G1190" s="214">
        <v>3580000</v>
      </c>
      <c r="H1190" s="214">
        <v>3580000</v>
      </c>
      <c r="I1190" s="444">
        <v>3580000</v>
      </c>
      <c r="J1190" s="449">
        <v>0.18057599327307125</v>
      </c>
      <c r="K1190" s="444">
        <f t="shared" si="1238"/>
        <v>4226462.0559175955</v>
      </c>
      <c r="L1190" s="444">
        <f t="shared" ref="L1190:O1190" si="1267">IF($J1190&lt;0,(K1190*(1-$J1190)),(K1190*(1+$J1190)))</f>
        <v>4989659.6396958623</v>
      </c>
      <c r="M1190" s="444">
        <f t="shared" si="1267"/>
        <v>5890672.3852284979</v>
      </c>
      <c r="N1190" s="444">
        <f t="shared" si="1267"/>
        <v>6954386.4022373855</v>
      </c>
      <c r="O1190" s="444">
        <f t="shared" si="1267"/>
        <v>8210181.6344261421</v>
      </c>
      <c r="Q1190" s="87">
        <f t="shared" si="1240"/>
        <v>3580000</v>
      </c>
      <c r="R1190" s="545">
        <f t="shared" si="1231"/>
        <v>0</v>
      </c>
      <c r="S1190" s="545">
        <f t="shared" si="1232"/>
        <v>0</v>
      </c>
      <c r="T1190" s="545">
        <f>IF(R1190=1,SUM($R$6:R1190),0)</f>
        <v>0</v>
      </c>
      <c r="U1190" s="545">
        <f>IF(S1190=1,SUM($S$6:S1190),0)</f>
        <v>0</v>
      </c>
      <c r="V1190" s="545">
        <f t="shared" si="1233"/>
        <v>0</v>
      </c>
      <c r="W1190" s="545">
        <f t="shared" si="1234"/>
        <v>0</v>
      </c>
      <c r="X1190" s="545">
        <f>IF(W1190=1,SUM($W$6:W1190),0)</f>
        <v>0</v>
      </c>
    </row>
    <row r="1191" spans="1:34" ht="15" customHeight="1">
      <c r="A1191" s="15"/>
      <c r="B1191" s="169"/>
      <c r="C1191" s="105"/>
      <c r="D1191" s="105"/>
      <c r="E1191" s="212" t="s">
        <v>48</v>
      </c>
      <c r="F1191" s="213"/>
      <c r="G1191" s="214"/>
      <c r="H1191" s="214"/>
      <c r="I1191" s="445"/>
      <c r="J1191" s="167"/>
      <c r="K1191" s="167"/>
      <c r="L1191" s="167"/>
      <c r="M1191" s="167"/>
      <c r="N1191" s="167"/>
      <c r="O1191" s="167">
        <f t="shared" ref="O1191" si="1268">IF($J1191&lt;0,(N1191*(1-$J1191)),(N1191*(1+$J1191)))</f>
        <v>0</v>
      </c>
      <c r="P1191" s="455"/>
      <c r="Q1191" s="87">
        <f t="shared" si="1240"/>
        <v>0</v>
      </c>
      <c r="R1191" s="550">
        <f t="shared" si="1231"/>
        <v>0</v>
      </c>
      <c r="S1191" s="550">
        <f t="shared" si="1232"/>
        <v>0</v>
      </c>
      <c r="T1191" s="550">
        <f>IF(R1191=1,SUM($R$6:R1191),0)</f>
        <v>0</v>
      </c>
      <c r="U1191" s="550">
        <f>IF(S1191=1,SUM($S$6:S1191),0)</f>
        <v>0</v>
      </c>
      <c r="V1191" s="550">
        <f t="shared" si="1233"/>
        <v>0</v>
      </c>
      <c r="W1191" s="550">
        <f t="shared" si="1234"/>
        <v>0</v>
      </c>
      <c r="X1191" s="550">
        <f>IF(W1191=1,SUM($W$6:W1191),0)</f>
        <v>0</v>
      </c>
      <c r="Y1191" s="158"/>
      <c r="Z1191" s="158"/>
      <c r="AA1191" s="158"/>
      <c r="AB1191" s="158"/>
      <c r="AE1191" s="150"/>
      <c r="AF1191" s="160"/>
      <c r="AG1191" s="150"/>
      <c r="AH1191" s="150"/>
    </row>
    <row r="1192" spans="1:34" ht="15" customHeight="1">
      <c r="A1192" s="15"/>
      <c r="B1192" s="425" t="s">
        <v>720</v>
      </c>
      <c r="C1192" s="426" t="s">
        <v>491</v>
      </c>
      <c r="D1192" s="426"/>
      <c r="E1192" s="212" t="s">
        <v>48</v>
      </c>
      <c r="F1192" s="213"/>
      <c r="G1192" s="214"/>
      <c r="H1192" s="214"/>
      <c r="I1192" s="445"/>
      <c r="J1192" s="167"/>
      <c r="K1192" s="167"/>
      <c r="L1192" s="167"/>
      <c r="M1192" s="167"/>
      <c r="N1192" s="167"/>
      <c r="O1192" s="167">
        <f t="shared" ref="O1192" si="1269">IF($J1192&lt;0,(N1192*(1-$J1192)),(N1192*(1+$J1192)))</f>
        <v>0</v>
      </c>
      <c r="P1192" s="455"/>
      <c r="Q1192" s="87">
        <f t="shared" si="1240"/>
        <v>0</v>
      </c>
      <c r="R1192" s="550">
        <f t="shared" si="1231"/>
        <v>0</v>
      </c>
      <c r="S1192" s="550">
        <f t="shared" si="1232"/>
        <v>0</v>
      </c>
      <c r="T1192" s="550">
        <f>IF(R1192=1,SUM($R$6:R1192),0)</f>
        <v>0</v>
      </c>
      <c r="U1192" s="550">
        <f>IF(S1192=1,SUM($S$6:S1192),0)</f>
        <v>0</v>
      </c>
      <c r="V1192" s="550">
        <f t="shared" si="1233"/>
        <v>0</v>
      </c>
      <c r="W1192" s="550">
        <f t="shared" si="1234"/>
        <v>0</v>
      </c>
      <c r="X1192" s="550">
        <f>IF(W1192=1,SUM($W$6:W1192),0)</f>
        <v>0</v>
      </c>
      <c r="Y1192" s="158"/>
      <c r="Z1192" s="158"/>
      <c r="AA1192" s="158"/>
      <c r="AB1192" s="158"/>
      <c r="AE1192" s="150"/>
      <c r="AF1192" s="160"/>
      <c r="AG1192" s="150"/>
      <c r="AH1192" s="150"/>
    </row>
    <row r="1193" spans="1:34" ht="15" customHeight="1">
      <c r="A1193" s="15"/>
      <c r="B1193" s="169">
        <v>1</v>
      </c>
      <c r="C1193" s="105" t="s">
        <v>601</v>
      </c>
      <c r="D1193" s="105"/>
      <c r="E1193" s="212" t="s">
        <v>47</v>
      </c>
      <c r="F1193" s="213" t="s">
        <v>14</v>
      </c>
      <c r="G1193" s="214">
        <v>355700</v>
      </c>
      <c r="H1193" s="214">
        <v>355700</v>
      </c>
      <c r="I1193" s="444">
        <v>355700</v>
      </c>
      <c r="J1193" s="449">
        <v>0.14818332896002798</v>
      </c>
      <c r="K1193" s="444">
        <f t="shared" si="1238"/>
        <v>408408.81011108198</v>
      </c>
      <c r="L1193" s="444">
        <f t="shared" ref="L1193:O1193" si="1270">IF($J1193&lt;0,(K1193*(1-$J1193)),(K1193*(1+$J1193)))</f>
        <v>468928.18716994609</v>
      </c>
      <c r="M1193" s="444">
        <f t="shared" si="1270"/>
        <v>538415.52698797977</v>
      </c>
      <c r="N1193" s="444">
        <f t="shared" si="1270"/>
        <v>618199.73214082641</v>
      </c>
      <c r="O1193" s="444">
        <f t="shared" si="1270"/>
        <v>709806.62641165173</v>
      </c>
      <c r="P1193" s="455"/>
      <c r="Q1193" s="87">
        <f t="shared" si="1240"/>
        <v>355700</v>
      </c>
      <c r="R1193" s="550">
        <f t="shared" si="1231"/>
        <v>0</v>
      </c>
      <c r="S1193" s="550">
        <f t="shared" si="1232"/>
        <v>0</v>
      </c>
      <c r="T1193" s="550">
        <f>IF(R1193=1,SUM($R$6:R1193),0)</f>
        <v>0</v>
      </c>
      <c r="U1193" s="550">
        <f>IF(S1193=1,SUM($S$6:S1193),0)</f>
        <v>0</v>
      </c>
      <c r="V1193" s="550">
        <f t="shared" si="1233"/>
        <v>0</v>
      </c>
      <c r="W1193" s="550">
        <f t="shared" si="1234"/>
        <v>0</v>
      </c>
      <c r="X1193" s="550">
        <f>IF(W1193=1,SUM($W$6:W1193),0)</f>
        <v>0</v>
      </c>
      <c r="Y1193" s="158"/>
      <c r="Z1193" s="158"/>
      <c r="AA1193" s="158"/>
      <c r="AB1193" s="158"/>
      <c r="AE1193" s="150"/>
      <c r="AF1193" s="160"/>
      <c r="AG1193" s="150"/>
      <c r="AH1193" s="150"/>
    </row>
    <row r="1194" spans="1:34" ht="15" customHeight="1">
      <c r="A1194" s="15"/>
      <c r="B1194" s="169">
        <v>2</v>
      </c>
      <c r="C1194" s="105" t="s">
        <v>602</v>
      </c>
      <c r="D1194" s="105" t="s">
        <v>602</v>
      </c>
      <c r="E1194" s="212" t="s">
        <v>47</v>
      </c>
      <c r="F1194" s="213" t="s">
        <v>14</v>
      </c>
      <c r="G1194" s="214">
        <v>346400</v>
      </c>
      <c r="H1194" s="214">
        <v>346400</v>
      </c>
      <c r="I1194" s="167">
        <v>455837</v>
      </c>
      <c r="J1194" s="445">
        <f t="shared" ref="J1194:J1223" si="1271">((I1194-H1194)/H1194)*100%</f>
        <v>0.31592667436489608</v>
      </c>
      <c r="K1194" s="167">
        <f t="shared" si="1238"/>
        <v>599848.06746247108</v>
      </c>
      <c r="L1194" s="167">
        <f t="shared" ref="L1194:O1194" si="1272">IF($J1194&lt;0,(K1194*(1-$J1194)),(K1194*(1+$J1194)))</f>
        <v>789356.07254009938</v>
      </c>
      <c r="M1194" s="167">
        <f t="shared" si="1272"/>
        <v>1038734.7114274286</v>
      </c>
      <c r="N1194" s="167">
        <f t="shared" si="1272"/>
        <v>1366898.7143560762</v>
      </c>
      <c r="O1194" s="167">
        <f t="shared" si="1272"/>
        <v>1798738.4793762434</v>
      </c>
      <c r="P1194" s="455"/>
      <c r="Q1194" s="87">
        <f t="shared" si="1240"/>
        <v>455837</v>
      </c>
      <c r="R1194" s="550">
        <f t="shared" si="1231"/>
        <v>0</v>
      </c>
      <c r="S1194" s="550">
        <f t="shared" si="1232"/>
        <v>0</v>
      </c>
      <c r="T1194" s="550">
        <f>IF(R1194=1,SUM($R$6:R1194),0)</f>
        <v>0</v>
      </c>
      <c r="U1194" s="550">
        <f>IF(S1194=1,SUM($S$6:S1194),0)</f>
        <v>0</v>
      </c>
      <c r="V1194" s="550">
        <f t="shared" si="1233"/>
        <v>0</v>
      </c>
      <c r="W1194" s="550">
        <f t="shared" si="1234"/>
        <v>0</v>
      </c>
      <c r="X1194" s="550">
        <f>IF(W1194=1,SUM($W$6:W1194),0)</f>
        <v>0</v>
      </c>
      <c r="Y1194" s="158"/>
      <c r="Z1194" s="158"/>
      <c r="AA1194" s="158"/>
      <c r="AB1194" s="158"/>
      <c r="AE1194" s="150"/>
      <c r="AF1194" s="160"/>
      <c r="AG1194" s="150"/>
      <c r="AH1194" s="150"/>
    </row>
    <row r="1195" spans="1:34" ht="15" customHeight="1">
      <c r="A1195" s="15"/>
      <c r="B1195" s="169">
        <v>3</v>
      </c>
      <c r="C1195" s="105" t="s">
        <v>603</v>
      </c>
      <c r="D1195" s="105" t="s">
        <v>603</v>
      </c>
      <c r="E1195" s="212" t="s">
        <v>47</v>
      </c>
      <c r="F1195" s="213" t="s">
        <v>14</v>
      </c>
      <c r="G1195" s="214">
        <v>571650</v>
      </c>
      <c r="H1195" s="214">
        <v>571650</v>
      </c>
      <c r="I1195" s="167">
        <v>656359</v>
      </c>
      <c r="J1195" s="445">
        <f t="shared" si="1271"/>
        <v>0.14818332896002798</v>
      </c>
      <c r="K1195" s="167">
        <f t="shared" si="1238"/>
        <v>753620.46161287511</v>
      </c>
      <c r="L1195" s="167">
        <f t="shared" ref="L1195:O1195" si="1273">IF($J1195&lt;0,(K1195*(1-$J1195)),(K1195*(1+$J1195)))</f>
        <v>865294.45038706402</v>
      </c>
      <c r="M1195" s="167">
        <f t="shared" si="1273"/>
        <v>993516.66257605702</v>
      </c>
      <c r="N1195" s="167">
        <f t="shared" si="1273"/>
        <v>1140739.2690138342</v>
      </c>
      <c r="O1195" s="167">
        <f t="shared" si="1273"/>
        <v>1309777.8113717332</v>
      </c>
      <c r="P1195" s="455"/>
      <c r="Q1195" s="87">
        <f t="shared" si="1240"/>
        <v>656359</v>
      </c>
      <c r="R1195" s="550">
        <f t="shared" si="1231"/>
        <v>0</v>
      </c>
      <c r="S1195" s="550">
        <f t="shared" si="1232"/>
        <v>0</v>
      </c>
      <c r="T1195" s="550">
        <f>IF(R1195=1,SUM($R$6:R1195),0)</f>
        <v>0</v>
      </c>
      <c r="U1195" s="550">
        <f>IF(S1195=1,SUM($S$6:S1195),0)</f>
        <v>0</v>
      </c>
      <c r="V1195" s="550">
        <f t="shared" si="1233"/>
        <v>0</v>
      </c>
      <c r="W1195" s="550">
        <f t="shared" si="1234"/>
        <v>0</v>
      </c>
      <c r="X1195" s="550">
        <f>IF(W1195=1,SUM($W$6:W1195),0)</f>
        <v>0</v>
      </c>
      <c r="Y1195" s="158"/>
      <c r="Z1195" s="158"/>
      <c r="AA1195" s="158"/>
      <c r="AB1195" s="158"/>
      <c r="AE1195" s="150"/>
      <c r="AF1195" s="160"/>
      <c r="AG1195" s="150"/>
      <c r="AH1195" s="150"/>
    </row>
    <row r="1196" spans="1:34" ht="15" customHeight="1">
      <c r="A1196" s="15"/>
      <c r="B1196" s="169">
        <v>4</v>
      </c>
      <c r="C1196" s="105" t="s">
        <v>604</v>
      </c>
      <c r="D1196" s="105" t="s">
        <v>604</v>
      </c>
      <c r="E1196" s="212" t="s">
        <v>47</v>
      </c>
      <c r="F1196" s="213" t="s">
        <v>14</v>
      </c>
      <c r="G1196" s="214">
        <v>1182800</v>
      </c>
      <c r="H1196" s="214">
        <v>1182800</v>
      </c>
      <c r="I1196" s="167">
        <v>1582415</v>
      </c>
      <c r="J1196" s="445">
        <f t="shared" si="1271"/>
        <v>0.33785508961785593</v>
      </c>
      <c r="K1196" s="167">
        <f t="shared" si="1238"/>
        <v>2117041.9616376394</v>
      </c>
      <c r="L1196" s="167">
        <f t="shared" ref="L1196:O1196" si="1274">IF($J1196&lt;0,(K1196*(1-$J1196)),(K1196*(1+$J1196)))</f>
        <v>2832295.3633114859</v>
      </c>
      <c r="M1196" s="167">
        <f t="shared" si="1274"/>
        <v>3789200.7671073261</v>
      </c>
      <c r="N1196" s="167">
        <f t="shared" si="1274"/>
        <v>5069401.5318584209</v>
      </c>
      <c r="O1196" s="167">
        <f t="shared" si="1274"/>
        <v>6782124.6407133443</v>
      </c>
      <c r="P1196" s="455"/>
      <c r="Q1196" s="87">
        <f t="shared" si="1240"/>
        <v>1582415</v>
      </c>
      <c r="R1196" s="550">
        <f t="shared" si="1231"/>
        <v>0</v>
      </c>
      <c r="S1196" s="550">
        <f t="shared" si="1232"/>
        <v>0</v>
      </c>
      <c r="T1196" s="550">
        <f>IF(R1196=1,SUM($R$6:R1196),0)</f>
        <v>0</v>
      </c>
      <c r="U1196" s="550">
        <f>IF(S1196=1,SUM($S$6:S1196),0)</f>
        <v>0</v>
      </c>
      <c r="V1196" s="550">
        <f t="shared" si="1233"/>
        <v>0</v>
      </c>
      <c r="W1196" s="550">
        <f t="shared" si="1234"/>
        <v>0</v>
      </c>
      <c r="X1196" s="550">
        <f>IF(W1196=1,SUM($W$6:W1196),0)</f>
        <v>0</v>
      </c>
      <c r="Y1196" s="158"/>
      <c r="Z1196" s="158"/>
      <c r="AA1196" s="158"/>
      <c r="AB1196" s="158"/>
      <c r="AE1196" s="150"/>
      <c r="AF1196" s="160"/>
      <c r="AG1196" s="150"/>
      <c r="AH1196" s="150"/>
    </row>
    <row r="1197" spans="1:34" ht="15" customHeight="1">
      <c r="A1197" s="15"/>
      <c r="B1197" s="169">
        <v>5</v>
      </c>
      <c r="C1197" s="105" t="s">
        <v>605</v>
      </c>
      <c r="D1197" s="105" t="s">
        <v>605</v>
      </c>
      <c r="E1197" s="212" t="s">
        <v>47</v>
      </c>
      <c r="F1197" s="213" t="s">
        <v>14</v>
      </c>
      <c r="G1197" s="214">
        <v>2953300</v>
      </c>
      <c r="H1197" s="214">
        <v>2953300</v>
      </c>
      <c r="I1197" s="167">
        <v>1689971</v>
      </c>
      <c r="J1197" s="445">
        <f t="shared" si="1271"/>
        <v>-0.42776859783970472</v>
      </c>
      <c r="K1197" s="167">
        <f t="shared" si="1238"/>
        <v>2412887.5250597638</v>
      </c>
      <c r="L1197" s="167">
        <f t="shared" ref="L1197:O1197" si="1275">IF($J1197&lt;0,(K1197*(1-$J1197)),(K1197*(1+$J1197)))</f>
        <v>3445045.0383994947</v>
      </c>
      <c r="M1197" s="167">
        <f t="shared" si="1275"/>
        <v>4918727.1239702785</v>
      </c>
      <c r="N1197" s="167">
        <f t="shared" si="1275"/>
        <v>7022804.1289471686</v>
      </c>
      <c r="O1197" s="167">
        <f t="shared" si="1275"/>
        <v>10026939.204089789</v>
      </c>
      <c r="P1197" s="455"/>
      <c r="Q1197" s="87">
        <f t="shared" si="1240"/>
        <v>1689971</v>
      </c>
      <c r="R1197" s="550">
        <f t="shared" si="1231"/>
        <v>0</v>
      </c>
      <c r="S1197" s="550">
        <f t="shared" si="1232"/>
        <v>0</v>
      </c>
      <c r="T1197" s="550">
        <f>IF(R1197=1,SUM($R$6:R1197),0)</f>
        <v>0</v>
      </c>
      <c r="U1197" s="550">
        <f>IF(S1197=1,SUM($S$6:S1197),0)</f>
        <v>0</v>
      </c>
      <c r="V1197" s="550">
        <f t="shared" si="1233"/>
        <v>0</v>
      </c>
      <c r="W1197" s="550">
        <f t="shared" si="1234"/>
        <v>0</v>
      </c>
      <c r="X1197" s="550">
        <f>IF(W1197=1,SUM($W$6:W1197),0)</f>
        <v>0</v>
      </c>
      <c r="Y1197" s="158"/>
      <c r="Z1197" s="158"/>
      <c r="AA1197" s="158"/>
      <c r="AB1197" s="158"/>
      <c r="AE1197" s="150"/>
      <c r="AF1197" s="160"/>
      <c r="AG1197" s="150"/>
      <c r="AH1197" s="150"/>
    </row>
    <row r="1198" spans="1:34" ht="15" customHeight="1">
      <c r="A1198" s="15"/>
      <c r="B1198" s="169">
        <v>6</v>
      </c>
      <c r="C1198" s="105" t="s">
        <v>606</v>
      </c>
      <c r="D1198" s="105"/>
      <c r="E1198" s="212" t="s">
        <v>47</v>
      </c>
      <c r="F1198" s="213" t="s">
        <v>14</v>
      </c>
      <c r="G1198" s="214">
        <v>1627400</v>
      </c>
      <c r="H1198" s="214">
        <v>1627400</v>
      </c>
      <c r="I1198" s="444">
        <v>1627400</v>
      </c>
      <c r="J1198" s="449">
        <v>0.14818332896002798</v>
      </c>
      <c r="K1198" s="444">
        <f t="shared" si="1238"/>
        <v>1868553.5495495496</v>
      </c>
      <c r="L1198" s="444">
        <f t="shared" ref="L1198:O1198" si="1276">IF($J1198&lt;0,(K1198*(1-$J1198)),(K1198*(1+$J1198)))</f>
        <v>2145442.0348618785</v>
      </c>
      <c r="M1198" s="444">
        <f t="shared" si="1276"/>
        <v>2463360.7776784883</v>
      </c>
      <c r="N1198" s="444">
        <f t="shared" si="1276"/>
        <v>2828389.7781444504</v>
      </c>
      <c r="O1198" s="444">
        <f t="shared" si="1276"/>
        <v>3247509.9910664102</v>
      </c>
      <c r="P1198" s="455"/>
      <c r="Q1198" s="87">
        <f t="shared" si="1240"/>
        <v>1627400</v>
      </c>
      <c r="R1198" s="550">
        <f t="shared" si="1231"/>
        <v>0</v>
      </c>
      <c r="S1198" s="550">
        <f t="shared" si="1232"/>
        <v>0</v>
      </c>
      <c r="T1198" s="550">
        <f>IF(R1198=1,SUM($R$6:R1198),0)</f>
        <v>0</v>
      </c>
      <c r="U1198" s="550">
        <f>IF(S1198=1,SUM($S$6:S1198),0)</f>
        <v>0</v>
      </c>
      <c r="V1198" s="550">
        <f t="shared" si="1233"/>
        <v>0</v>
      </c>
      <c r="W1198" s="550">
        <f t="shared" si="1234"/>
        <v>0</v>
      </c>
      <c r="X1198" s="550">
        <f>IF(W1198=1,SUM($W$6:W1198),0)</f>
        <v>0</v>
      </c>
      <c r="Y1198" s="158"/>
      <c r="Z1198" s="158"/>
      <c r="AA1198" s="158"/>
      <c r="AB1198" s="158"/>
      <c r="AE1198" s="150"/>
      <c r="AF1198" s="160"/>
      <c r="AG1198" s="150"/>
      <c r="AH1198" s="150"/>
    </row>
    <row r="1199" spans="1:34" ht="15" customHeight="1">
      <c r="A1199" s="15"/>
      <c r="B1199" s="169">
        <v>7</v>
      </c>
      <c r="C1199" s="105" t="s">
        <v>607</v>
      </c>
      <c r="D1199" s="105" t="s">
        <v>607</v>
      </c>
      <c r="E1199" s="212" t="s">
        <v>47</v>
      </c>
      <c r="F1199" s="213" t="s">
        <v>14</v>
      </c>
      <c r="G1199" s="214">
        <v>3686500</v>
      </c>
      <c r="H1199" s="214">
        <v>3686500</v>
      </c>
      <c r="I1199" s="167">
        <v>1720660</v>
      </c>
      <c r="J1199" s="445">
        <f t="shared" si="1271"/>
        <v>-0.53325376373253763</v>
      </c>
      <c r="K1199" s="167">
        <f t="shared" si="1238"/>
        <v>2638208.4211040284</v>
      </c>
      <c r="L1199" s="167">
        <f t="shared" ref="L1199:O1199" si="1277">IF($J1199&lt;0,(K1199*(1-$J1199)),(K1199*(1+$J1199)))</f>
        <v>4045042.991168627</v>
      </c>
      <c r="M1199" s="167">
        <f t="shared" si="1277"/>
        <v>6202077.3906692192</v>
      </c>
      <c r="N1199" s="167">
        <f t="shared" si="1277"/>
        <v>9509358.5022040568</v>
      </c>
      <c r="O1199" s="167">
        <f t="shared" si="1277"/>
        <v>14580259.714186378</v>
      </c>
      <c r="P1199" s="455"/>
      <c r="Q1199" s="87">
        <f t="shared" si="1240"/>
        <v>1720660</v>
      </c>
      <c r="R1199" s="550">
        <f t="shared" si="1231"/>
        <v>0</v>
      </c>
      <c r="S1199" s="550">
        <f t="shared" si="1232"/>
        <v>0</v>
      </c>
      <c r="T1199" s="550">
        <f>IF(R1199=1,SUM($R$6:R1199),0)</f>
        <v>0</v>
      </c>
      <c r="U1199" s="550">
        <f>IF(S1199=1,SUM($S$6:S1199),0)</f>
        <v>0</v>
      </c>
      <c r="V1199" s="550">
        <f t="shared" si="1233"/>
        <v>0</v>
      </c>
      <c r="W1199" s="550">
        <f t="shared" si="1234"/>
        <v>0</v>
      </c>
      <c r="X1199" s="550">
        <f>IF(W1199=1,SUM($W$6:W1199),0)</f>
        <v>0</v>
      </c>
      <c r="Y1199" s="158"/>
      <c r="Z1199" s="158"/>
      <c r="AA1199" s="158"/>
      <c r="AB1199" s="158"/>
      <c r="AE1199" s="150"/>
      <c r="AF1199" s="160"/>
      <c r="AG1199" s="150"/>
      <c r="AH1199" s="150"/>
    </row>
    <row r="1200" spans="1:34" ht="15" customHeight="1">
      <c r="A1200" s="15"/>
      <c r="B1200" s="169">
        <v>8</v>
      </c>
      <c r="C1200" s="105" t="s">
        <v>608</v>
      </c>
      <c r="D1200" s="105" t="s">
        <v>608</v>
      </c>
      <c r="E1200" s="212" t="s">
        <v>47</v>
      </c>
      <c r="F1200" s="213" t="s">
        <v>14</v>
      </c>
      <c r="G1200" s="214">
        <v>3784400</v>
      </c>
      <c r="H1200" s="214">
        <v>3784400</v>
      </c>
      <c r="I1200" s="167">
        <v>1774438</v>
      </c>
      <c r="J1200" s="445">
        <f t="shared" si="1271"/>
        <v>-0.53111774653842092</v>
      </c>
      <c r="K1200" s="167">
        <f t="shared" si="1238"/>
        <v>2716873.5119321425</v>
      </c>
      <c r="L1200" s="167">
        <f t="shared" ref="L1200:O1200" si="1278">IF($J1200&lt;0,(K1200*(1-$J1200)),(K1200*(1+$J1200)))</f>
        <v>4159853.2492194679</v>
      </c>
      <c r="M1200" s="167">
        <f t="shared" si="1278"/>
        <v>6369225.1328754397</v>
      </c>
      <c r="N1200" s="167">
        <f t="shared" si="1278"/>
        <v>9752033.6326441169</v>
      </c>
      <c r="O1200" s="167">
        <f t="shared" si="1278"/>
        <v>14931511.759780951</v>
      </c>
      <c r="P1200" s="455"/>
      <c r="Q1200" s="87">
        <f t="shared" si="1240"/>
        <v>1774438</v>
      </c>
      <c r="R1200" s="550">
        <f t="shared" si="1231"/>
        <v>0</v>
      </c>
      <c r="S1200" s="550">
        <f t="shared" si="1232"/>
        <v>0</v>
      </c>
      <c r="T1200" s="550">
        <f>IF(R1200=1,SUM($R$6:R1200),0)</f>
        <v>0</v>
      </c>
      <c r="U1200" s="550">
        <f>IF(S1200=1,SUM($S$6:S1200),0)</f>
        <v>0</v>
      </c>
      <c r="V1200" s="550">
        <f t="shared" si="1233"/>
        <v>0</v>
      </c>
      <c r="W1200" s="550">
        <f t="shared" si="1234"/>
        <v>0</v>
      </c>
      <c r="X1200" s="550">
        <f>IF(W1200=1,SUM($W$6:W1200),0)</f>
        <v>0</v>
      </c>
      <c r="Y1200" s="158"/>
      <c r="Z1200" s="158"/>
      <c r="AA1200" s="158"/>
      <c r="AB1200" s="158"/>
      <c r="AE1200" s="150"/>
      <c r="AF1200" s="160"/>
      <c r="AG1200" s="150"/>
      <c r="AH1200" s="150"/>
    </row>
    <row r="1201" spans="1:34" ht="15" customHeight="1">
      <c r="A1201" s="15"/>
      <c r="B1201" s="169">
        <v>9</v>
      </c>
      <c r="C1201" s="105" t="s">
        <v>1665</v>
      </c>
      <c r="D1201" s="105" t="s">
        <v>1665</v>
      </c>
      <c r="E1201" s="212" t="s">
        <v>47</v>
      </c>
      <c r="F1201" s="213" t="s">
        <v>14</v>
      </c>
      <c r="G1201" s="405"/>
      <c r="H1201" s="405"/>
      <c r="I1201" s="405">
        <v>1859749</v>
      </c>
      <c r="J1201" s="450">
        <v>-0.54946849487632932</v>
      </c>
      <c r="K1201" s="405">
        <f t="shared" si="1238"/>
        <v>2881622.4838777585</v>
      </c>
      <c r="L1201" s="405">
        <f t="shared" ref="L1201:O1201" si="1279">IF($J1201&lt;0,(K1201*(1-$J1201)),(K1201*(1+$J1201)))</f>
        <v>4464983.25289586</v>
      </c>
      <c r="M1201" s="405">
        <f t="shared" si="1279"/>
        <v>6918350.8805125654</v>
      </c>
      <c r="N1201" s="405">
        <f t="shared" si="1279"/>
        <v>10719766.725854132</v>
      </c>
      <c r="O1201" s="405">
        <f t="shared" si="1279"/>
        <v>16609940.814134559</v>
      </c>
      <c r="P1201" s="455"/>
      <c r="Q1201" s="87">
        <f t="shared" si="1240"/>
        <v>1859749</v>
      </c>
      <c r="R1201" s="550">
        <f t="shared" si="1231"/>
        <v>0</v>
      </c>
      <c r="S1201" s="550">
        <f t="shared" si="1232"/>
        <v>0</v>
      </c>
      <c r="T1201" s="550">
        <f>IF(R1201=1,SUM($R$6:R1201),0)</f>
        <v>0</v>
      </c>
      <c r="U1201" s="550">
        <f>IF(S1201=1,SUM($S$6:S1201),0)</f>
        <v>0</v>
      </c>
      <c r="V1201" s="550">
        <f t="shared" si="1233"/>
        <v>0</v>
      </c>
      <c r="W1201" s="550">
        <f t="shared" si="1234"/>
        <v>0</v>
      </c>
      <c r="X1201" s="550">
        <f>IF(W1201=1,SUM($W$6:W1201),0)</f>
        <v>0</v>
      </c>
      <c r="Y1201" s="158"/>
      <c r="Z1201" s="158"/>
      <c r="AA1201" s="158"/>
      <c r="AB1201" s="158"/>
      <c r="AE1201" s="150"/>
      <c r="AF1201" s="160"/>
      <c r="AG1201" s="150"/>
      <c r="AH1201" s="150"/>
    </row>
    <row r="1202" spans="1:34" ht="15" customHeight="1">
      <c r="A1202" s="15"/>
      <c r="B1202" s="169">
        <v>10</v>
      </c>
      <c r="C1202" s="105" t="s">
        <v>1146</v>
      </c>
      <c r="D1202" s="105" t="s">
        <v>1146</v>
      </c>
      <c r="E1202" s="212" t="s">
        <v>47</v>
      </c>
      <c r="F1202" s="213" t="s">
        <v>14</v>
      </c>
      <c r="G1202" s="214">
        <v>4127900</v>
      </c>
      <c r="H1202" s="214">
        <v>4127900</v>
      </c>
      <c r="I1202" s="167">
        <v>1859749</v>
      </c>
      <c r="J1202" s="445">
        <f t="shared" si="1271"/>
        <v>-0.54946849487632932</v>
      </c>
      <c r="K1202" s="167">
        <f t="shared" si="1238"/>
        <v>2881622.4838777585</v>
      </c>
      <c r="L1202" s="167">
        <f t="shared" ref="L1202:O1202" si="1280">IF($J1202&lt;0,(K1202*(1-$J1202)),(K1202*(1+$J1202)))</f>
        <v>4464983.25289586</v>
      </c>
      <c r="M1202" s="167">
        <f t="shared" si="1280"/>
        <v>6918350.8805125654</v>
      </c>
      <c r="N1202" s="167">
        <f t="shared" si="1280"/>
        <v>10719766.725854132</v>
      </c>
      <c r="O1202" s="167">
        <f t="shared" si="1280"/>
        <v>16609940.814134559</v>
      </c>
      <c r="P1202" s="455"/>
      <c r="Q1202" s="87">
        <f t="shared" si="1240"/>
        <v>1859749</v>
      </c>
      <c r="R1202" s="550">
        <f t="shared" si="1231"/>
        <v>0</v>
      </c>
      <c r="S1202" s="550">
        <f t="shared" si="1232"/>
        <v>0</v>
      </c>
      <c r="T1202" s="550">
        <f>IF(R1202=1,SUM($R$6:R1202),0)</f>
        <v>0</v>
      </c>
      <c r="U1202" s="550">
        <f>IF(S1202=1,SUM($S$6:S1202),0)</f>
        <v>0</v>
      </c>
      <c r="V1202" s="550">
        <f t="shared" si="1233"/>
        <v>0</v>
      </c>
      <c r="W1202" s="550">
        <f t="shared" si="1234"/>
        <v>0</v>
      </c>
      <c r="X1202" s="550">
        <f>IF(W1202=1,SUM($W$6:W1202),0)</f>
        <v>0</v>
      </c>
      <c r="Y1202" s="158"/>
      <c r="Z1202" s="158"/>
      <c r="AA1202" s="158"/>
      <c r="AB1202" s="158"/>
      <c r="AE1202" s="150"/>
      <c r="AF1202" s="160"/>
      <c r="AG1202" s="150"/>
      <c r="AH1202" s="150"/>
    </row>
    <row r="1203" spans="1:34" ht="15" customHeight="1">
      <c r="A1203" s="15"/>
      <c r="B1203" s="169">
        <v>11</v>
      </c>
      <c r="C1203" s="105" t="s">
        <v>1147</v>
      </c>
      <c r="D1203" s="105" t="s">
        <v>1147</v>
      </c>
      <c r="E1203" s="212" t="s">
        <v>47</v>
      </c>
      <c r="F1203" s="213" t="s">
        <v>14</v>
      </c>
      <c r="G1203" s="214">
        <v>4540690</v>
      </c>
      <c r="H1203" s="214">
        <v>4540700</v>
      </c>
      <c r="I1203" s="444">
        <v>4540700</v>
      </c>
      <c r="J1203" s="449">
        <v>-0.54946849487632932</v>
      </c>
      <c r="K1203" s="444">
        <f t="shared" si="1238"/>
        <v>7035671.5946849482</v>
      </c>
      <c r="L1203" s="444">
        <f t="shared" ref="L1203:O1203" si="1281">IF($J1203&lt;0,(K1203*(1-$J1203)),(K1203*(1+$J1203)))</f>
        <v>10901551.47626063</v>
      </c>
      <c r="M1203" s="444">
        <f t="shared" si="1281"/>
        <v>16891610.557738386</v>
      </c>
      <c r="N1203" s="444">
        <f t="shared" si="1281"/>
        <v>26173018.386936009</v>
      </c>
      <c r="O1203" s="444">
        <f t="shared" si="1281"/>
        <v>40554267.406376228</v>
      </c>
      <c r="P1203" s="455"/>
      <c r="Q1203" s="87">
        <f t="shared" si="1240"/>
        <v>4540700</v>
      </c>
      <c r="R1203" s="550">
        <f t="shared" si="1231"/>
        <v>0</v>
      </c>
      <c r="S1203" s="550">
        <f t="shared" si="1232"/>
        <v>0</v>
      </c>
      <c r="T1203" s="550">
        <f>IF(R1203=1,SUM($R$6:R1203),0)</f>
        <v>0</v>
      </c>
      <c r="U1203" s="550">
        <f>IF(S1203=1,SUM($S$6:S1203),0)</f>
        <v>0</v>
      </c>
      <c r="V1203" s="550">
        <f t="shared" si="1233"/>
        <v>0</v>
      </c>
      <c r="W1203" s="550">
        <f t="shared" si="1234"/>
        <v>0</v>
      </c>
      <c r="X1203" s="550">
        <f>IF(W1203=1,SUM($W$6:W1203),0)</f>
        <v>0</v>
      </c>
      <c r="Y1203" s="158"/>
      <c r="Z1203" s="158"/>
      <c r="AA1203" s="158"/>
      <c r="AB1203" s="158"/>
      <c r="AE1203" s="150"/>
      <c r="AF1203" s="160"/>
      <c r="AG1203" s="150"/>
      <c r="AH1203" s="150"/>
    </row>
    <row r="1204" spans="1:34" ht="15" customHeight="1">
      <c r="A1204" s="15"/>
      <c r="B1204" s="169">
        <v>12</v>
      </c>
      <c r="C1204" s="105" t="s">
        <v>1658</v>
      </c>
      <c r="D1204" s="105" t="s">
        <v>1658</v>
      </c>
      <c r="E1204" s="212" t="s">
        <v>47</v>
      </c>
      <c r="F1204" s="213" t="s">
        <v>1659</v>
      </c>
      <c r="G1204" s="405"/>
      <c r="H1204" s="405"/>
      <c r="I1204" s="405">
        <v>742137</v>
      </c>
      <c r="J1204" s="450">
        <v>0.14818332896002798</v>
      </c>
      <c r="K1204" s="405">
        <f t="shared" si="1238"/>
        <v>852109.33120440831</v>
      </c>
      <c r="L1204" s="405">
        <f t="shared" ref="L1204:O1204" si="1282">IF($J1204&lt;0,(K1204*(1-$J1204)),(K1204*(1+$J1204)))</f>
        <v>978377.7285401806</v>
      </c>
      <c r="M1204" s="405">
        <f t="shared" si="1282"/>
        <v>1123356.9973356151</v>
      </c>
      <c r="N1204" s="405">
        <f t="shared" si="1282"/>
        <v>1289819.7768113478</v>
      </c>
      <c r="O1204" s="405">
        <f t="shared" si="1282"/>
        <v>1480949.5650977336</v>
      </c>
      <c r="P1204" s="455"/>
      <c r="Q1204" s="87">
        <f t="shared" si="1240"/>
        <v>742137</v>
      </c>
      <c r="R1204" s="550">
        <f t="shared" si="1231"/>
        <v>0</v>
      </c>
      <c r="S1204" s="550">
        <f t="shared" si="1232"/>
        <v>0</v>
      </c>
      <c r="T1204" s="550">
        <f>IF(R1204=1,SUM($R$6:R1204),0)</f>
        <v>0</v>
      </c>
      <c r="U1204" s="550">
        <f>IF(S1204=1,SUM($S$6:S1204),0)</f>
        <v>0</v>
      </c>
      <c r="V1204" s="550">
        <f t="shared" si="1233"/>
        <v>0</v>
      </c>
      <c r="W1204" s="550">
        <f t="shared" si="1234"/>
        <v>0</v>
      </c>
      <c r="X1204" s="550">
        <f>IF(W1204=1,SUM($W$6:W1204),0)</f>
        <v>0</v>
      </c>
      <c r="Y1204" s="158"/>
      <c r="Z1204" s="158"/>
      <c r="AA1204" s="158"/>
      <c r="AB1204" s="158"/>
      <c r="AE1204" s="150"/>
      <c r="AF1204" s="160"/>
      <c r="AG1204" s="150"/>
      <c r="AH1204" s="150"/>
    </row>
    <row r="1205" spans="1:34" ht="15" customHeight="1">
      <c r="A1205" s="15"/>
      <c r="B1205" s="169">
        <v>13</v>
      </c>
      <c r="C1205" s="105" t="s">
        <v>1660</v>
      </c>
      <c r="D1205" s="105" t="s">
        <v>1660</v>
      </c>
      <c r="E1205" s="212" t="s">
        <v>47</v>
      </c>
      <c r="F1205" s="213" t="s">
        <v>1659</v>
      </c>
      <c r="G1205" s="405"/>
      <c r="H1205" s="405"/>
      <c r="I1205" s="405">
        <v>915117</v>
      </c>
      <c r="J1205" s="450">
        <v>-0.53325376373253763</v>
      </c>
      <c r="K1205" s="405">
        <f t="shared" si="1238"/>
        <v>1403106.5845056286</v>
      </c>
      <c r="L1205" s="405">
        <f t="shared" ref="L1205:O1205" si="1283">IF($J1205&lt;0,(K1205*(1-$J1205)),(K1205*(1+$J1205)))</f>
        <v>2151318.4516111608</v>
      </c>
      <c r="M1205" s="405">
        <f t="shared" si="1283"/>
        <v>3298517.1129200673</v>
      </c>
      <c r="N1205" s="405">
        <f t="shared" si="1283"/>
        <v>5057463.7781208772</v>
      </c>
      <c r="O1205" s="405">
        <f t="shared" si="1283"/>
        <v>7754375.3727448145</v>
      </c>
      <c r="P1205" s="455"/>
      <c r="Q1205" s="87">
        <f t="shared" si="1240"/>
        <v>915117</v>
      </c>
      <c r="R1205" s="550">
        <f t="shared" si="1231"/>
        <v>0</v>
      </c>
      <c r="S1205" s="550">
        <f t="shared" si="1232"/>
        <v>0</v>
      </c>
      <c r="T1205" s="550">
        <f>IF(R1205=1,SUM($R$6:R1205),0)</f>
        <v>0</v>
      </c>
      <c r="U1205" s="550">
        <f>IF(S1205=1,SUM($S$6:S1205),0)</f>
        <v>0</v>
      </c>
      <c r="V1205" s="550">
        <f t="shared" si="1233"/>
        <v>0</v>
      </c>
      <c r="W1205" s="550">
        <f t="shared" si="1234"/>
        <v>0</v>
      </c>
      <c r="X1205" s="550">
        <f>IF(W1205=1,SUM($W$6:W1205),0)</f>
        <v>0</v>
      </c>
      <c r="Y1205" s="158"/>
      <c r="Z1205" s="158"/>
      <c r="AA1205" s="158"/>
      <c r="AB1205" s="158"/>
      <c r="AE1205" s="150"/>
      <c r="AF1205" s="160"/>
      <c r="AG1205" s="150"/>
      <c r="AH1205" s="150"/>
    </row>
    <row r="1206" spans="1:34" ht="15" customHeight="1">
      <c r="A1206" s="15"/>
      <c r="B1206" s="169">
        <v>14</v>
      </c>
      <c r="C1206" s="105" t="s">
        <v>1661</v>
      </c>
      <c r="D1206" s="105" t="s">
        <v>1661</v>
      </c>
      <c r="E1206" s="212" t="s">
        <v>47</v>
      </c>
      <c r="F1206" s="213" t="s">
        <v>1659</v>
      </c>
      <c r="G1206" s="405"/>
      <c r="H1206" s="405"/>
      <c r="I1206" s="405">
        <v>915117</v>
      </c>
      <c r="J1206" s="450">
        <v>-0.53325376373253763</v>
      </c>
      <c r="K1206" s="405">
        <f t="shared" si="1238"/>
        <v>1403106.5845056286</v>
      </c>
      <c r="L1206" s="405">
        <f t="shared" ref="L1206:O1206" si="1284">IF($J1206&lt;0,(K1206*(1-$J1206)),(K1206*(1+$J1206)))</f>
        <v>2151318.4516111608</v>
      </c>
      <c r="M1206" s="405">
        <f t="shared" si="1284"/>
        <v>3298517.1129200673</v>
      </c>
      <c r="N1206" s="405">
        <f t="shared" si="1284"/>
        <v>5057463.7781208772</v>
      </c>
      <c r="O1206" s="405">
        <f t="shared" si="1284"/>
        <v>7754375.3727448145</v>
      </c>
      <c r="P1206" s="455"/>
      <c r="Q1206" s="87">
        <f t="shared" si="1240"/>
        <v>915117</v>
      </c>
      <c r="R1206" s="550">
        <f t="shared" si="1231"/>
        <v>0</v>
      </c>
      <c r="S1206" s="550">
        <f t="shared" si="1232"/>
        <v>0</v>
      </c>
      <c r="T1206" s="550">
        <f>IF(R1206=1,SUM($R$6:R1206),0)</f>
        <v>0</v>
      </c>
      <c r="U1206" s="550">
        <f>IF(S1206=1,SUM($S$6:S1206),0)</f>
        <v>0</v>
      </c>
      <c r="V1206" s="550">
        <f t="shared" si="1233"/>
        <v>0</v>
      </c>
      <c r="W1206" s="550">
        <f t="shared" si="1234"/>
        <v>0</v>
      </c>
      <c r="X1206" s="550">
        <f>IF(W1206=1,SUM($W$6:W1206),0)</f>
        <v>0</v>
      </c>
      <c r="Y1206" s="158"/>
      <c r="Z1206" s="158"/>
      <c r="AA1206" s="158"/>
      <c r="AB1206" s="158"/>
      <c r="AE1206" s="150"/>
      <c r="AF1206" s="160"/>
      <c r="AG1206" s="150"/>
      <c r="AH1206" s="150"/>
    </row>
    <row r="1207" spans="1:34" ht="15" customHeight="1">
      <c r="A1207" s="15"/>
      <c r="B1207" s="169">
        <v>15</v>
      </c>
      <c r="C1207" s="105" t="s">
        <v>1662</v>
      </c>
      <c r="D1207" s="105" t="s">
        <v>1662</v>
      </c>
      <c r="E1207" s="212" t="s">
        <v>47</v>
      </c>
      <c r="F1207" s="213" t="s">
        <v>1659</v>
      </c>
      <c r="G1207" s="405"/>
      <c r="H1207" s="405"/>
      <c r="I1207" s="405">
        <v>1001608</v>
      </c>
      <c r="J1207" s="450">
        <v>-0.53111774653842092</v>
      </c>
      <c r="K1207" s="405">
        <f t="shared" si="1238"/>
        <v>1533579.7838748547</v>
      </c>
      <c r="L1207" s="405">
        <f t="shared" ref="L1207:O1207" si="1285">IF($J1207&lt;0,(K1207*(1-$J1207)),(K1207*(1+$J1207)))</f>
        <v>2348091.222823346</v>
      </c>
      <c r="M1207" s="405">
        <f t="shared" si="1285"/>
        <v>3595204.1417559269</v>
      </c>
      <c r="N1207" s="405">
        <f t="shared" si="1285"/>
        <v>5504680.8638709327</v>
      </c>
      <c r="O1207" s="405">
        <f t="shared" si="1285"/>
        <v>8428314.5597032309</v>
      </c>
      <c r="P1207" s="455"/>
      <c r="Q1207" s="87">
        <f t="shared" si="1240"/>
        <v>1001608</v>
      </c>
      <c r="R1207" s="550">
        <f t="shared" si="1231"/>
        <v>0</v>
      </c>
      <c r="S1207" s="550">
        <f t="shared" si="1232"/>
        <v>0</v>
      </c>
      <c r="T1207" s="550">
        <f>IF(R1207=1,SUM($R$6:R1207),0)</f>
        <v>0</v>
      </c>
      <c r="U1207" s="550">
        <f>IF(S1207=1,SUM($S$6:S1207),0)</f>
        <v>0</v>
      </c>
      <c r="V1207" s="550">
        <f t="shared" si="1233"/>
        <v>0</v>
      </c>
      <c r="W1207" s="550">
        <f t="shared" si="1234"/>
        <v>0</v>
      </c>
      <c r="X1207" s="550">
        <f>IF(W1207=1,SUM($W$6:W1207),0)</f>
        <v>0</v>
      </c>
      <c r="Y1207" s="158"/>
      <c r="Z1207" s="158"/>
      <c r="AA1207" s="158"/>
      <c r="AB1207" s="158"/>
      <c r="AE1207" s="150"/>
      <c r="AF1207" s="160"/>
      <c r="AG1207" s="150"/>
      <c r="AH1207" s="150"/>
    </row>
    <row r="1208" spans="1:34" ht="15" customHeight="1">
      <c r="A1208" s="15"/>
      <c r="B1208" s="169">
        <v>16</v>
      </c>
      <c r="C1208" s="105" t="s">
        <v>1663</v>
      </c>
      <c r="D1208" s="105" t="s">
        <v>1663</v>
      </c>
      <c r="E1208" s="212" t="s">
        <v>47</v>
      </c>
      <c r="F1208" s="213" t="s">
        <v>1659</v>
      </c>
      <c r="G1208" s="405"/>
      <c r="H1208" s="405"/>
      <c r="I1208" s="405">
        <v>1067324</v>
      </c>
      <c r="J1208" s="450">
        <v>-0.54946849487632932</v>
      </c>
      <c r="K1208" s="405">
        <f t="shared" si="1238"/>
        <v>1653784.9118253833</v>
      </c>
      <c r="L1208" s="405">
        <f t="shared" ref="L1208:O1208" si="1286">IF($J1208&lt;0,(K1208*(1-$J1208)),(K1208*(1+$J1208)))</f>
        <v>2562487.6181752598</v>
      </c>
      <c r="M1208" s="405">
        <f t="shared" si="1286"/>
        <v>3970493.8328732499</v>
      </c>
      <c r="N1208" s="405">
        <f t="shared" si="1286"/>
        <v>6152155.1031378619</v>
      </c>
      <c r="O1208" s="405">
        <f t="shared" si="1286"/>
        <v>9532570.5079047512</v>
      </c>
      <c r="P1208" s="455"/>
      <c r="Q1208" s="87">
        <f t="shared" si="1240"/>
        <v>1067324</v>
      </c>
      <c r="R1208" s="550">
        <f t="shared" si="1231"/>
        <v>0</v>
      </c>
      <c r="S1208" s="550">
        <f t="shared" si="1232"/>
        <v>0</v>
      </c>
      <c r="T1208" s="550">
        <f>IF(R1208=1,SUM($R$6:R1208),0)</f>
        <v>0</v>
      </c>
      <c r="U1208" s="550">
        <f>IF(S1208=1,SUM($S$6:S1208),0)</f>
        <v>0</v>
      </c>
      <c r="V1208" s="550">
        <f t="shared" si="1233"/>
        <v>0</v>
      </c>
      <c r="W1208" s="550">
        <f t="shared" si="1234"/>
        <v>0</v>
      </c>
      <c r="X1208" s="550">
        <f>IF(W1208=1,SUM($W$6:W1208),0)</f>
        <v>0</v>
      </c>
      <c r="Y1208" s="158"/>
      <c r="Z1208" s="158"/>
      <c r="AA1208" s="158"/>
      <c r="AB1208" s="158"/>
      <c r="AE1208" s="150"/>
      <c r="AF1208" s="160"/>
      <c r="AG1208" s="150"/>
      <c r="AH1208" s="150"/>
    </row>
    <row r="1209" spans="1:34" ht="15" customHeight="1">
      <c r="A1209" s="15"/>
      <c r="B1209" s="169">
        <v>17</v>
      </c>
      <c r="C1209" s="105" t="s">
        <v>1664</v>
      </c>
      <c r="D1209" s="105" t="s">
        <v>1664</v>
      </c>
      <c r="E1209" s="212" t="s">
        <v>47</v>
      </c>
      <c r="F1209" s="213" t="s">
        <v>1659</v>
      </c>
      <c r="G1209" s="405"/>
      <c r="H1209" s="405"/>
      <c r="I1209" s="405">
        <v>1121204</v>
      </c>
      <c r="J1209" s="450">
        <v>-0.54946849487632932</v>
      </c>
      <c r="K1209" s="405">
        <f t="shared" si="1238"/>
        <v>1737270.2743293198</v>
      </c>
      <c r="L1209" s="405">
        <f t="shared" ref="L1209:O1209" si="1287">IF($J1209&lt;0,(K1209*(1-$J1209)),(K1209*(1+$J1209)))</f>
        <v>2691845.557158439</v>
      </c>
      <c r="M1209" s="405">
        <f t="shared" si="1287"/>
        <v>4170929.8838898204</v>
      </c>
      <c r="N1209" s="405">
        <f t="shared" si="1287"/>
        <v>6462724.4494254626</v>
      </c>
      <c r="O1209" s="405">
        <f t="shared" si="1287"/>
        <v>10013787.925451726</v>
      </c>
      <c r="P1209" s="455"/>
      <c r="Q1209" s="87">
        <f t="shared" si="1240"/>
        <v>1121204</v>
      </c>
      <c r="R1209" s="550">
        <f t="shared" si="1231"/>
        <v>0</v>
      </c>
      <c r="S1209" s="550">
        <f t="shared" si="1232"/>
        <v>0</v>
      </c>
      <c r="T1209" s="550">
        <f>IF(R1209=1,SUM($R$6:R1209),0)</f>
        <v>0</v>
      </c>
      <c r="U1209" s="550">
        <f>IF(S1209=1,SUM($S$6:S1209),0)</f>
        <v>0</v>
      </c>
      <c r="V1209" s="550">
        <f t="shared" si="1233"/>
        <v>0</v>
      </c>
      <c r="W1209" s="550">
        <f t="shared" si="1234"/>
        <v>0</v>
      </c>
      <c r="X1209" s="550">
        <f>IF(W1209=1,SUM($W$6:W1209),0)</f>
        <v>0</v>
      </c>
      <c r="Y1209" s="158"/>
      <c r="Z1209" s="158"/>
      <c r="AA1209" s="158"/>
      <c r="AB1209" s="158"/>
      <c r="AE1209" s="150"/>
      <c r="AF1209" s="160"/>
      <c r="AG1209" s="150"/>
      <c r="AH1209" s="150"/>
    </row>
    <row r="1210" spans="1:34" ht="15" customHeight="1">
      <c r="A1210" s="15"/>
      <c r="B1210" s="169"/>
      <c r="C1210" s="105" t="s">
        <v>48</v>
      </c>
      <c r="D1210" s="105"/>
      <c r="E1210" s="212" t="s">
        <v>48</v>
      </c>
      <c r="F1210" s="213"/>
      <c r="G1210" s="214"/>
      <c r="H1210" s="214"/>
      <c r="I1210" s="445"/>
      <c r="J1210" s="167"/>
      <c r="K1210" s="167"/>
      <c r="L1210" s="167"/>
      <c r="M1210" s="167"/>
      <c r="N1210" s="167"/>
      <c r="O1210" s="167">
        <f t="shared" ref="O1210" si="1288">IF($J1210&lt;0,(N1210*(1-$J1210)),(N1210*(1+$J1210)))</f>
        <v>0</v>
      </c>
      <c r="P1210" s="455"/>
      <c r="Q1210" s="87">
        <f t="shared" si="1240"/>
        <v>0</v>
      </c>
      <c r="R1210" s="550">
        <f t="shared" si="1231"/>
        <v>0</v>
      </c>
      <c r="S1210" s="550">
        <f t="shared" si="1232"/>
        <v>0</v>
      </c>
      <c r="T1210" s="550">
        <f>IF(R1210=1,SUM($R$6:R1210),0)</f>
        <v>0</v>
      </c>
      <c r="U1210" s="550">
        <f>IF(S1210=1,SUM($S$6:S1210),0)</f>
        <v>0</v>
      </c>
      <c r="V1210" s="550">
        <f t="shared" si="1233"/>
        <v>0</v>
      </c>
      <c r="W1210" s="550">
        <f t="shared" si="1234"/>
        <v>0</v>
      </c>
      <c r="X1210" s="550">
        <f>IF(W1210=1,SUM($W$6:W1210),0)</f>
        <v>0</v>
      </c>
      <c r="Y1210" s="158"/>
      <c r="Z1210" s="158"/>
      <c r="AA1210" s="158"/>
      <c r="AB1210" s="158"/>
      <c r="AE1210" s="150"/>
      <c r="AF1210" s="160"/>
      <c r="AG1210" s="150"/>
      <c r="AH1210" s="150"/>
    </row>
    <row r="1211" spans="1:34" ht="15" customHeight="1">
      <c r="A1211" s="15"/>
      <c r="B1211" s="425" t="s">
        <v>720</v>
      </c>
      <c r="C1211" s="426" t="s">
        <v>517</v>
      </c>
      <c r="D1211" s="426"/>
      <c r="E1211" s="212" t="s">
        <v>48</v>
      </c>
      <c r="F1211" s="213"/>
      <c r="G1211" s="214"/>
      <c r="H1211" s="214"/>
      <c r="I1211" s="445"/>
      <c r="J1211" s="167"/>
      <c r="K1211" s="167"/>
      <c r="L1211" s="167"/>
      <c r="M1211" s="167"/>
      <c r="N1211" s="167"/>
      <c r="O1211" s="167">
        <f t="shared" ref="O1211" si="1289">IF($J1211&lt;0,(N1211*(1-$J1211)),(N1211*(1+$J1211)))</f>
        <v>0</v>
      </c>
      <c r="P1211" s="455"/>
      <c r="Q1211" s="87">
        <f t="shared" si="1240"/>
        <v>0</v>
      </c>
      <c r="R1211" s="550">
        <f t="shared" si="1231"/>
        <v>0</v>
      </c>
      <c r="S1211" s="550">
        <f t="shared" si="1232"/>
        <v>0</v>
      </c>
      <c r="T1211" s="550">
        <f>IF(R1211=1,SUM($R$6:R1211),0)</f>
        <v>0</v>
      </c>
      <c r="U1211" s="550">
        <f>IF(S1211=1,SUM($S$6:S1211),0)</f>
        <v>0</v>
      </c>
      <c r="V1211" s="550">
        <f t="shared" si="1233"/>
        <v>0</v>
      </c>
      <c r="W1211" s="550">
        <f t="shared" si="1234"/>
        <v>0</v>
      </c>
      <c r="X1211" s="550">
        <f>IF(W1211=1,SUM($W$6:W1211),0)</f>
        <v>0</v>
      </c>
      <c r="Y1211" s="158"/>
      <c r="Z1211" s="158"/>
      <c r="AA1211" s="158"/>
      <c r="AB1211" s="158"/>
      <c r="AE1211" s="150"/>
      <c r="AF1211" s="160"/>
      <c r="AG1211" s="150"/>
      <c r="AH1211" s="150"/>
    </row>
    <row r="1212" spans="1:34" ht="15" customHeight="1">
      <c r="A1212" s="15"/>
      <c r="B1212" s="169">
        <v>1</v>
      </c>
      <c r="C1212" s="105" t="s">
        <v>320</v>
      </c>
      <c r="D1212" s="105"/>
      <c r="E1212" s="212" t="s">
        <v>47</v>
      </c>
      <c r="F1212" s="213" t="s">
        <v>96</v>
      </c>
      <c r="G1212" s="214">
        <v>367100.81715813151</v>
      </c>
      <c r="H1212" s="214">
        <v>367100.81715813151</v>
      </c>
      <c r="I1212" s="444">
        <v>367100.81715813151</v>
      </c>
      <c r="J1212" s="449">
        <v>8.1532651745417697E-2</v>
      </c>
      <c r="K1212" s="444">
        <f t="shared" si="1238"/>
        <v>397031.52023894375</v>
      </c>
      <c r="L1212" s="444">
        <f t="shared" ref="L1212:O1212" si="1290">IF($J1212&lt;0,(K1212*(1-$J1212)),(K1212*(1+$J1212)))</f>
        <v>429402.55291053932</v>
      </c>
      <c r="M1212" s="444">
        <f t="shared" si="1290"/>
        <v>464412.88171558769</v>
      </c>
      <c r="N1212" s="444">
        <f t="shared" si="1290"/>
        <v>502277.69546659058</v>
      </c>
      <c r="O1212" s="444">
        <f t="shared" si="1290"/>
        <v>543229.72789055912</v>
      </c>
      <c r="P1212" s="455"/>
      <c r="Q1212" s="87">
        <f t="shared" si="1240"/>
        <v>367100.81715813151</v>
      </c>
      <c r="R1212" s="550">
        <f t="shared" si="1231"/>
        <v>0</v>
      </c>
      <c r="S1212" s="550">
        <f t="shared" si="1232"/>
        <v>0</v>
      </c>
      <c r="T1212" s="550">
        <f>IF(R1212=1,SUM($R$6:R1212),0)</f>
        <v>0</v>
      </c>
      <c r="U1212" s="550">
        <f>IF(S1212=1,SUM($S$6:S1212),0)</f>
        <v>0</v>
      </c>
      <c r="V1212" s="550">
        <f t="shared" si="1233"/>
        <v>0</v>
      </c>
      <c r="W1212" s="550">
        <f t="shared" si="1234"/>
        <v>0</v>
      </c>
      <c r="X1212" s="550">
        <f>IF(W1212=1,SUM($W$6:W1212),0)</f>
        <v>0</v>
      </c>
      <c r="Y1212" s="158"/>
      <c r="Z1212" s="158"/>
      <c r="AA1212" s="158"/>
      <c r="AB1212" s="158"/>
      <c r="AE1212" s="150"/>
      <c r="AF1212" s="160"/>
      <c r="AG1212" s="150"/>
      <c r="AH1212" s="150"/>
    </row>
    <row r="1213" spans="1:34" ht="15" customHeight="1">
      <c r="A1213" s="15"/>
      <c r="B1213" s="169">
        <v>2</v>
      </c>
      <c r="C1213" s="105" t="s">
        <v>322</v>
      </c>
      <c r="D1213" s="105"/>
      <c r="E1213" s="212" t="s">
        <v>47</v>
      </c>
      <c r="F1213" s="213" t="s">
        <v>96</v>
      </c>
      <c r="G1213" s="214">
        <v>483136</v>
      </c>
      <c r="H1213" s="214">
        <v>483136</v>
      </c>
      <c r="I1213" s="444">
        <v>483136</v>
      </c>
      <c r="J1213" s="449">
        <v>8.1532651745417697E-2</v>
      </c>
      <c r="K1213" s="444">
        <f t="shared" si="1238"/>
        <v>522527.35923367419</v>
      </c>
      <c r="L1213" s="444">
        <f t="shared" ref="L1213:O1213" si="1291">IF($J1213&lt;0,(K1213*(1-$J1213)),(K1213*(1+$J1213)))</f>
        <v>565130.4004415262</v>
      </c>
      <c r="M1213" s="444">
        <f t="shared" si="1291"/>
        <v>611206.98057147372</v>
      </c>
      <c r="N1213" s="444">
        <f t="shared" si="1291"/>
        <v>661040.30646277603</v>
      </c>
      <c r="O1213" s="444">
        <f t="shared" si="1291"/>
        <v>714936.67555928975</v>
      </c>
      <c r="P1213" s="455"/>
      <c r="Q1213" s="87">
        <f t="shared" si="1240"/>
        <v>483136</v>
      </c>
      <c r="R1213" s="550">
        <f t="shared" si="1231"/>
        <v>0</v>
      </c>
      <c r="S1213" s="550">
        <f t="shared" si="1232"/>
        <v>0</v>
      </c>
      <c r="T1213" s="550">
        <f>IF(R1213=1,SUM($R$6:R1213),0)</f>
        <v>0</v>
      </c>
      <c r="U1213" s="550">
        <f>IF(S1213=1,SUM($S$6:S1213),0)</f>
        <v>0</v>
      </c>
      <c r="V1213" s="550">
        <f t="shared" si="1233"/>
        <v>0</v>
      </c>
      <c r="W1213" s="550">
        <f t="shared" si="1234"/>
        <v>0</v>
      </c>
      <c r="X1213" s="550">
        <f>IF(W1213=1,SUM($W$6:W1213),0)</f>
        <v>0</v>
      </c>
      <c r="Y1213" s="158"/>
      <c r="Z1213" s="158"/>
      <c r="AA1213" s="158"/>
      <c r="AB1213" s="158"/>
      <c r="AE1213" s="150"/>
      <c r="AF1213" s="160"/>
      <c r="AG1213" s="150"/>
      <c r="AH1213" s="150"/>
    </row>
    <row r="1214" spans="1:34" ht="13.8" customHeight="1">
      <c r="A1214" s="15"/>
      <c r="B1214" s="169">
        <v>3</v>
      </c>
      <c r="C1214" s="105" t="s">
        <v>324</v>
      </c>
      <c r="D1214" s="105" t="s">
        <v>324</v>
      </c>
      <c r="E1214" s="212" t="s">
        <v>47</v>
      </c>
      <c r="F1214" s="213" t="s">
        <v>96</v>
      </c>
      <c r="G1214" s="214">
        <v>542850</v>
      </c>
      <c r="H1214" s="214">
        <v>542850</v>
      </c>
      <c r="I1214" s="167">
        <v>587110</v>
      </c>
      <c r="J1214" s="445">
        <f t="shared" si="1271"/>
        <v>8.1532651745417697E-2</v>
      </c>
      <c r="K1214" s="167">
        <f t="shared" si="1238"/>
        <v>634978.63516625226</v>
      </c>
      <c r="L1214" s="167">
        <f t="shared" ref="L1214:O1214" si="1292">IF($J1214&lt;0,(K1214*(1-$J1214)),(K1214*(1+$J1214)))</f>
        <v>686750.12709304306</v>
      </c>
      <c r="M1214" s="167">
        <f t="shared" si="1292"/>
        <v>742742.68604144151</v>
      </c>
      <c r="N1214" s="167">
        <f t="shared" si="1292"/>
        <v>803300.4667989146</v>
      </c>
      <c r="O1214" s="167">
        <f t="shared" si="1292"/>
        <v>868795.6840053621</v>
      </c>
      <c r="P1214" s="455"/>
      <c r="Q1214" s="87">
        <f t="shared" si="1240"/>
        <v>587110</v>
      </c>
      <c r="R1214" s="550">
        <f t="shared" si="1231"/>
        <v>0</v>
      </c>
      <c r="S1214" s="550">
        <f t="shared" si="1232"/>
        <v>0</v>
      </c>
      <c r="T1214" s="550">
        <f>IF(R1214=1,SUM($R$6:R1214),0)</f>
        <v>0</v>
      </c>
      <c r="U1214" s="550">
        <f>IF(S1214=1,SUM($S$6:S1214),0)</f>
        <v>0</v>
      </c>
      <c r="V1214" s="550">
        <f t="shared" si="1233"/>
        <v>0</v>
      </c>
      <c r="W1214" s="550">
        <f t="shared" si="1234"/>
        <v>0</v>
      </c>
      <c r="X1214" s="550">
        <f>IF(W1214=1,SUM($W$6:W1214),0)</f>
        <v>0</v>
      </c>
      <c r="Y1214" s="158"/>
      <c r="Z1214" s="158"/>
      <c r="AA1214" s="158"/>
      <c r="AB1214" s="158"/>
      <c r="AE1214" s="150"/>
      <c r="AF1214" s="160"/>
      <c r="AG1214" s="150"/>
      <c r="AH1214" s="150"/>
    </row>
    <row r="1215" spans="1:34" ht="15" customHeight="1">
      <c r="A1215" s="15"/>
      <c r="B1215" s="169">
        <v>4</v>
      </c>
      <c r="C1215" s="105" t="s">
        <v>800</v>
      </c>
      <c r="D1215" s="105" t="s">
        <v>800</v>
      </c>
      <c r="E1215" s="212" t="s">
        <v>47</v>
      </c>
      <c r="F1215" s="213" t="s">
        <v>96</v>
      </c>
      <c r="G1215" s="214">
        <v>580849</v>
      </c>
      <c r="H1215" s="214">
        <v>580849</v>
      </c>
      <c r="I1215" s="167">
        <v>628210</v>
      </c>
      <c r="J1215" s="445">
        <f t="shared" si="1271"/>
        <v>8.1537542459399953E-2</v>
      </c>
      <c r="K1215" s="167">
        <f t="shared" si="1238"/>
        <v>679432.69954841968</v>
      </c>
      <c r="L1215" s="167">
        <f t="shared" ref="L1215:O1215" si="1293">IF($J1215&lt;0,(K1215*(1-$J1215)),(K1215*(1+$J1215)))</f>
        <v>734831.97213615372</v>
      </c>
      <c r="M1215" s="167">
        <f t="shared" si="1293"/>
        <v>794748.36526473006</v>
      </c>
      <c r="N1215" s="167">
        <f t="shared" si="1293"/>
        <v>859550.19384204177</v>
      </c>
      <c r="O1215" s="167">
        <f t="shared" si="1293"/>
        <v>929635.80426842277</v>
      </c>
      <c r="P1215" s="455"/>
      <c r="Q1215" s="87">
        <f t="shared" si="1240"/>
        <v>628210</v>
      </c>
      <c r="R1215" s="550">
        <f t="shared" si="1231"/>
        <v>0</v>
      </c>
      <c r="S1215" s="550">
        <f t="shared" si="1232"/>
        <v>0</v>
      </c>
      <c r="T1215" s="550">
        <f>IF(R1215=1,SUM($R$6:R1215),0)</f>
        <v>0</v>
      </c>
      <c r="U1215" s="550">
        <f>IF(S1215=1,SUM($S$6:S1215),0)</f>
        <v>0</v>
      </c>
      <c r="V1215" s="550">
        <f t="shared" si="1233"/>
        <v>0</v>
      </c>
      <c r="W1215" s="550">
        <f t="shared" si="1234"/>
        <v>0</v>
      </c>
      <c r="X1215" s="550">
        <f>IF(W1215=1,SUM($W$6:W1215),0)</f>
        <v>0</v>
      </c>
      <c r="Y1215" s="158"/>
      <c r="Z1215" s="158"/>
      <c r="AA1215" s="158"/>
      <c r="AB1215" s="158"/>
      <c r="AE1215" s="150"/>
      <c r="AF1215" s="160"/>
      <c r="AG1215" s="150"/>
      <c r="AH1215" s="150"/>
    </row>
    <row r="1216" spans="1:34" ht="15" customHeight="1">
      <c r="A1216" s="15"/>
      <c r="B1216" s="169">
        <v>5</v>
      </c>
      <c r="C1216" s="105" t="s">
        <v>326</v>
      </c>
      <c r="D1216" s="105" t="s">
        <v>326</v>
      </c>
      <c r="E1216" s="212" t="s">
        <v>47</v>
      </c>
      <c r="F1216" s="213" t="s">
        <v>96</v>
      </c>
      <c r="G1216" s="214">
        <v>640563</v>
      </c>
      <c r="H1216" s="214">
        <v>640563</v>
      </c>
      <c r="I1216" s="167">
        <v>692790</v>
      </c>
      <c r="J1216" s="445">
        <f t="shared" si="1271"/>
        <v>8.1532963970756975E-2</v>
      </c>
      <c r="K1216" s="167">
        <f t="shared" si="1238"/>
        <v>749275.22210930067</v>
      </c>
      <c r="L1216" s="167">
        <f t="shared" ref="L1216:O1216" si="1294">IF($J1216&lt;0,(K1216*(1-$J1216)),(K1216*(1+$J1216)))</f>
        <v>810365.85179771914</v>
      </c>
      <c r="M1216" s="167">
        <f t="shared" si="1294"/>
        <v>876437.38159547432</v>
      </c>
      <c r="N1216" s="167">
        <f t="shared" si="1294"/>
        <v>947895.91905172262</v>
      </c>
      <c r="O1216" s="167">
        <f t="shared" si="1294"/>
        <v>1025180.6828677943</v>
      </c>
      <c r="P1216" s="455"/>
      <c r="Q1216" s="87">
        <f t="shared" si="1240"/>
        <v>692790</v>
      </c>
      <c r="R1216" s="550">
        <f t="shared" si="1231"/>
        <v>0</v>
      </c>
      <c r="S1216" s="550">
        <f t="shared" si="1232"/>
        <v>0</v>
      </c>
      <c r="T1216" s="550">
        <f>IF(R1216=1,SUM($R$6:R1216),0)</f>
        <v>0</v>
      </c>
      <c r="U1216" s="550">
        <f>IF(S1216=1,SUM($S$6:S1216),0)</f>
        <v>0</v>
      </c>
      <c r="V1216" s="550">
        <f t="shared" si="1233"/>
        <v>0</v>
      </c>
      <c r="W1216" s="550">
        <f t="shared" si="1234"/>
        <v>0</v>
      </c>
      <c r="X1216" s="550">
        <f>IF(W1216=1,SUM($W$6:W1216),0)</f>
        <v>0</v>
      </c>
      <c r="Y1216" s="158"/>
      <c r="Z1216" s="158"/>
      <c r="AA1216" s="158"/>
      <c r="AB1216" s="158"/>
      <c r="AE1216" s="150"/>
      <c r="AF1216" s="160"/>
      <c r="AG1216" s="150"/>
      <c r="AH1216" s="150"/>
    </row>
    <row r="1217" spans="1:34" ht="15" customHeight="1">
      <c r="A1217" s="15"/>
      <c r="B1217" s="169">
        <v>6</v>
      </c>
      <c r="C1217" s="105" t="s">
        <v>328</v>
      </c>
      <c r="D1217" s="105"/>
      <c r="E1217" s="212" t="s">
        <v>47</v>
      </c>
      <c r="F1217" s="213" t="s">
        <v>96</v>
      </c>
      <c r="G1217" s="214">
        <v>777904.11254937388</v>
      </c>
      <c r="H1217" s="214">
        <v>777904.11254937388</v>
      </c>
      <c r="I1217" s="444">
        <v>777904.11254937388</v>
      </c>
      <c r="J1217" s="449">
        <v>8.1532651745417697E-2</v>
      </c>
      <c r="K1217" s="444">
        <f t="shared" si="1238"/>
        <v>841328.69764919032</v>
      </c>
      <c r="L1217" s="444">
        <f t="shared" ref="L1217:O1217" si="1295">IF($J1217&lt;0,(K1217*(1-$J1217)),(K1217*(1+$J1217)))</f>
        <v>909924.4573580476</v>
      </c>
      <c r="M1217" s="444">
        <f t="shared" si="1295"/>
        <v>984113.0112544595</v>
      </c>
      <c r="N1217" s="444">
        <f t="shared" si="1295"/>
        <v>1064350.3546792038</v>
      </c>
      <c r="O1217" s="444">
        <f t="shared" si="1295"/>
        <v>1151129.6614823753</v>
      </c>
      <c r="P1217" s="455"/>
      <c r="Q1217" s="87">
        <f t="shared" si="1240"/>
        <v>777904.11254937388</v>
      </c>
      <c r="R1217" s="550">
        <f t="shared" si="1231"/>
        <v>0</v>
      </c>
      <c r="S1217" s="550">
        <f t="shared" si="1232"/>
        <v>0</v>
      </c>
      <c r="T1217" s="550">
        <f>IF(R1217=1,SUM($R$6:R1217),0)</f>
        <v>0</v>
      </c>
      <c r="U1217" s="550">
        <f>IF(S1217=1,SUM($S$6:S1217),0)</f>
        <v>0</v>
      </c>
      <c r="V1217" s="550">
        <f t="shared" si="1233"/>
        <v>0</v>
      </c>
      <c r="W1217" s="550">
        <f t="shared" si="1234"/>
        <v>0</v>
      </c>
      <c r="X1217" s="550">
        <f>IF(W1217=1,SUM($W$6:W1217),0)</f>
        <v>0</v>
      </c>
      <c r="Y1217" s="158"/>
      <c r="Z1217" s="158"/>
      <c r="AA1217" s="158"/>
      <c r="AB1217" s="158"/>
      <c r="AE1217" s="150"/>
      <c r="AF1217" s="160"/>
      <c r="AG1217" s="150"/>
      <c r="AH1217" s="150"/>
    </row>
    <row r="1218" spans="1:34" ht="15" customHeight="1">
      <c r="A1218" s="15"/>
      <c r="B1218" s="169">
        <v>7</v>
      </c>
      <c r="C1218" s="105" t="s">
        <v>330</v>
      </c>
      <c r="D1218" s="105" t="s">
        <v>330</v>
      </c>
      <c r="E1218" s="212" t="s">
        <v>47</v>
      </c>
      <c r="F1218" s="213" t="s">
        <v>96</v>
      </c>
      <c r="G1218" s="214">
        <v>776275</v>
      </c>
      <c r="H1218" s="214">
        <v>776275</v>
      </c>
      <c r="I1218" s="167">
        <v>839570</v>
      </c>
      <c r="J1218" s="445">
        <f t="shared" si="1271"/>
        <v>8.1536826511223473E-2</v>
      </c>
      <c r="K1218" s="167">
        <f t="shared" si="1238"/>
        <v>908025.87343402789</v>
      </c>
      <c r="L1218" s="167">
        <f t="shared" ref="L1218:O1218" si="1296">IF($J1218&lt;0,(K1218*(1-$J1218)),(K1218*(1+$J1218)))</f>
        <v>982063.42154392041</v>
      </c>
      <c r="M1218" s="167">
        <f t="shared" si="1296"/>
        <v>1062137.7563693656</v>
      </c>
      <c r="N1218" s="167">
        <f t="shared" si="1296"/>
        <v>1148741.0983414748</v>
      </c>
      <c r="O1218" s="167">
        <f t="shared" si="1296"/>
        <v>1242405.8019832559</v>
      </c>
      <c r="P1218" s="455"/>
      <c r="Q1218" s="87">
        <f t="shared" si="1240"/>
        <v>839570</v>
      </c>
      <c r="R1218" s="550">
        <f t="shared" si="1231"/>
        <v>0</v>
      </c>
      <c r="S1218" s="550">
        <f t="shared" si="1232"/>
        <v>0</v>
      </c>
      <c r="T1218" s="550">
        <f>IF(R1218=1,SUM($R$6:R1218),0)</f>
        <v>0</v>
      </c>
      <c r="U1218" s="550">
        <f>IF(S1218=1,SUM($S$6:S1218),0)</f>
        <v>0</v>
      </c>
      <c r="V1218" s="550">
        <f t="shared" si="1233"/>
        <v>0</v>
      </c>
      <c r="W1218" s="550">
        <f t="shared" si="1234"/>
        <v>0</v>
      </c>
      <c r="X1218" s="550">
        <f>IF(W1218=1,SUM($W$6:W1218),0)</f>
        <v>0</v>
      </c>
      <c r="Y1218" s="158"/>
      <c r="Z1218" s="158"/>
      <c r="AA1218" s="158"/>
      <c r="AB1218" s="158"/>
      <c r="AE1218" s="150"/>
      <c r="AF1218" s="160"/>
      <c r="AG1218" s="150"/>
      <c r="AH1218" s="150"/>
    </row>
    <row r="1219" spans="1:34" ht="15" customHeight="1">
      <c r="A1219" s="15"/>
      <c r="B1219" s="169">
        <v>8</v>
      </c>
      <c r="C1219" s="105" t="s">
        <v>332</v>
      </c>
      <c r="D1219" s="105" t="s">
        <v>332</v>
      </c>
      <c r="E1219" s="212" t="s">
        <v>47</v>
      </c>
      <c r="F1219" s="213" t="s">
        <v>96</v>
      </c>
      <c r="G1219" s="214">
        <v>852274</v>
      </c>
      <c r="H1219" s="214">
        <v>852274</v>
      </c>
      <c r="I1219" s="167">
        <v>921780</v>
      </c>
      <c r="J1219" s="445">
        <f t="shared" si="1271"/>
        <v>8.1553584879979907E-2</v>
      </c>
      <c r="K1219" s="167">
        <f t="shared" si="1238"/>
        <v>996954.46347066795</v>
      </c>
      <c r="L1219" s="167">
        <f t="shared" ref="L1219:O1219" si="1297">IF($J1219&lt;0,(K1219*(1-$J1219)),(K1219*(1+$J1219)))</f>
        <v>1078259.6739287979</v>
      </c>
      <c r="M1219" s="167">
        <f t="shared" si="1297"/>
        <v>1166195.6157692098</v>
      </c>
      <c r="N1219" s="167">
        <f t="shared" si="1297"/>
        <v>1261303.0489065046</v>
      </c>
      <c r="O1219" s="167">
        <f t="shared" si="1297"/>
        <v>1364166.8341648788</v>
      </c>
      <c r="P1219" s="455"/>
      <c r="Q1219" s="87">
        <f t="shared" si="1240"/>
        <v>921780</v>
      </c>
      <c r="R1219" s="550">
        <f t="shared" si="1231"/>
        <v>0</v>
      </c>
      <c r="S1219" s="550">
        <f t="shared" si="1232"/>
        <v>0</v>
      </c>
      <c r="T1219" s="550">
        <f>IF(R1219=1,SUM($R$6:R1219),0)</f>
        <v>0</v>
      </c>
      <c r="U1219" s="550">
        <f>IF(S1219=1,SUM($S$6:S1219),0)</f>
        <v>0</v>
      </c>
      <c r="V1219" s="550">
        <f t="shared" si="1233"/>
        <v>0</v>
      </c>
      <c r="W1219" s="550">
        <f t="shared" si="1234"/>
        <v>0</v>
      </c>
      <c r="X1219" s="550">
        <f>IF(W1219=1,SUM($W$6:W1219),0)</f>
        <v>0</v>
      </c>
      <c r="Y1219" s="158"/>
      <c r="Z1219" s="158"/>
      <c r="AA1219" s="158"/>
      <c r="AB1219" s="158"/>
      <c r="AE1219" s="150"/>
      <c r="AF1219" s="160"/>
      <c r="AG1219" s="150"/>
      <c r="AH1219" s="150"/>
    </row>
    <row r="1220" spans="1:34" ht="15" customHeight="1">
      <c r="A1220" s="15"/>
      <c r="B1220" s="169">
        <v>9</v>
      </c>
      <c r="C1220" s="105" t="s">
        <v>334</v>
      </c>
      <c r="D1220" s="105"/>
      <c r="E1220" s="212" t="s">
        <v>47</v>
      </c>
      <c r="F1220" s="213" t="s">
        <v>96</v>
      </c>
      <c r="G1220" s="214">
        <v>1280085.3169734846</v>
      </c>
      <c r="H1220" s="214">
        <v>1280085.3169734846</v>
      </c>
      <c r="I1220" s="444">
        <v>1280085.3169734846</v>
      </c>
      <c r="J1220" s="449">
        <v>8.1532651745417697E-2</v>
      </c>
      <c r="K1220" s="444">
        <f t="shared" si="1238"/>
        <v>1384454.0673267064</v>
      </c>
      <c r="L1220" s="444">
        <f t="shared" ref="L1220:O1220" si="1298">IF($J1220&lt;0,(K1220*(1-$J1220)),(K1220*(1+$J1220)))</f>
        <v>1497332.2786555819</v>
      </c>
      <c r="M1220" s="444">
        <f t="shared" si="1298"/>
        <v>1619413.7498783802</v>
      </c>
      <c r="N1220" s="444">
        <f t="shared" si="1298"/>
        <v>1751448.8471789553</v>
      </c>
      <c r="O1220" s="444">
        <f t="shared" si="1298"/>
        <v>1894249.1160859105</v>
      </c>
      <c r="P1220" s="455"/>
      <c r="Q1220" s="87">
        <f t="shared" si="1240"/>
        <v>1280085.3169734846</v>
      </c>
      <c r="R1220" s="550">
        <f t="shared" si="1231"/>
        <v>0</v>
      </c>
      <c r="S1220" s="550">
        <f t="shared" si="1232"/>
        <v>0</v>
      </c>
      <c r="T1220" s="550">
        <f>IF(R1220=1,SUM($R$6:R1220),0)</f>
        <v>0</v>
      </c>
      <c r="U1220" s="550">
        <f>IF(S1220=1,SUM($S$6:S1220),0)</f>
        <v>0</v>
      </c>
      <c r="V1220" s="550">
        <f t="shared" si="1233"/>
        <v>0</v>
      </c>
      <c r="W1220" s="550">
        <f t="shared" si="1234"/>
        <v>0</v>
      </c>
      <c r="X1220" s="550">
        <f>IF(W1220=1,SUM($W$6:W1220),0)</f>
        <v>0</v>
      </c>
      <c r="Y1220" s="158"/>
      <c r="Z1220" s="158"/>
      <c r="AA1220" s="158"/>
      <c r="AB1220" s="158"/>
      <c r="AE1220" s="150"/>
      <c r="AF1220" s="160"/>
      <c r="AG1220" s="150"/>
      <c r="AH1220" s="150"/>
    </row>
    <row r="1221" spans="1:34" ht="15" customHeight="1">
      <c r="A1221" s="15"/>
      <c r="B1221" s="169">
        <v>10</v>
      </c>
      <c r="C1221" s="105" t="s">
        <v>336</v>
      </c>
      <c r="D1221" s="105" t="s">
        <v>336</v>
      </c>
      <c r="E1221" s="212" t="s">
        <v>47</v>
      </c>
      <c r="F1221" s="213" t="s">
        <v>96</v>
      </c>
      <c r="G1221" s="214">
        <v>901131</v>
      </c>
      <c r="H1221" s="214">
        <v>901131</v>
      </c>
      <c r="I1221" s="167">
        <v>974610</v>
      </c>
      <c r="J1221" s="445">
        <f t="shared" si="1271"/>
        <v>8.154086364801566E-2</v>
      </c>
      <c r="K1221" s="167">
        <f t="shared" si="1238"/>
        <v>1054080.5411199925</v>
      </c>
      <c r="L1221" s="167">
        <f t="shared" ref="L1221:O1221" si="1299">IF($J1221&lt;0,(K1221*(1-$J1221)),(K1221*(1+$J1221)))</f>
        <v>1140031.1787974844</v>
      </c>
      <c r="M1221" s="167">
        <f t="shared" si="1299"/>
        <v>1232990.3057022968</v>
      </c>
      <c r="N1221" s="167">
        <f t="shared" si="1299"/>
        <v>1333529.4000988931</v>
      </c>
      <c r="O1221" s="167">
        <f t="shared" si="1299"/>
        <v>1442266.5390829772</v>
      </c>
      <c r="P1221" s="455"/>
      <c r="Q1221" s="87">
        <f t="shared" si="1240"/>
        <v>974610</v>
      </c>
      <c r="R1221" s="550">
        <f t="shared" si="1231"/>
        <v>0</v>
      </c>
      <c r="S1221" s="550">
        <f t="shared" si="1232"/>
        <v>0</v>
      </c>
      <c r="T1221" s="550">
        <f>IF(R1221=1,SUM($R$6:R1221),0)</f>
        <v>0</v>
      </c>
      <c r="U1221" s="550">
        <f>IF(S1221=1,SUM($S$6:S1221),0)</f>
        <v>0</v>
      </c>
      <c r="V1221" s="550">
        <f t="shared" si="1233"/>
        <v>0</v>
      </c>
      <c r="W1221" s="550">
        <f t="shared" si="1234"/>
        <v>0</v>
      </c>
      <c r="X1221" s="550">
        <f>IF(W1221=1,SUM($W$6:W1221),0)</f>
        <v>0</v>
      </c>
      <c r="Y1221" s="158"/>
      <c r="Z1221" s="158"/>
      <c r="AA1221" s="158"/>
      <c r="AB1221" s="158"/>
      <c r="AE1221" s="150"/>
      <c r="AF1221" s="160"/>
      <c r="AG1221" s="150"/>
      <c r="AH1221" s="150"/>
    </row>
    <row r="1222" spans="1:34" ht="15" customHeight="1">
      <c r="A1222" s="15"/>
      <c r="B1222" s="169">
        <v>11</v>
      </c>
      <c r="C1222" s="105" t="s">
        <v>338</v>
      </c>
      <c r="D1222" s="105" t="s">
        <v>338</v>
      </c>
      <c r="E1222" s="212" t="s">
        <v>47</v>
      </c>
      <c r="F1222" s="213" t="s">
        <v>96</v>
      </c>
      <c r="G1222" s="214">
        <v>928273</v>
      </c>
      <c r="H1222" s="214">
        <v>928273</v>
      </c>
      <c r="I1222" s="167">
        <v>1003970</v>
      </c>
      <c r="J1222" s="445">
        <f t="shared" si="1271"/>
        <v>8.154605380098312E-2</v>
      </c>
      <c r="K1222" s="167">
        <f t="shared" si="1238"/>
        <v>1085839.7916345731</v>
      </c>
      <c r="L1222" s="167">
        <f t="shared" ref="L1222:O1222" si="1300">IF($J1222&lt;0,(K1222*(1-$J1222)),(K1222*(1+$J1222)))</f>
        <v>1174385.7417024544</v>
      </c>
      <c r="M1222" s="167">
        <f t="shared" si="1300"/>
        <v>1270152.2645784302</v>
      </c>
      <c r="N1222" s="167">
        <f t="shared" si="1300"/>
        <v>1373728.1694811834</v>
      </c>
      <c r="O1222" s="167">
        <f t="shared" si="1300"/>
        <v>1485750.2806976221</v>
      </c>
      <c r="P1222" s="455"/>
      <c r="Q1222" s="87">
        <f t="shared" si="1240"/>
        <v>1003970</v>
      </c>
      <c r="R1222" s="550">
        <f t="shared" si="1231"/>
        <v>0</v>
      </c>
      <c r="S1222" s="550">
        <f t="shared" si="1232"/>
        <v>0</v>
      </c>
      <c r="T1222" s="550">
        <f>IF(R1222=1,SUM($R$6:R1222),0)</f>
        <v>0</v>
      </c>
      <c r="U1222" s="550">
        <f>IF(S1222=1,SUM($S$6:S1222),0)</f>
        <v>0</v>
      </c>
      <c r="V1222" s="550">
        <f t="shared" si="1233"/>
        <v>0</v>
      </c>
      <c r="W1222" s="550">
        <f t="shared" si="1234"/>
        <v>0</v>
      </c>
      <c r="X1222" s="550">
        <f>IF(W1222=1,SUM($W$6:W1222),0)</f>
        <v>0</v>
      </c>
      <c r="Y1222" s="158"/>
      <c r="Z1222" s="158"/>
      <c r="AA1222" s="158"/>
      <c r="AB1222" s="158"/>
      <c r="AE1222" s="150"/>
      <c r="AF1222" s="160"/>
      <c r="AG1222" s="150"/>
      <c r="AH1222" s="150"/>
    </row>
    <row r="1223" spans="1:34" ht="15" customHeight="1">
      <c r="A1223" s="15"/>
      <c r="B1223" s="169">
        <v>12</v>
      </c>
      <c r="C1223" s="105" t="s">
        <v>340</v>
      </c>
      <c r="D1223" s="105" t="s">
        <v>340</v>
      </c>
      <c r="E1223" s="212" t="s">
        <v>47</v>
      </c>
      <c r="F1223" s="213" t="s">
        <v>96</v>
      </c>
      <c r="G1223" s="214">
        <v>1063986</v>
      </c>
      <c r="H1223" s="214">
        <v>1063986</v>
      </c>
      <c r="I1223" s="167">
        <v>1150750</v>
      </c>
      <c r="J1223" s="445">
        <f t="shared" si="1271"/>
        <v>8.1546185758083284E-2</v>
      </c>
      <c r="K1223" s="167">
        <f t="shared" si="1238"/>
        <v>1244589.2732611143</v>
      </c>
      <c r="L1223" s="167">
        <f t="shared" ref="L1223:O1223" si="1301">IF($J1223&lt;0,(K1223*(1-$J1223)),(K1223*(1+$J1223)))</f>
        <v>1346080.7813309829</v>
      </c>
      <c r="M1223" s="167">
        <f t="shared" si="1301"/>
        <v>1455848.5347707851</v>
      </c>
      <c r="N1223" s="167">
        <f t="shared" si="1301"/>
        <v>1574567.429822837</v>
      </c>
      <c r="O1223" s="167">
        <f t="shared" si="1301"/>
        <v>1702967.3979437978</v>
      </c>
      <c r="P1223" s="455"/>
      <c r="Q1223" s="87">
        <f t="shared" si="1240"/>
        <v>1150750</v>
      </c>
      <c r="R1223" s="550">
        <f t="shared" ref="R1223:R1286" si="1302">IF(E1223="MDU-KD",1,0)</f>
        <v>0</v>
      </c>
      <c r="S1223" s="550">
        <f t="shared" ref="S1223:S1286" si="1303">IF(E1223="HDW",1,0)</f>
        <v>0</v>
      </c>
      <c r="T1223" s="550">
        <f>IF(R1223=1,SUM($R$6:R1223),0)</f>
        <v>0</v>
      </c>
      <c r="U1223" s="550">
        <f>IF(S1223=1,SUM($S$6:S1223),0)</f>
        <v>0</v>
      </c>
      <c r="V1223" s="550">
        <f t="shared" ref="V1223:V1286" si="1304">IF(T1223=0,U1223,T1223)</f>
        <v>0</v>
      </c>
      <c r="W1223" s="550">
        <f t="shared" ref="W1223:W1286" si="1305">IF(F1223=0,0,IF(LEFT(C1223,11)="Tiang Beton",1,0))</f>
        <v>0</v>
      </c>
      <c r="X1223" s="550">
        <f>IF(W1223=1,SUM($W$6:W1223),0)</f>
        <v>0</v>
      </c>
      <c r="Y1223" s="158"/>
      <c r="Z1223" s="158"/>
      <c r="AA1223" s="158"/>
      <c r="AB1223" s="158"/>
      <c r="AE1223" s="150"/>
      <c r="AF1223" s="160"/>
      <c r="AG1223" s="150"/>
      <c r="AH1223" s="150"/>
    </row>
    <row r="1224" spans="1:34" ht="15" customHeight="1">
      <c r="A1224" s="15"/>
      <c r="B1224" s="169">
        <v>13</v>
      </c>
      <c r="C1224" s="105" t="s">
        <v>342</v>
      </c>
      <c r="D1224" s="105"/>
      <c r="E1224" s="212" t="s">
        <v>47</v>
      </c>
      <c r="F1224" s="213" t="s">
        <v>96</v>
      </c>
      <c r="G1224" s="214">
        <v>1503365.2512190146</v>
      </c>
      <c r="H1224" s="214">
        <v>1503365.2512190146</v>
      </c>
      <c r="I1224" s="444">
        <v>1503365.2512190146</v>
      </c>
      <c r="J1224" s="449">
        <v>8.1532651745417697E-2</v>
      </c>
      <c r="K1224" s="444">
        <f t="shared" si="1238"/>
        <v>1625938.6066928171</v>
      </c>
      <c r="L1224" s="444">
        <f t="shared" ref="L1224:O1224" si="1306">IF($J1224&lt;0,(K1224*(1-$J1224)),(K1224*(1+$J1224)))</f>
        <v>1758505.6928717324</v>
      </c>
      <c r="M1224" s="444">
        <f t="shared" si="1306"/>
        <v>1901881.3251209781</v>
      </c>
      <c r="N1224" s="444">
        <f t="shared" si="1306"/>
        <v>2056946.7528631806</v>
      </c>
      <c r="O1224" s="444">
        <f t="shared" si="1306"/>
        <v>2224655.0761232423</v>
      </c>
      <c r="P1224" s="455"/>
      <c r="Q1224" s="87">
        <f t="shared" si="1240"/>
        <v>1503365.2512190146</v>
      </c>
      <c r="R1224" s="550">
        <f t="shared" si="1302"/>
        <v>0</v>
      </c>
      <c r="S1224" s="550">
        <f t="shared" si="1303"/>
        <v>0</v>
      </c>
      <c r="T1224" s="550">
        <f>IF(R1224=1,SUM($R$6:R1224),0)</f>
        <v>0</v>
      </c>
      <c r="U1224" s="550">
        <f>IF(S1224=1,SUM($S$6:S1224),0)</f>
        <v>0</v>
      </c>
      <c r="V1224" s="550">
        <f t="shared" si="1304"/>
        <v>0</v>
      </c>
      <c r="W1224" s="550">
        <f t="shared" si="1305"/>
        <v>0</v>
      </c>
      <c r="X1224" s="550">
        <f>IF(W1224=1,SUM($W$6:W1224),0)</f>
        <v>0</v>
      </c>
      <c r="Y1224" s="158"/>
      <c r="Z1224" s="158"/>
      <c r="AA1224" s="158"/>
      <c r="AB1224" s="158"/>
      <c r="AE1224" s="150"/>
      <c r="AF1224" s="160"/>
      <c r="AG1224" s="150"/>
      <c r="AH1224" s="150"/>
    </row>
    <row r="1225" spans="1:34" ht="15" customHeight="1">
      <c r="A1225" s="15"/>
      <c r="B1225" s="169">
        <v>14</v>
      </c>
      <c r="C1225" s="105" t="s">
        <v>321</v>
      </c>
      <c r="D1225" s="105"/>
      <c r="E1225" s="212" t="s">
        <v>47</v>
      </c>
      <c r="F1225" s="213" t="s">
        <v>96</v>
      </c>
      <c r="G1225" s="214">
        <v>367100.81715813151</v>
      </c>
      <c r="H1225" s="214">
        <v>367100.81715813151</v>
      </c>
      <c r="I1225" s="444">
        <v>367100.81715813151</v>
      </c>
      <c r="J1225" s="449">
        <v>8.1532651745417697E-2</v>
      </c>
      <c r="K1225" s="444">
        <f t="shared" si="1238"/>
        <v>397031.52023894375</v>
      </c>
      <c r="L1225" s="444">
        <f t="shared" ref="L1225:O1225" si="1307">IF($J1225&lt;0,(K1225*(1-$J1225)),(K1225*(1+$J1225)))</f>
        <v>429402.55291053932</v>
      </c>
      <c r="M1225" s="444">
        <f t="shared" si="1307"/>
        <v>464412.88171558769</v>
      </c>
      <c r="N1225" s="444">
        <f t="shared" si="1307"/>
        <v>502277.69546659058</v>
      </c>
      <c r="O1225" s="444">
        <f t="shared" si="1307"/>
        <v>543229.72789055912</v>
      </c>
      <c r="P1225" s="455"/>
      <c r="Q1225" s="87">
        <f t="shared" si="1240"/>
        <v>367100.81715813151</v>
      </c>
      <c r="R1225" s="550">
        <f t="shared" si="1302"/>
        <v>0</v>
      </c>
      <c r="S1225" s="550">
        <f t="shared" si="1303"/>
        <v>0</v>
      </c>
      <c r="T1225" s="550">
        <f>IF(R1225=1,SUM($R$6:R1225),0)</f>
        <v>0</v>
      </c>
      <c r="U1225" s="550">
        <f>IF(S1225=1,SUM($S$6:S1225),0)</f>
        <v>0</v>
      </c>
      <c r="V1225" s="550">
        <f t="shared" si="1304"/>
        <v>0</v>
      </c>
      <c r="W1225" s="550">
        <f t="shared" si="1305"/>
        <v>0</v>
      </c>
      <c r="X1225" s="550">
        <f>IF(W1225=1,SUM($W$6:W1225),0)</f>
        <v>0</v>
      </c>
      <c r="Y1225" s="158"/>
      <c r="Z1225" s="158"/>
      <c r="AA1225" s="158"/>
      <c r="AB1225" s="158"/>
      <c r="AE1225" s="150"/>
      <c r="AF1225" s="160"/>
      <c r="AG1225" s="150"/>
      <c r="AH1225" s="150"/>
    </row>
    <row r="1226" spans="1:34" ht="15" customHeight="1">
      <c r="A1226" s="15"/>
      <c r="B1226" s="169">
        <v>15</v>
      </c>
      <c r="C1226" s="105" t="s">
        <v>323</v>
      </c>
      <c r="D1226" s="105"/>
      <c r="E1226" s="212" t="s">
        <v>47</v>
      </c>
      <c r="F1226" s="213" t="s">
        <v>96</v>
      </c>
      <c r="G1226" s="214">
        <v>483136</v>
      </c>
      <c r="H1226" s="214">
        <v>483136</v>
      </c>
      <c r="I1226" s="444">
        <v>483136</v>
      </c>
      <c r="J1226" s="449">
        <v>8.1532651745417697E-2</v>
      </c>
      <c r="K1226" s="444">
        <f t="shared" si="1238"/>
        <v>522527.35923367419</v>
      </c>
      <c r="L1226" s="444">
        <f t="shared" ref="L1226:O1226" si="1308">IF($J1226&lt;0,(K1226*(1-$J1226)),(K1226*(1+$J1226)))</f>
        <v>565130.4004415262</v>
      </c>
      <c r="M1226" s="444">
        <f t="shared" si="1308"/>
        <v>611206.98057147372</v>
      </c>
      <c r="N1226" s="444">
        <f t="shared" si="1308"/>
        <v>661040.30646277603</v>
      </c>
      <c r="O1226" s="444">
        <f t="shared" si="1308"/>
        <v>714936.67555928975</v>
      </c>
      <c r="P1226" s="455"/>
      <c r="Q1226" s="87">
        <f t="shared" si="1240"/>
        <v>483136</v>
      </c>
      <c r="R1226" s="550">
        <f t="shared" si="1302"/>
        <v>0</v>
      </c>
      <c r="S1226" s="550">
        <f t="shared" si="1303"/>
        <v>0</v>
      </c>
      <c r="T1226" s="550">
        <f>IF(R1226=1,SUM($R$6:R1226),0)</f>
        <v>0</v>
      </c>
      <c r="U1226" s="550">
        <f>IF(S1226=1,SUM($S$6:S1226),0)</f>
        <v>0</v>
      </c>
      <c r="V1226" s="550">
        <f t="shared" si="1304"/>
        <v>0</v>
      </c>
      <c r="W1226" s="550">
        <f t="shared" si="1305"/>
        <v>0</v>
      </c>
      <c r="X1226" s="550">
        <f>IF(W1226=1,SUM($W$6:W1226),0)</f>
        <v>0</v>
      </c>
      <c r="Y1226" s="158"/>
      <c r="Z1226" s="158"/>
      <c r="AA1226" s="158"/>
      <c r="AB1226" s="158"/>
      <c r="AE1226" s="150"/>
      <c r="AF1226" s="160"/>
      <c r="AG1226" s="150"/>
      <c r="AH1226" s="150"/>
    </row>
    <row r="1227" spans="1:34" ht="15" customHeight="1">
      <c r="A1227" s="15"/>
      <c r="B1227" s="169">
        <v>16</v>
      </c>
      <c r="C1227" s="105" t="s">
        <v>325</v>
      </c>
      <c r="D1227" s="105"/>
      <c r="E1227" s="212" t="s">
        <v>47</v>
      </c>
      <c r="F1227" s="213" t="s">
        <v>96</v>
      </c>
      <c r="G1227" s="214">
        <v>542850</v>
      </c>
      <c r="H1227" s="214">
        <v>542850</v>
      </c>
      <c r="I1227" s="443">
        <v>587110</v>
      </c>
      <c r="J1227" s="446">
        <f t="shared" ref="J1227:J1278" si="1309">((I1227-H1227)/H1227)*100%</f>
        <v>8.1532651745417697E-2</v>
      </c>
      <c r="K1227" s="443">
        <f t="shared" ref="K1227:K1290" si="1310">IF($J1227&lt;0,(I1227*(1-$J1227)),(I1227*(1+$J1227)))</f>
        <v>634978.63516625226</v>
      </c>
      <c r="L1227" s="443">
        <f t="shared" ref="L1227:O1227" si="1311">IF($J1227&lt;0,(K1227*(1-$J1227)),(K1227*(1+$J1227)))</f>
        <v>686750.12709304306</v>
      </c>
      <c r="M1227" s="443">
        <f t="shared" si="1311"/>
        <v>742742.68604144151</v>
      </c>
      <c r="N1227" s="443">
        <f t="shared" si="1311"/>
        <v>803300.4667989146</v>
      </c>
      <c r="O1227" s="443">
        <f t="shared" si="1311"/>
        <v>868795.6840053621</v>
      </c>
      <c r="P1227" s="455"/>
      <c r="Q1227" s="87">
        <f t="shared" ref="Q1227:Q1290" si="1312">IF($Q$5=$H$4,H1227,(IF($Q$5=$G$4,G1227,(IF($Q$5=$I$4,I1227,(IF($Q$5=$K$4,K1227,(IF($Q$5=$L$4,L1227,(IF($Q$5=$M$4,M1227,(IF($Q$5=$N$4,N1227,(IF($Q$5=$O$4,O1227,0)))))))))))))))</f>
        <v>587110</v>
      </c>
      <c r="R1227" s="550">
        <f t="shared" si="1302"/>
        <v>0</v>
      </c>
      <c r="S1227" s="550">
        <f t="shared" si="1303"/>
        <v>0</v>
      </c>
      <c r="T1227" s="550">
        <f>IF(R1227=1,SUM($R$6:R1227),0)</f>
        <v>0</v>
      </c>
      <c r="U1227" s="550">
        <f>IF(S1227=1,SUM($S$6:S1227),0)</f>
        <v>0</v>
      </c>
      <c r="V1227" s="550">
        <f t="shared" si="1304"/>
        <v>0</v>
      </c>
      <c r="W1227" s="550">
        <f t="shared" si="1305"/>
        <v>0</v>
      </c>
      <c r="X1227" s="550">
        <f>IF(W1227=1,SUM($W$6:W1227),0)</f>
        <v>0</v>
      </c>
      <c r="Y1227" s="158"/>
      <c r="Z1227" s="158"/>
      <c r="AA1227" s="158"/>
      <c r="AB1227" s="158"/>
      <c r="AE1227" s="150"/>
      <c r="AF1227" s="160"/>
      <c r="AG1227" s="150"/>
      <c r="AH1227" s="150"/>
    </row>
    <row r="1228" spans="1:34" ht="15" customHeight="1">
      <c r="A1228" s="15"/>
      <c r="B1228" s="169">
        <v>17</v>
      </c>
      <c r="C1228" s="105" t="s">
        <v>801</v>
      </c>
      <c r="D1228" s="105"/>
      <c r="E1228" s="212" t="s">
        <v>47</v>
      </c>
      <c r="F1228" s="213" t="s">
        <v>96</v>
      </c>
      <c r="G1228" s="214">
        <v>580849</v>
      </c>
      <c r="H1228" s="214">
        <v>580849</v>
      </c>
      <c r="I1228" s="443">
        <v>628210</v>
      </c>
      <c r="J1228" s="446">
        <f t="shared" si="1309"/>
        <v>8.1537542459399953E-2</v>
      </c>
      <c r="K1228" s="443">
        <f t="shared" si="1310"/>
        <v>679432.69954841968</v>
      </c>
      <c r="L1228" s="443">
        <f t="shared" ref="L1228:O1228" si="1313">IF($J1228&lt;0,(K1228*(1-$J1228)),(K1228*(1+$J1228)))</f>
        <v>734831.97213615372</v>
      </c>
      <c r="M1228" s="443">
        <f t="shared" si="1313"/>
        <v>794748.36526473006</v>
      </c>
      <c r="N1228" s="443">
        <f t="shared" si="1313"/>
        <v>859550.19384204177</v>
      </c>
      <c r="O1228" s="443">
        <f t="shared" si="1313"/>
        <v>929635.80426842277</v>
      </c>
      <c r="P1228" s="455"/>
      <c r="Q1228" s="87">
        <f t="shared" si="1312"/>
        <v>628210</v>
      </c>
      <c r="R1228" s="550">
        <f t="shared" si="1302"/>
        <v>0</v>
      </c>
      <c r="S1228" s="550">
        <f t="shared" si="1303"/>
        <v>0</v>
      </c>
      <c r="T1228" s="550">
        <f>IF(R1228=1,SUM($R$6:R1228),0)</f>
        <v>0</v>
      </c>
      <c r="U1228" s="550">
        <f>IF(S1228=1,SUM($S$6:S1228),0)</f>
        <v>0</v>
      </c>
      <c r="V1228" s="550">
        <f t="shared" si="1304"/>
        <v>0</v>
      </c>
      <c r="W1228" s="550">
        <f t="shared" si="1305"/>
        <v>0</v>
      </c>
      <c r="X1228" s="550">
        <f>IF(W1228=1,SUM($W$6:W1228),0)</f>
        <v>0</v>
      </c>
      <c r="Y1228" s="158"/>
      <c r="Z1228" s="158"/>
      <c r="AA1228" s="158"/>
      <c r="AB1228" s="158"/>
      <c r="AE1228" s="150"/>
      <c r="AF1228" s="160"/>
      <c r="AG1228" s="150"/>
      <c r="AH1228" s="150"/>
    </row>
    <row r="1229" spans="1:34" ht="15" customHeight="1">
      <c r="A1229" s="15"/>
      <c r="B1229" s="169">
        <v>18</v>
      </c>
      <c r="C1229" s="105" t="s">
        <v>327</v>
      </c>
      <c r="D1229" s="105"/>
      <c r="E1229" s="212" t="s">
        <v>47</v>
      </c>
      <c r="F1229" s="213" t="s">
        <v>96</v>
      </c>
      <c r="G1229" s="214">
        <v>640563</v>
      </c>
      <c r="H1229" s="214">
        <v>640563</v>
      </c>
      <c r="I1229" s="443">
        <v>692790</v>
      </c>
      <c r="J1229" s="446">
        <f t="shared" si="1309"/>
        <v>8.1532963970756975E-2</v>
      </c>
      <c r="K1229" s="443">
        <f t="shared" si="1310"/>
        <v>749275.22210930067</v>
      </c>
      <c r="L1229" s="443">
        <f t="shared" ref="L1229:O1229" si="1314">IF($J1229&lt;0,(K1229*(1-$J1229)),(K1229*(1+$J1229)))</f>
        <v>810365.85179771914</v>
      </c>
      <c r="M1229" s="443">
        <f t="shared" si="1314"/>
        <v>876437.38159547432</v>
      </c>
      <c r="N1229" s="443">
        <f t="shared" si="1314"/>
        <v>947895.91905172262</v>
      </c>
      <c r="O1229" s="443">
        <f t="shared" si="1314"/>
        <v>1025180.6828677943</v>
      </c>
      <c r="P1229" s="455"/>
      <c r="Q1229" s="87">
        <f t="shared" si="1312"/>
        <v>692790</v>
      </c>
      <c r="R1229" s="550">
        <f t="shared" si="1302"/>
        <v>0</v>
      </c>
      <c r="S1229" s="550">
        <f t="shared" si="1303"/>
        <v>0</v>
      </c>
      <c r="T1229" s="550">
        <f>IF(R1229=1,SUM($R$6:R1229),0)</f>
        <v>0</v>
      </c>
      <c r="U1229" s="550">
        <f>IF(S1229=1,SUM($S$6:S1229),0)</f>
        <v>0</v>
      </c>
      <c r="V1229" s="550">
        <f t="shared" si="1304"/>
        <v>0</v>
      </c>
      <c r="W1229" s="550">
        <f t="shared" si="1305"/>
        <v>0</v>
      </c>
      <c r="X1229" s="550">
        <f>IF(W1229=1,SUM($W$6:W1229),0)</f>
        <v>0</v>
      </c>
      <c r="Y1229" s="158"/>
      <c r="Z1229" s="158"/>
      <c r="AA1229" s="158"/>
      <c r="AB1229" s="158"/>
      <c r="AE1229" s="150"/>
      <c r="AF1229" s="160"/>
      <c r="AG1229" s="150"/>
      <c r="AH1229" s="150"/>
    </row>
    <row r="1230" spans="1:34" ht="15" customHeight="1">
      <c r="A1230" s="15"/>
      <c r="B1230" s="169">
        <v>19</v>
      </c>
      <c r="C1230" s="105" t="s">
        <v>329</v>
      </c>
      <c r="D1230" s="105"/>
      <c r="E1230" s="212" t="s">
        <v>47</v>
      </c>
      <c r="F1230" s="213" t="s">
        <v>96</v>
      </c>
      <c r="G1230" s="214">
        <v>777904.11254937388</v>
      </c>
      <c r="H1230" s="214">
        <v>777904.11254937388</v>
      </c>
      <c r="I1230" s="444">
        <v>777904.11254937388</v>
      </c>
      <c r="J1230" s="449">
        <v>8.1532651745417697E-2</v>
      </c>
      <c r="K1230" s="444">
        <f t="shared" si="1310"/>
        <v>841328.69764919032</v>
      </c>
      <c r="L1230" s="444">
        <f t="shared" ref="L1230:O1230" si="1315">IF($J1230&lt;0,(K1230*(1-$J1230)),(K1230*(1+$J1230)))</f>
        <v>909924.4573580476</v>
      </c>
      <c r="M1230" s="444">
        <f t="shared" si="1315"/>
        <v>984113.0112544595</v>
      </c>
      <c r="N1230" s="444">
        <f t="shared" si="1315"/>
        <v>1064350.3546792038</v>
      </c>
      <c r="O1230" s="444">
        <f t="shared" si="1315"/>
        <v>1151129.6614823753</v>
      </c>
      <c r="P1230" s="455"/>
      <c r="Q1230" s="87">
        <f t="shared" si="1312"/>
        <v>777904.11254937388</v>
      </c>
      <c r="R1230" s="550">
        <f t="shared" si="1302"/>
        <v>0</v>
      </c>
      <c r="S1230" s="550">
        <f t="shared" si="1303"/>
        <v>0</v>
      </c>
      <c r="T1230" s="550">
        <f>IF(R1230=1,SUM($R$6:R1230),0)</f>
        <v>0</v>
      </c>
      <c r="U1230" s="550">
        <f>IF(S1230=1,SUM($S$6:S1230),0)</f>
        <v>0</v>
      </c>
      <c r="V1230" s="550">
        <f t="shared" si="1304"/>
        <v>0</v>
      </c>
      <c r="W1230" s="550">
        <f t="shared" si="1305"/>
        <v>0</v>
      </c>
      <c r="X1230" s="550">
        <f>IF(W1230=1,SUM($W$6:W1230),0)</f>
        <v>0</v>
      </c>
      <c r="Y1230" s="158"/>
      <c r="Z1230" s="158"/>
      <c r="AA1230" s="158"/>
      <c r="AB1230" s="158"/>
      <c r="AE1230" s="150"/>
      <c r="AF1230" s="160"/>
      <c r="AG1230" s="150"/>
      <c r="AH1230" s="150"/>
    </row>
    <row r="1231" spans="1:34" ht="15" customHeight="1">
      <c r="A1231" s="15"/>
      <c r="B1231" s="169">
        <v>20</v>
      </c>
      <c r="C1231" s="105" t="s">
        <v>331</v>
      </c>
      <c r="D1231" s="105"/>
      <c r="E1231" s="212" t="s">
        <v>47</v>
      </c>
      <c r="F1231" s="213" t="s">
        <v>96</v>
      </c>
      <c r="G1231" s="214">
        <v>776275</v>
      </c>
      <c r="H1231" s="214">
        <v>776275</v>
      </c>
      <c r="I1231" s="443">
        <v>839570</v>
      </c>
      <c r="J1231" s="446">
        <f t="shared" si="1309"/>
        <v>8.1536826511223473E-2</v>
      </c>
      <c r="K1231" s="443">
        <f t="shared" si="1310"/>
        <v>908025.87343402789</v>
      </c>
      <c r="L1231" s="443">
        <f t="shared" ref="L1231:O1231" si="1316">IF($J1231&lt;0,(K1231*(1-$J1231)),(K1231*(1+$J1231)))</f>
        <v>982063.42154392041</v>
      </c>
      <c r="M1231" s="443">
        <f t="shared" si="1316"/>
        <v>1062137.7563693656</v>
      </c>
      <c r="N1231" s="443">
        <f t="shared" si="1316"/>
        <v>1148741.0983414748</v>
      </c>
      <c r="O1231" s="443">
        <f t="shared" si="1316"/>
        <v>1242405.8019832559</v>
      </c>
      <c r="P1231" s="455"/>
      <c r="Q1231" s="87">
        <f t="shared" si="1312"/>
        <v>839570</v>
      </c>
      <c r="R1231" s="550">
        <f t="shared" si="1302"/>
        <v>0</v>
      </c>
      <c r="S1231" s="550">
        <f t="shared" si="1303"/>
        <v>0</v>
      </c>
      <c r="T1231" s="550">
        <f>IF(R1231=1,SUM($R$6:R1231),0)</f>
        <v>0</v>
      </c>
      <c r="U1231" s="550">
        <f>IF(S1231=1,SUM($S$6:S1231),0)</f>
        <v>0</v>
      </c>
      <c r="V1231" s="550">
        <f t="shared" si="1304"/>
        <v>0</v>
      </c>
      <c r="W1231" s="550">
        <f t="shared" si="1305"/>
        <v>0</v>
      </c>
      <c r="X1231" s="550">
        <f>IF(W1231=1,SUM($W$6:W1231),0)</f>
        <v>0</v>
      </c>
      <c r="Y1231" s="158"/>
      <c r="Z1231" s="158"/>
      <c r="AA1231" s="158"/>
      <c r="AB1231" s="158"/>
      <c r="AE1231" s="150"/>
      <c r="AF1231" s="160"/>
      <c r="AG1231" s="150"/>
      <c r="AH1231" s="150"/>
    </row>
    <row r="1232" spans="1:34" ht="15" customHeight="1">
      <c r="A1232" s="15"/>
      <c r="B1232" s="169">
        <v>21</v>
      </c>
      <c r="C1232" s="105" t="s">
        <v>333</v>
      </c>
      <c r="D1232" s="105"/>
      <c r="E1232" s="212" t="s">
        <v>47</v>
      </c>
      <c r="F1232" s="213" t="s">
        <v>96</v>
      </c>
      <c r="G1232" s="214">
        <v>852274</v>
      </c>
      <c r="H1232" s="214">
        <v>852274</v>
      </c>
      <c r="I1232" s="443">
        <v>921780</v>
      </c>
      <c r="J1232" s="446">
        <f t="shared" si="1309"/>
        <v>8.1553584879979907E-2</v>
      </c>
      <c r="K1232" s="443">
        <f t="shared" si="1310"/>
        <v>996954.46347066795</v>
      </c>
      <c r="L1232" s="443">
        <f t="shared" ref="L1232:O1232" si="1317">IF($J1232&lt;0,(K1232*(1-$J1232)),(K1232*(1+$J1232)))</f>
        <v>1078259.6739287979</v>
      </c>
      <c r="M1232" s="443">
        <f t="shared" si="1317"/>
        <v>1166195.6157692098</v>
      </c>
      <c r="N1232" s="443">
        <f t="shared" si="1317"/>
        <v>1261303.0489065046</v>
      </c>
      <c r="O1232" s="443">
        <f t="shared" si="1317"/>
        <v>1364166.8341648788</v>
      </c>
      <c r="P1232" s="455"/>
      <c r="Q1232" s="87">
        <f t="shared" si="1312"/>
        <v>921780</v>
      </c>
      <c r="R1232" s="550">
        <f t="shared" si="1302"/>
        <v>0</v>
      </c>
      <c r="S1232" s="550">
        <f t="shared" si="1303"/>
        <v>0</v>
      </c>
      <c r="T1232" s="550">
        <f>IF(R1232=1,SUM($R$6:R1232),0)</f>
        <v>0</v>
      </c>
      <c r="U1232" s="550">
        <f>IF(S1232=1,SUM($S$6:S1232),0)</f>
        <v>0</v>
      </c>
      <c r="V1232" s="550">
        <f t="shared" si="1304"/>
        <v>0</v>
      </c>
      <c r="W1232" s="550">
        <f t="shared" si="1305"/>
        <v>0</v>
      </c>
      <c r="X1232" s="550">
        <f>IF(W1232=1,SUM($W$6:W1232),0)</f>
        <v>0</v>
      </c>
      <c r="Y1232" s="158"/>
      <c r="Z1232" s="158"/>
      <c r="AA1232" s="158"/>
      <c r="AB1232" s="158"/>
      <c r="AE1232" s="150"/>
      <c r="AF1232" s="160"/>
      <c r="AG1232" s="150"/>
      <c r="AH1232" s="150"/>
    </row>
    <row r="1233" spans="1:34" ht="15" customHeight="1">
      <c r="A1233" s="15"/>
      <c r="B1233" s="169">
        <v>22</v>
      </c>
      <c r="C1233" s="105" t="s">
        <v>335</v>
      </c>
      <c r="D1233" s="105"/>
      <c r="E1233" s="212" t="s">
        <v>47</v>
      </c>
      <c r="F1233" s="213" t="s">
        <v>96</v>
      </c>
      <c r="G1233" s="214">
        <v>1280085.3169734846</v>
      </c>
      <c r="H1233" s="214">
        <v>1280085.3169734846</v>
      </c>
      <c r="I1233" s="444">
        <v>1280085.3169734846</v>
      </c>
      <c r="J1233" s="449">
        <v>8.1532651745417697E-2</v>
      </c>
      <c r="K1233" s="444">
        <f t="shared" si="1310"/>
        <v>1384454.0673267064</v>
      </c>
      <c r="L1233" s="444">
        <f t="shared" ref="L1233:O1233" si="1318">IF($J1233&lt;0,(K1233*(1-$J1233)),(K1233*(1+$J1233)))</f>
        <v>1497332.2786555819</v>
      </c>
      <c r="M1233" s="444">
        <f t="shared" si="1318"/>
        <v>1619413.7498783802</v>
      </c>
      <c r="N1233" s="444">
        <f t="shared" si="1318"/>
        <v>1751448.8471789553</v>
      </c>
      <c r="O1233" s="444">
        <f t="shared" si="1318"/>
        <v>1894249.1160859105</v>
      </c>
      <c r="P1233" s="455"/>
      <c r="Q1233" s="87">
        <f t="shared" si="1312"/>
        <v>1280085.3169734846</v>
      </c>
      <c r="R1233" s="550">
        <f t="shared" si="1302"/>
        <v>0</v>
      </c>
      <c r="S1233" s="550">
        <f t="shared" si="1303"/>
        <v>0</v>
      </c>
      <c r="T1233" s="550">
        <f>IF(R1233=1,SUM($R$6:R1233),0)</f>
        <v>0</v>
      </c>
      <c r="U1233" s="550">
        <f>IF(S1233=1,SUM($S$6:S1233),0)</f>
        <v>0</v>
      </c>
      <c r="V1233" s="550">
        <f t="shared" si="1304"/>
        <v>0</v>
      </c>
      <c r="W1233" s="550">
        <f t="shared" si="1305"/>
        <v>0</v>
      </c>
      <c r="X1233" s="550">
        <f>IF(W1233=1,SUM($W$6:W1233),0)</f>
        <v>0</v>
      </c>
      <c r="Y1233" s="158"/>
      <c r="Z1233" s="158"/>
      <c r="AA1233" s="158"/>
      <c r="AB1233" s="158"/>
      <c r="AE1233" s="150"/>
      <c r="AF1233" s="160"/>
      <c r="AG1233" s="150"/>
      <c r="AH1233" s="150"/>
    </row>
    <row r="1234" spans="1:34" ht="15" customHeight="1">
      <c r="A1234" s="15"/>
      <c r="B1234" s="169">
        <v>23</v>
      </c>
      <c r="C1234" s="105" t="s">
        <v>337</v>
      </c>
      <c r="D1234" s="105"/>
      <c r="E1234" s="212" t="s">
        <v>47</v>
      </c>
      <c r="F1234" s="213" t="s">
        <v>96</v>
      </c>
      <c r="G1234" s="214">
        <v>901131</v>
      </c>
      <c r="H1234" s="214">
        <v>901131</v>
      </c>
      <c r="I1234" s="443">
        <v>974610</v>
      </c>
      <c r="J1234" s="446">
        <f t="shared" si="1309"/>
        <v>8.154086364801566E-2</v>
      </c>
      <c r="K1234" s="443">
        <f t="shared" si="1310"/>
        <v>1054080.5411199925</v>
      </c>
      <c r="L1234" s="443">
        <f t="shared" ref="L1234:O1234" si="1319">IF($J1234&lt;0,(K1234*(1-$J1234)),(K1234*(1+$J1234)))</f>
        <v>1140031.1787974844</v>
      </c>
      <c r="M1234" s="443">
        <f t="shared" si="1319"/>
        <v>1232990.3057022968</v>
      </c>
      <c r="N1234" s="443">
        <f t="shared" si="1319"/>
        <v>1333529.4000988931</v>
      </c>
      <c r="O1234" s="443">
        <f t="shared" si="1319"/>
        <v>1442266.5390829772</v>
      </c>
      <c r="P1234" s="455"/>
      <c r="Q1234" s="87">
        <f t="shared" si="1312"/>
        <v>974610</v>
      </c>
      <c r="R1234" s="550">
        <f t="shared" si="1302"/>
        <v>0</v>
      </c>
      <c r="S1234" s="550">
        <f t="shared" si="1303"/>
        <v>0</v>
      </c>
      <c r="T1234" s="550">
        <f>IF(R1234=1,SUM($R$6:R1234),0)</f>
        <v>0</v>
      </c>
      <c r="U1234" s="550">
        <f>IF(S1234=1,SUM($S$6:S1234),0)</f>
        <v>0</v>
      </c>
      <c r="V1234" s="550">
        <f t="shared" si="1304"/>
        <v>0</v>
      </c>
      <c r="W1234" s="550">
        <f t="shared" si="1305"/>
        <v>0</v>
      </c>
      <c r="X1234" s="550">
        <f>IF(W1234=1,SUM($W$6:W1234),0)</f>
        <v>0</v>
      </c>
      <c r="Y1234" s="158"/>
      <c r="Z1234" s="158"/>
      <c r="AA1234" s="158"/>
      <c r="AB1234" s="158"/>
      <c r="AE1234" s="150"/>
      <c r="AF1234" s="160"/>
      <c r="AG1234" s="150"/>
      <c r="AH1234" s="150"/>
    </row>
    <row r="1235" spans="1:34" ht="15" customHeight="1">
      <c r="A1235" s="15"/>
      <c r="B1235" s="169">
        <v>24</v>
      </c>
      <c r="C1235" s="105" t="s">
        <v>339</v>
      </c>
      <c r="D1235" s="105"/>
      <c r="E1235" s="212" t="s">
        <v>47</v>
      </c>
      <c r="F1235" s="213" t="s">
        <v>96</v>
      </c>
      <c r="G1235" s="214">
        <v>928273</v>
      </c>
      <c r="H1235" s="214">
        <v>928273</v>
      </c>
      <c r="I1235" s="443">
        <v>1003970</v>
      </c>
      <c r="J1235" s="446">
        <f t="shared" si="1309"/>
        <v>8.154605380098312E-2</v>
      </c>
      <c r="K1235" s="443">
        <f t="shared" si="1310"/>
        <v>1085839.7916345731</v>
      </c>
      <c r="L1235" s="443">
        <f t="shared" ref="L1235:O1235" si="1320">IF($J1235&lt;0,(K1235*(1-$J1235)),(K1235*(1+$J1235)))</f>
        <v>1174385.7417024544</v>
      </c>
      <c r="M1235" s="443">
        <f t="shared" si="1320"/>
        <v>1270152.2645784302</v>
      </c>
      <c r="N1235" s="443">
        <f t="shared" si="1320"/>
        <v>1373728.1694811834</v>
      </c>
      <c r="O1235" s="443">
        <f t="shared" si="1320"/>
        <v>1485750.2806976221</v>
      </c>
      <c r="P1235" s="455"/>
      <c r="Q1235" s="87">
        <f t="shared" si="1312"/>
        <v>1003970</v>
      </c>
      <c r="R1235" s="550">
        <f t="shared" si="1302"/>
        <v>0</v>
      </c>
      <c r="S1235" s="550">
        <f t="shared" si="1303"/>
        <v>0</v>
      </c>
      <c r="T1235" s="550">
        <f>IF(R1235=1,SUM($R$6:R1235),0)</f>
        <v>0</v>
      </c>
      <c r="U1235" s="550">
        <f>IF(S1235=1,SUM($S$6:S1235),0)</f>
        <v>0</v>
      </c>
      <c r="V1235" s="550">
        <f t="shared" si="1304"/>
        <v>0</v>
      </c>
      <c r="W1235" s="550">
        <f t="shared" si="1305"/>
        <v>0</v>
      </c>
      <c r="X1235" s="550">
        <f>IF(W1235=1,SUM($W$6:W1235),0)</f>
        <v>0</v>
      </c>
      <c r="Y1235" s="158"/>
      <c r="Z1235" s="158"/>
      <c r="AA1235" s="158"/>
      <c r="AB1235" s="158"/>
      <c r="AE1235" s="150"/>
      <c r="AF1235" s="160"/>
      <c r="AG1235" s="150"/>
      <c r="AH1235" s="150"/>
    </row>
    <row r="1236" spans="1:34" ht="15" customHeight="1">
      <c r="A1236" s="15"/>
      <c r="B1236" s="169">
        <v>25</v>
      </c>
      <c r="C1236" s="105" t="s">
        <v>341</v>
      </c>
      <c r="D1236" s="105"/>
      <c r="E1236" s="212" t="s">
        <v>47</v>
      </c>
      <c r="F1236" s="213" t="s">
        <v>96</v>
      </c>
      <c r="G1236" s="214">
        <v>1063986</v>
      </c>
      <c r="H1236" s="214">
        <v>1063986</v>
      </c>
      <c r="I1236" s="443">
        <v>1150750</v>
      </c>
      <c r="J1236" s="446">
        <f t="shared" si="1309"/>
        <v>8.1546185758083284E-2</v>
      </c>
      <c r="K1236" s="443">
        <f t="shared" si="1310"/>
        <v>1244589.2732611143</v>
      </c>
      <c r="L1236" s="443">
        <f t="shared" ref="L1236:O1236" si="1321">IF($J1236&lt;0,(K1236*(1-$J1236)),(K1236*(1+$J1236)))</f>
        <v>1346080.7813309829</v>
      </c>
      <c r="M1236" s="443">
        <f t="shared" si="1321"/>
        <v>1455848.5347707851</v>
      </c>
      <c r="N1236" s="443">
        <f t="shared" si="1321"/>
        <v>1574567.429822837</v>
      </c>
      <c r="O1236" s="443">
        <f t="shared" si="1321"/>
        <v>1702967.3979437978</v>
      </c>
      <c r="P1236" s="455"/>
      <c r="Q1236" s="87">
        <f t="shared" si="1312"/>
        <v>1150750</v>
      </c>
      <c r="R1236" s="550">
        <f t="shared" si="1302"/>
        <v>0</v>
      </c>
      <c r="S1236" s="550">
        <f t="shared" si="1303"/>
        <v>0</v>
      </c>
      <c r="T1236" s="550">
        <f>IF(R1236=1,SUM($R$6:R1236),0)</f>
        <v>0</v>
      </c>
      <c r="U1236" s="550">
        <f>IF(S1236=1,SUM($S$6:S1236),0)</f>
        <v>0</v>
      </c>
      <c r="V1236" s="550">
        <f t="shared" si="1304"/>
        <v>0</v>
      </c>
      <c r="W1236" s="550">
        <f t="shared" si="1305"/>
        <v>0</v>
      </c>
      <c r="X1236" s="550">
        <f>IF(W1236=1,SUM($W$6:W1236),0)</f>
        <v>0</v>
      </c>
      <c r="Y1236" s="158"/>
      <c r="Z1236" s="158"/>
      <c r="AA1236" s="158"/>
      <c r="AB1236" s="158"/>
      <c r="AE1236" s="150"/>
      <c r="AF1236" s="160"/>
      <c r="AG1236" s="150"/>
      <c r="AH1236" s="150"/>
    </row>
    <row r="1237" spans="1:34" ht="15" customHeight="1">
      <c r="A1237" s="15"/>
      <c r="B1237" s="169">
        <v>26</v>
      </c>
      <c r="C1237" s="105" t="s">
        <v>343</v>
      </c>
      <c r="D1237" s="105"/>
      <c r="E1237" s="212" t="s">
        <v>47</v>
      </c>
      <c r="F1237" s="213" t="s">
        <v>96</v>
      </c>
      <c r="G1237" s="214">
        <v>1503365.2512190146</v>
      </c>
      <c r="H1237" s="214">
        <v>1503365.2512190146</v>
      </c>
      <c r="I1237" s="444">
        <v>1503365.2512190146</v>
      </c>
      <c r="J1237" s="449">
        <v>8.1532651745417697E-2</v>
      </c>
      <c r="K1237" s="444">
        <f t="shared" si="1310"/>
        <v>1625938.6066928171</v>
      </c>
      <c r="L1237" s="444">
        <f t="shared" ref="L1237:O1237" si="1322">IF($J1237&lt;0,(K1237*(1-$J1237)),(K1237*(1+$J1237)))</f>
        <v>1758505.6928717324</v>
      </c>
      <c r="M1237" s="444">
        <f t="shared" si="1322"/>
        <v>1901881.3251209781</v>
      </c>
      <c r="N1237" s="444">
        <f t="shared" si="1322"/>
        <v>2056946.7528631806</v>
      </c>
      <c r="O1237" s="444">
        <f t="shared" si="1322"/>
        <v>2224655.0761232423</v>
      </c>
      <c r="P1237" s="455"/>
      <c r="Q1237" s="87">
        <f t="shared" si="1312"/>
        <v>1503365.2512190146</v>
      </c>
      <c r="R1237" s="550">
        <f t="shared" si="1302"/>
        <v>0</v>
      </c>
      <c r="S1237" s="550">
        <f t="shared" si="1303"/>
        <v>0</v>
      </c>
      <c r="T1237" s="550">
        <f>IF(R1237=1,SUM($R$6:R1237),0)</f>
        <v>0</v>
      </c>
      <c r="U1237" s="550">
        <f>IF(S1237=1,SUM($S$6:S1237),0)</f>
        <v>0</v>
      </c>
      <c r="V1237" s="550">
        <f t="shared" si="1304"/>
        <v>0</v>
      </c>
      <c r="W1237" s="550">
        <f t="shared" si="1305"/>
        <v>0</v>
      </c>
      <c r="X1237" s="550">
        <f>IF(W1237=1,SUM($W$6:W1237),0)</f>
        <v>0</v>
      </c>
      <c r="Y1237" s="158"/>
      <c r="Z1237" s="158"/>
      <c r="AA1237" s="158"/>
      <c r="AB1237" s="158"/>
      <c r="AE1237" s="150"/>
      <c r="AF1237" s="160"/>
      <c r="AG1237" s="150"/>
      <c r="AH1237" s="150"/>
    </row>
    <row r="1238" spans="1:34" ht="15" customHeight="1">
      <c r="A1238" s="15"/>
      <c r="B1238" s="169"/>
      <c r="C1238" s="105"/>
      <c r="D1238" s="105"/>
      <c r="E1238" s="212" t="s">
        <v>48</v>
      </c>
      <c r="F1238" s="213"/>
      <c r="G1238" s="214"/>
      <c r="H1238" s="214"/>
      <c r="I1238" s="445"/>
      <c r="J1238" s="167"/>
      <c r="K1238" s="167"/>
      <c r="L1238" s="167"/>
      <c r="M1238" s="167"/>
      <c r="N1238" s="167"/>
      <c r="O1238" s="167">
        <f t="shared" ref="O1238" si="1323">IF($J1238&lt;0,(N1238*(1-$J1238)),(N1238*(1+$J1238)))</f>
        <v>0</v>
      </c>
      <c r="P1238" s="455"/>
      <c r="Q1238" s="87">
        <f t="shared" si="1312"/>
        <v>0</v>
      </c>
      <c r="R1238" s="550">
        <f t="shared" si="1302"/>
        <v>0</v>
      </c>
      <c r="S1238" s="550">
        <f t="shared" si="1303"/>
        <v>0</v>
      </c>
      <c r="T1238" s="550">
        <f>IF(R1238=1,SUM($R$6:R1238),0)</f>
        <v>0</v>
      </c>
      <c r="U1238" s="550">
        <f>IF(S1238=1,SUM($S$6:S1238),0)</f>
        <v>0</v>
      </c>
      <c r="V1238" s="550">
        <f t="shared" si="1304"/>
        <v>0</v>
      </c>
      <c r="W1238" s="550">
        <f t="shared" si="1305"/>
        <v>0</v>
      </c>
      <c r="X1238" s="550">
        <f>IF(W1238=1,SUM($W$6:W1238),0)</f>
        <v>0</v>
      </c>
      <c r="Y1238" s="158"/>
      <c r="Z1238" s="158"/>
      <c r="AA1238" s="158"/>
      <c r="AB1238" s="158"/>
      <c r="AE1238" s="150"/>
      <c r="AF1238" s="160"/>
      <c r="AG1238" s="150"/>
      <c r="AH1238" s="150"/>
    </row>
    <row r="1239" spans="1:34" ht="15" customHeight="1">
      <c r="A1239" s="15"/>
      <c r="B1239" s="425" t="s">
        <v>720</v>
      </c>
      <c r="C1239" s="426" t="s">
        <v>609</v>
      </c>
      <c r="D1239" s="426"/>
      <c r="E1239" s="212" t="s">
        <v>48</v>
      </c>
      <c r="F1239" s="213"/>
      <c r="G1239" s="214"/>
      <c r="H1239" s="214"/>
      <c r="I1239" s="445"/>
      <c r="J1239" s="167"/>
      <c r="K1239" s="167"/>
      <c r="L1239" s="167"/>
      <c r="M1239" s="167"/>
      <c r="N1239" s="167"/>
      <c r="O1239" s="167">
        <f t="shared" ref="O1239" si="1324">IF($J1239&lt;0,(N1239*(1-$J1239)),(N1239*(1+$J1239)))</f>
        <v>0</v>
      </c>
      <c r="P1239" s="455"/>
      <c r="Q1239" s="87">
        <f t="shared" si="1312"/>
        <v>0</v>
      </c>
      <c r="R1239" s="550">
        <f t="shared" si="1302"/>
        <v>0</v>
      </c>
      <c r="S1239" s="550">
        <f t="shared" si="1303"/>
        <v>0</v>
      </c>
      <c r="T1239" s="550">
        <f>IF(R1239=1,SUM($R$6:R1239),0)</f>
        <v>0</v>
      </c>
      <c r="U1239" s="550">
        <f>IF(S1239=1,SUM($S$6:S1239),0)</f>
        <v>0</v>
      </c>
      <c r="V1239" s="550">
        <f t="shared" si="1304"/>
        <v>0</v>
      </c>
      <c r="W1239" s="550">
        <f t="shared" si="1305"/>
        <v>0</v>
      </c>
      <c r="X1239" s="550">
        <f>IF(W1239=1,SUM($W$6:W1239),0)</f>
        <v>0</v>
      </c>
      <c r="Y1239" s="158"/>
      <c r="Z1239" s="158"/>
      <c r="AA1239" s="158"/>
      <c r="AB1239" s="158"/>
      <c r="AE1239" s="150"/>
      <c r="AF1239" s="160"/>
      <c r="AG1239" s="150"/>
      <c r="AH1239" s="150"/>
    </row>
    <row r="1240" spans="1:34" ht="15" customHeight="1">
      <c r="A1240" s="15"/>
      <c r="B1240" s="169">
        <v>1</v>
      </c>
      <c r="C1240" s="105" t="s">
        <v>346</v>
      </c>
      <c r="D1240" s="442" t="s">
        <v>1684</v>
      </c>
      <c r="E1240" s="212" t="s">
        <v>47</v>
      </c>
      <c r="F1240" s="213" t="s">
        <v>276</v>
      </c>
      <c r="G1240" s="214">
        <v>1318750</v>
      </c>
      <c r="H1240" s="214">
        <f>31400*50</f>
        <v>1570000</v>
      </c>
      <c r="I1240" s="443">
        <v>2234300</v>
      </c>
      <c r="J1240" s="446">
        <f t="shared" si="1309"/>
        <v>0.42312101910828026</v>
      </c>
      <c r="K1240" s="443">
        <f t="shared" si="1310"/>
        <v>3179679.2929936307</v>
      </c>
      <c r="L1240" s="443">
        <f t="shared" ref="L1240:O1240" si="1325">IF($J1240&lt;0,(K1240*(1-$J1240)),(K1240*(1+$J1240)))</f>
        <v>4525068.4358825926</v>
      </c>
      <c r="M1240" s="443">
        <f t="shared" si="1325"/>
        <v>6439720.0040079476</v>
      </c>
      <c r="N1240" s="443">
        <f t="shared" si="1325"/>
        <v>9164500.8948757704</v>
      </c>
      <c r="O1240" s="443">
        <f t="shared" si="1325"/>
        <v>13042193.853134355</v>
      </c>
      <c r="P1240" s="455"/>
      <c r="Q1240" s="87">
        <f t="shared" si="1312"/>
        <v>2234300</v>
      </c>
      <c r="R1240" s="550">
        <f t="shared" si="1302"/>
        <v>0</v>
      </c>
      <c r="S1240" s="550">
        <f t="shared" si="1303"/>
        <v>0</v>
      </c>
      <c r="T1240" s="550">
        <f>IF(R1240=1,SUM($R$6:R1240),0)</f>
        <v>0</v>
      </c>
      <c r="U1240" s="550">
        <f>IF(S1240=1,SUM($S$6:S1240),0)</f>
        <v>0</v>
      </c>
      <c r="V1240" s="550">
        <f t="shared" si="1304"/>
        <v>0</v>
      </c>
      <c r="W1240" s="550">
        <f t="shared" si="1305"/>
        <v>0</v>
      </c>
      <c r="X1240" s="550">
        <f>IF(W1240=1,SUM($W$6:W1240),0)</f>
        <v>0</v>
      </c>
      <c r="Y1240" s="158"/>
      <c r="Z1240" s="158"/>
      <c r="AA1240" s="158"/>
      <c r="AB1240" s="158"/>
      <c r="AE1240" s="150"/>
      <c r="AF1240" s="160"/>
      <c r="AG1240" s="150"/>
      <c r="AH1240" s="150"/>
    </row>
    <row r="1241" spans="1:34" ht="15" customHeight="1">
      <c r="A1241" s="15"/>
      <c r="B1241" s="169">
        <v>2</v>
      </c>
      <c r="C1241" s="105" t="s">
        <v>610</v>
      </c>
      <c r="D1241" s="442" t="s">
        <v>1685</v>
      </c>
      <c r="E1241" s="212" t="s">
        <v>47</v>
      </c>
      <c r="F1241" s="213" t="s">
        <v>276</v>
      </c>
      <c r="G1241" s="214">
        <v>1055000</v>
      </c>
      <c r="H1241" s="214">
        <f>25100*50</f>
        <v>1255000</v>
      </c>
      <c r="I1241" s="443">
        <v>1887350</v>
      </c>
      <c r="J1241" s="446">
        <f t="shared" si="1309"/>
        <v>0.50386454183266938</v>
      </c>
      <c r="K1241" s="443">
        <f t="shared" si="1310"/>
        <v>2838318.7430278887</v>
      </c>
      <c r="L1241" s="443">
        <f t="shared" ref="L1241:O1241" si="1326">IF($J1241&lt;0,(K1241*(1-$J1241)),(K1241*(1+$J1241)))</f>
        <v>4268446.9160587145</v>
      </c>
      <c r="M1241" s="443">
        <f t="shared" si="1326"/>
        <v>6419165.9657557094</v>
      </c>
      <c r="N1241" s="443">
        <f t="shared" si="1326"/>
        <v>9653556.0840390753</v>
      </c>
      <c r="O1241" s="443">
        <f t="shared" si="1326"/>
        <v>14517640.697379403</v>
      </c>
      <c r="P1241" s="455"/>
      <c r="Q1241" s="87">
        <f t="shared" si="1312"/>
        <v>1887350</v>
      </c>
      <c r="R1241" s="550">
        <f t="shared" si="1302"/>
        <v>0</v>
      </c>
      <c r="S1241" s="550">
        <f t="shared" si="1303"/>
        <v>0</v>
      </c>
      <c r="T1241" s="550">
        <f>IF(R1241=1,SUM($R$6:R1241),0)</f>
        <v>0</v>
      </c>
      <c r="U1241" s="550">
        <f>IF(S1241=1,SUM($S$6:S1241),0)</f>
        <v>0</v>
      </c>
      <c r="V1241" s="550">
        <f t="shared" si="1304"/>
        <v>0</v>
      </c>
      <c r="W1241" s="550">
        <f t="shared" si="1305"/>
        <v>0</v>
      </c>
      <c r="X1241" s="550">
        <f>IF(W1241=1,SUM($W$6:W1241),0)</f>
        <v>0</v>
      </c>
      <c r="Y1241" s="158"/>
      <c r="Z1241" s="158"/>
      <c r="AA1241" s="158"/>
      <c r="AB1241" s="158"/>
      <c r="AE1241" s="150"/>
      <c r="AF1241" s="160"/>
      <c r="AG1241" s="150"/>
      <c r="AH1241" s="150"/>
    </row>
    <row r="1242" spans="1:34" ht="15" customHeight="1">
      <c r="A1242" s="15"/>
      <c r="B1242" s="169">
        <v>3</v>
      </c>
      <c r="C1242" s="105" t="s">
        <v>2295</v>
      </c>
      <c r="D1242" s="105" t="s">
        <v>1666</v>
      </c>
      <c r="E1242" s="212" t="s">
        <v>47</v>
      </c>
      <c r="F1242" s="213" t="s">
        <v>437</v>
      </c>
      <c r="G1242" s="214">
        <v>700</v>
      </c>
      <c r="H1242" s="214">
        <v>700</v>
      </c>
      <c r="I1242" s="167">
        <v>4975</v>
      </c>
      <c r="J1242" s="445">
        <f t="shared" si="1309"/>
        <v>6.1071428571428568</v>
      </c>
      <c r="K1242" s="167">
        <f t="shared" si="1310"/>
        <v>35358.03571428571</v>
      </c>
      <c r="L1242" s="167">
        <f t="shared" ref="L1242:O1242" si="1327">IF($J1242&lt;0,(K1242*(1-$J1242)),(K1242*(1+$J1242)))</f>
        <v>251294.61096938772</v>
      </c>
      <c r="M1242" s="167">
        <f t="shared" si="1327"/>
        <v>1785986.6993895769</v>
      </c>
      <c r="N1242" s="167">
        <f t="shared" si="1327"/>
        <v>12693262.613518778</v>
      </c>
      <c r="O1242" s="167">
        <f t="shared" si="1327"/>
        <v>90212830.71750845</v>
      </c>
      <c r="P1242" s="455"/>
      <c r="Q1242" s="87">
        <f t="shared" si="1312"/>
        <v>4975</v>
      </c>
      <c r="R1242" s="550">
        <f t="shared" si="1302"/>
        <v>0</v>
      </c>
      <c r="S1242" s="550">
        <f t="shared" si="1303"/>
        <v>0</v>
      </c>
      <c r="T1242" s="550">
        <f>IF(R1242=1,SUM($R$6:R1242),0)</f>
        <v>0</v>
      </c>
      <c r="U1242" s="550">
        <f>IF(S1242=1,SUM($S$6:S1242),0)</f>
        <v>0</v>
      </c>
      <c r="V1242" s="550">
        <f t="shared" si="1304"/>
        <v>0</v>
      </c>
      <c r="W1242" s="550">
        <f t="shared" si="1305"/>
        <v>0</v>
      </c>
      <c r="X1242" s="550">
        <f>IF(W1242=1,SUM($W$6:W1242),0)</f>
        <v>0</v>
      </c>
      <c r="Y1242" s="158"/>
      <c r="Z1242" s="158"/>
      <c r="AA1242" s="158"/>
      <c r="AB1242" s="158"/>
      <c r="AE1242" s="150"/>
      <c r="AF1242" s="160"/>
      <c r="AG1242" s="150"/>
      <c r="AH1242" s="150"/>
    </row>
    <row r="1243" spans="1:34" ht="15" customHeight="1">
      <c r="A1243" s="15"/>
      <c r="B1243" s="169">
        <v>4</v>
      </c>
      <c r="C1243" s="105" t="s">
        <v>2296</v>
      </c>
      <c r="D1243" s="105" t="s">
        <v>1667</v>
      </c>
      <c r="E1243" s="212" t="s">
        <v>47</v>
      </c>
      <c r="F1243" s="213" t="s">
        <v>437</v>
      </c>
      <c r="G1243" s="214">
        <v>1400</v>
      </c>
      <c r="H1243" s="214">
        <v>1700</v>
      </c>
      <c r="I1243" s="167">
        <v>14351</v>
      </c>
      <c r="J1243" s="445">
        <f t="shared" si="1309"/>
        <v>7.4417647058823526</v>
      </c>
      <c r="K1243" s="167">
        <f t="shared" si="1310"/>
        <v>121147.76529411765</v>
      </c>
      <c r="L1243" s="167">
        <f t="shared" ref="L1243:O1243" si="1328">IF($J1243&lt;0,(K1243*(1-$J1243)),(K1243*(1+$J1243)))</f>
        <v>1022700.9292564014</v>
      </c>
      <c r="M1243" s="167">
        <f t="shared" si="1328"/>
        <v>8633400.6092697736</v>
      </c>
      <c r="N1243" s="167">
        <f t="shared" si="1328"/>
        <v>72881136.555076778</v>
      </c>
      <c r="O1243" s="167">
        <f t="shared" si="1328"/>
        <v>615245406.29523933</v>
      </c>
      <c r="P1243" s="455"/>
      <c r="Q1243" s="87">
        <f t="shared" si="1312"/>
        <v>14351</v>
      </c>
      <c r="R1243" s="550">
        <f t="shared" si="1302"/>
        <v>0</v>
      </c>
      <c r="S1243" s="550">
        <f t="shared" si="1303"/>
        <v>0</v>
      </c>
      <c r="T1243" s="550">
        <f>IF(R1243=1,SUM($R$6:R1243),0)</f>
        <v>0</v>
      </c>
      <c r="U1243" s="550">
        <f>IF(S1243=1,SUM($S$6:S1243),0)</f>
        <v>0</v>
      </c>
      <c r="V1243" s="550">
        <f t="shared" si="1304"/>
        <v>0</v>
      </c>
      <c r="W1243" s="550">
        <f t="shared" si="1305"/>
        <v>0</v>
      </c>
      <c r="X1243" s="550">
        <f>IF(W1243=1,SUM($W$6:W1243),0)</f>
        <v>0</v>
      </c>
      <c r="Y1243" s="158"/>
      <c r="Z1243" s="158"/>
      <c r="AA1243" s="158"/>
      <c r="AB1243" s="158"/>
      <c r="AE1243" s="150"/>
      <c r="AF1243" s="160"/>
      <c r="AG1243" s="150"/>
      <c r="AH1243" s="150"/>
    </row>
    <row r="1244" spans="1:34" ht="15" customHeight="1">
      <c r="A1244" s="15"/>
      <c r="B1244" s="169">
        <v>5</v>
      </c>
      <c r="C1244" s="105" t="s">
        <v>2297</v>
      </c>
      <c r="D1244" s="105" t="s">
        <v>1668</v>
      </c>
      <c r="E1244" s="212" t="s">
        <v>47</v>
      </c>
      <c r="F1244" s="213" t="s">
        <v>437</v>
      </c>
      <c r="G1244" s="214">
        <v>28300</v>
      </c>
      <c r="H1244" s="214">
        <v>33700</v>
      </c>
      <c r="I1244" s="167">
        <v>34661</v>
      </c>
      <c r="J1244" s="445">
        <f t="shared" si="1309"/>
        <v>2.8516320474777448E-2</v>
      </c>
      <c r="K1244" s="167">
        <f t="shared" si="1310"/>
        <v>35649.404183976258</v>
      </c>
      <c r="L1244" s="167">
        <f t="shared" ref="L1244:O1244" si="1329">IF($J1244&lt;0,(K1244*(1-$J1244)),(K1244*(1+$J1244)))</f>
        <v>36665.994018421392</v>
      </c>
      <c r="M1244" s="167">
        <f t="shared" si="1329"/>
        <v>37711.57325437697</v>
      </c>
      <c r="N1244" s="167">
        <f t="shared" si="1329"/>
        <v>38786.968562906826</v>
      </c>
      <c r="O1244" s="167">
        <f t="shared" si="1329"/>
        <v>39893.030188691795</v>
      </c>
      <c r="P1244" s="455"/>
      <c r="Q1244" s="87">
        <f t="shared" si="1312"/>
        <v>34661</v>
      </c>
      <c r="R1244" s="550">
        <f t="shared" si="1302"/>
        <v>0</v>
      </c>
      <c r="S1244" s="550">
        <f t="shared" si="1303"/>
        <v>0</v>
      </c>
      <c r="T1244" s="550">
        <f>IF(R1244=1,SUM($R$6:R1244),0)</f>
        <v>0</v>
      </c>
      <c r="U1244" s="550">
        <f>IF(S1244=1,SUM($S$6:S1244),0)</f>
        <v>0</v>
      </c>
      <c r="V1244" s="550">
        <f t="shared" si="1304"/>
        <v>0</v>
      </c>
      <c r="W1244" s="550">
        <f t="shared" si="1305"/>
        <v>0</v>
      </c>
      <c r="X1244" s="550">
        <f>IF(W1244=1,SUM($W$6:W1244),0)</f>
        <v>0</v>
      </c>
      <c r="Y1244" s="158"/>
      <c r="Z1244" s="158"/>
      <c r="AA1244" s="158"/>
      <c r="AB1244" s="158"/>
      <c r="AE1244" s="150"/>
      <c r="AF1244" s="160"/>
      <c r="AG1244" s="150"/>
      <c r="AH1244" s="150"/>
    </row>
    <row r="1245" spans="1:34" ht="15" customHeight="1">
      <c r="A1245" s="15"/>
      <c r="B1245" s="169">
        <v>6</v>
      </c>
      <c r="C1245" s="105" t="s">
        <v>2298</v>
      </c>
      <c r="D1245" s="105" t="s">
        <v>1669</v>
      </c>
      <c r="E1245" s="212" t="s">
        <v>47</v>
      </c>
      <c r="F1245" s="213" t="s">
        <v>437</v>
      </c>
      <c r="G1245" s="214">
        <v>16900</v>
      </c>
      <c r="H1245" s="214">
        <v>20100</v>
      </c>
      <c r="I1245" s="167">
        <v>21239</v>
      </c>
      <c r="J1245" s="445">
        <f t="shared" si="1309"/>
        <v>5.6666666666666664E-2</v>
      </c>
      <c r="K1245" s="167">
        <f t="shared" si="1310"/>
        <v>22442.543333333331</v>
      </c>
      <c r="L1245" s="167">
        <f t="shared" ref="L1245:O1245" si="1330">IF($J1245&lt;0,(K1245*(1-$J1245)),(K1245*(1+$J1245)))</f>
        <v>23714.287455555554</v>
      </c>
      <c r="M1245" s="167">
        <f t="shared" si="1330"/>
        <v>25058.097078037033</v>
      </c>
      <c r="N1245" s="167">
        <f t="shared" si="1330"/>
        <v>26478.055912459131</v>
      </c>
      <c r="O1245" s="167">
        <f t="shared" si="1330"/>
        <v>27978.479080831814</v>
      </c>
      <c r="P1245" s="455"/>
      <c r="Q1245" s="87">
        <f t="shared" si="1312"/>
        <v>21239</v>
      </c>
      <c r="R1245" s="550">
        <f t="shared" si="1302"/>
        <v>0</v>
      </c>
      <c r="S1245" s="550">
        <f t="shared" si="1303"/>
        <v>0</v>
      </c>
      <c r="T1245" s="550">
        <f>IF(R1245=1,SUM($R$6:R1245),0)</f>
        <v>0</v>
      </c>
      <c r="U1245" s="550">
        <f>IF(S1245=1,SUM($S$6:S1245),0)</f>
        <v>0</v>
      </c>
      <c r="V1245" s="550">
        <f t="shared" si="1304"/>
        <v>0</v>
      </c>
      <c r="W1245" s="550">
        <f t="shared" si="1305"/>
        <v>0</v>
      </c>
      <c r="X1245" s="550">
        <f>IF(W1245=1,SUM($W$6:W1245),0)</f>
        <v>0</v>
      </c>
      <c r="Y1245" s="158"/>
      <c r="Z1245" s="158"/>
      <c r="AA1245" s="158"/>
      <c r="AB1245" s="158"/>
      <c r="AE1245" s="150"/>
      <c r="AF1245" s="160"/>
      <c r="AG1245" s="150"/>
      <c r="AH1245" s="150"/>
    </row>
    <row r="1246" spans="1:34" ht="15" customHeight="1">
      <c r="A1246" s="15"/>
      <c r="B1246" s="169">
        <v>7</v>
      </c>
      <c r="C1246" s="105" t="s">
        <v>2299</v>
      </c>
      <c r="D1246" s="105" t="s">
        <v>1670</v>
      </c>
      <c r="E1246" s="212" t="s">
        <v>47</v>
      </c>
      <c r="F1246" s="213" t="s">
        <v>437</v>
      </c>
      <c r="G1246" s="214">
        <v>4566.666666666667</v>
      </c>
      <c r="H1246" s="214">
        <v>4566.666666666667</v>
      </c>
      <c r="I1246" s="167">
        <v>5115</v>
      </c>
      <c r="J1246" s="445">
        <f t="shared" si="1309"/>
        <v>0.12007299270072985</v>
      </c>
      <c r="K1246" s="167">
        <f t="shared" si="1310"/>
        <v>5729.1733576642328</v>
      </c>
      <c r="L1246" s="167">
        <f t="shared" ref="L1246:O1246" si="1331">IF($J1246&lt;0,(K1246*(1-$J1246)),(K1246*(1+$J1246)))</f>
        <v>6417.0923484202658</v>
      </c>
      <c r="M1246" s="167">
        <f t="shared" si="1331"/>
        <v>7187.6118311320415</v>
      </c>
      <c r="N1246" s="167">
        <f t="shared" si="1331"/>
        <v>8050.6498940672382</v>
      </c>
      <c r="O1246" s="167">
        <f t="shared" si="1331"/>
        <v>9017.3155200337042</v>
      </c>
      <c r="P1246" s="455"/>
      <c r="Q1246" s="87">
        <f t="shared" si="1312"/>
        <v>5115</v>
      </c>
      <c r="R1246" s="550">
        <f t="shared" si="1302"/>
        <v>0</v>
      </c>
      <c r="S1246" s="550">
        <f t="shared" si="1303"/>
        <v>0</v>
      </c>
      <c r="T1246" s="550">
        <f>IF(R1246=1,SUM($R$6:R1246),0)</f>
        <v>0</v>
      </c>
      <c r="U1246" s="550">
        <f>IF(S1246=1,SUM($S$6:S1246),0)</f>
        <v>0</v>
      </c>
      <c r="V1246" s="550">
        <f t="shared" si="1304"/>
        <v>0</v>
      </c>
      <c r="W1246" s="550">
        <f t="shared" si="1305"/>
        <v>0</v>
      </c>
      <c r="X1246" s="550">
        <f>IF(W1246=1,SUM($W$6:W1246),0)</f>
        <v>0</v>
      </c>
      <c r="Y1246" s="158"/>
      <c r="Z1246" s="158"/>
      <c r="AA1246" s="158"/>
      <c r="AB1246" s="158"/>
      <c r="AE1246" s="150"/>
      <c r="AF1246" s="160"/>
      <c r="AG1246" s="150"/>
      <c r="AH1246" s="150"/>
    </row>
    <row r="1247" spans="1:34" ht="15" customHeight="1">
      <c r="A1247" s="15"/>
      <c r="B1247" s="169">
        <v>8</v>
      </c>
      <c r="C1247" s="105" t="s">
        <v>2300</v>
      </c>
      <c r="D1247" s="105" t="s">
        <v>1675</v>
      </c>
      <c r="E1247" s="212" t="s">
        <v>47</v>
      </c>
      <c r="F1247" s="213" t="s">
        <v>437</v>
      </c>
      <c r="G1247" s="218">
        <v>1100</v>
      </c>
      <c r="H1247" s="218">
        <v>1300</v>
      </c>
      <c r="I1247" s="167">
        <v>1719</v>
      </c>
      <c r="J1247" s="445">
        <f t="shared" si="1309"/>
        <v>0.3223076923076923</v>
      </c>
      <c r="K1247" s="167">
        <f t="shared" si="1310"/>
        <v>2273.0469230769231</v>
      </c>
      <c r="L1247" s="167">
        <f t="shared" ref="L1247:O1247" si="1332">IF($J1247&lt;0,(K1247*(1-$J1247)),(K1247*(1+$J1247)))</f>
        <v>3005.6674313609469</v>
      </c>
      <c r="M1247" s="167">
        <f t="shared" si="1332"/>
        <v>3974.4171650072831</v>
      </c>
      <c r="N1247" s="167">
        <f t="shared" si="1332"/>
        <v>5255.4023897288616</v>
      </c>
      <c r="O1247" s="167">
        <f t="shared" si="1332"/>
        <v>6949.259006110703</v>
      </c>
      <c r="P1247" s="455"/>
      <c r="Q1247" s="87">
        <f t="shared" si="1312"/>
        <v>1719</v>
      </c>
      <c r="R1247" s="550">
        <f t="shared" si="1302"/>
        <v>0</v>
      </c>
      <c r="S1247" s="550">
        <f t="shared" si="1303"/>
        <v>0</v>
      </c>
      <c r="T1247" s="550">
        <f>IF(R1247=1,SUM($R$6:R1247),0)</f>
        <v>0</v>
      </c>
      <c r="U1247" s="550">
        <f>IF(S1247=1,SUM($S$6:S1247),0)</f>
        <v>0</v>
      </c>
      <c r="V1247" s="550">
        <f t="shared" si="1304"/>
        <v>0</v>
      </c>
      <c r="W1247" s="550">
        <f t="shared" si="1305"/>
        <v>0</v>
      </c>
      <c r="X1247" s="550">
        <f>IF(W1247=1,SUM($W$6:W1247),0)</f>
        <v>0</v>
      </c>
      <c r="Y1247" s="158"/>
      <c r="Z1247" s="158"/>
      <c r="AA1247" s="158"/>
      <c r="AB1247" s="158"/>
      <c r="AE1247" s="150"/>
      <c r="AF1247" s="160"/>
      <c r="AG1247" s="150"/>
      <c r="AH1247" s="150"/>
    </row>
    <row r="1248" spans="1:34" ht="15" customHeight="1">
      <c r="A1248" s="15"/>
      <c r="B1248" s="169">
        <v>9</v>
      </c>
      <c r="C1248" s="105" t="s">
        <v>1671</v>
      </c>
      <c r="D1248" s="105" t="s">
        <v>1671</v>
      </c>
      <c r="E1248" s="212" t="s">
        <v>47</v>
      </c>
      <c r="F1248" s="213" t="s">
        <v>437</v>
      </c>
      <c r="G1248" s="405"/>
      <c r="H1248" s="405"/>
      <c r="I1248" s="409">
        <v>2656</v>
      </c>
      <c r="J1248" s="447">
        <v>0.3223076923076923</v>
      </c>
      <c r="K1248" s="409">
        <f t="shared" si="1310"/>
        <v>3512.0492307692311</v>
      </c>
      <c r="L1248" s="409">
        <f t="shared" ref="L1248:O1248" si="1333">IF($J1248&lt;0,(K1248*(1-$J1248)),(K1248*(1+$J1248)))</f>
        <v>4644.0097136094682</v>
      </c>
      <c r="M1248" s="409">
        <f t="shared" si="1333"/>
        <v>6140.8097674574437</v>
      </c>
      <c r="N1248" s="409">
        <f t="shared" si="1333"/>
        <v>8120.0399925071897</v>
      </c>
      <c r="O1248" s="409">
        <f t="shared" si="1333"/>
        <v>10737.191343938353</v>
      </c>
      <c r="P1248" s="455"/>
      <c r="Q1248" s="87">
        <f t="shared" si="1312"/>
        <v>2656</v>
      </c>
      <c r="R1248" s="550">
        <f t="shared" si="1302"/>
        <v>0</v>
      </c>
      <c r="S1248" s="550">
        <f t="shared" si="1303"/>
        <v>0</v>
      </c>
      <c r="T1248" s="550">
        <f>IF(R1248=1,SUM($R$6:R1248),0)</f>
        <v>0</v>
      </c>
      <c r="U1248" s="550">
        <f>IF(S1248=1,SUM($S$6:S1248),0)</f>
        <v>0</v>
      </c>
      <c r="V1248" s="550">
        <f t="shared" si="1304"/>
        <v>0</v>
      </c>
      <c r="W1248" s="550">
        <f t="shared" si="1305"/>
        <v>0</v>
      </c>
      <c r="X1248" s="550">
        <f>IF(W1248=1,SUM($W$6:W1248),0)</f>
        <v>0</v>
      </c>
      <c r="Y1248" s="158"/>
      <c r="Z1248" s="158"/>
      <c r="AA1248" s="158"/>
      <c r="AB1248" s="158"/>
      <c r="AE1248" s="150"/>
      <c r="AF1248" s="160"/>
      <c r="AG1248" s="150"/>
      <c r="AH1248" s="150"/>
    </row>
    <row r="1249" spans="1:34" ht="15" customHeight="1">
      <c r="A1249" s="15"/>
      <c r="B1249" s="169">
        <v>10</v>
      </c>
      <c r="C1249" s="105" t="s">
        <v>1672</v>
      </c>
      <c r="D1249" s="105" t="s">
        <v>1672</v>
      </c>
      <c r="E1249" s="212" t="s">
        <v>47</v>
      </c>
      <c r="F1249" s="213" t="s">
        <v>437</v>
      </c>
      <c r="G1249" s="405"/>
      <c r="H1249" s="405"/>
      <c r="I1249" s="409">
        <v>2983</v>
      </c>
      <c r="J1249" s="447">
        <v>0.3223076923076923</v>
      </c>
      <c r="K1249" s="409">
        <f t="shared" si="1310"/>
        <v>3944.4438461538466</v>
      </c>
      <c r="L1249" s="409">
        <f t="shared" ref="L1249:O1249" si="1334">IF($J1249&lt;0,(K1249*(1-$J1249)),(K1249*(1+$J1249)))</f>
        <v>5215.7684396449713</v>
      </c>
      <c r="M1249" s="409">
        <f t="shared" si="1334"/>
        <v>6896.8507290382358</v>
      </c>
      <c r="N1249" s="409">
        <f t="shared" si="1334"/>
        <v>9119.7587717051756</v>
      </c>
      <c r="O1249" s="409">
        <f t="shared" si="1334"/>
        <v>12059.127175816306</v>
      </c>
      <c r="P1249" s="455"/>
      <c r="Q1249" s="87">
        <f t="shared" si="1312"/>
        <v>2983</v>
      </c>
      <c r="R1249" s="550">
        <f t="shared" si="1302"/>
        <v>0</v>
      </c>
      <c r="S1249" s="550">
        <f t="shared" si="1303"/>
        <v>0</v>
      </c>
      <c r="T1249" s="550">
        <f>IF(R1249=1,SUM($R$6:R1249),0)</f>
        <v>0</v>
      </c>
      <c r="U1249" s="550">
        <f>IF(S1249=1,SUM($S$6:S1249),0)</f>
        <v>0</v>
      </c>
      <c r="V1249" s="550">
        <f t="shared" si="1304"/>
        <v>0</v>
      </c>
      <c r="W1249" s="550">
        <f t="shared" si="1305"/>
        <v>0</v>
      </c>
      <c r="X1249" s="550">
        <f>IF(W1249=1,SUM($W$6:W1249),0)</f>
        <v>0</v>
      </c>
      <c r="Y1249" s="158"/>
      <c r="Z1249" s="158"/>
      <c r="AA1249" s="158"/>
      <c r="AB1249" s="158"/>
      <c r="AE1249" s="150"/>
      <c r="AF1249" s="160"/>
      <c r="AG1249" s="150"/>
      <c r="AH1249" s="150"/>
    </row>
    <row r="1250" spans="1:34" ht="15" customHeight="1">
      <c r="A1250" s="15"/>
      <c r="B1250" s="169">
        <v>11</v>
      </c>
      <c r="C1250" s="105" t="s">
        <v>1673</v>
      </c>
      <c r="D1250" s="105" t="s">
        <v>1673</v>
      </c>
      <c r="E1250" s="212" t="s">
        <v>47</v>
      </c>
      <c r="F1250" s="213" t="s">
        <v>437</v>
      </c>
      <c r="G1250" s="405"/>
      <c r="H1250" s="405"/>
      <c r="I1250" s="409">
        <v>3180</v>
      </c>
      <c r="J1250" s="447">
        <v>0.3223076923076923</v>
      </c>
      <c r="K1250" s="409">
        <f t="shared" si="1310"/>
        <v>4204.9384615384615</v>
      </c>
      <c r="L1250" s="409">
        <f t="shared" ref="L1250:O1250" si="1335">IF($J1250&lt;0,(K1250*(1-$J1250)),(K1250*(1+$J1250)))</f>
        <v>5560.2224733727817</v>
      </c>
      <c r="M1250" s="409">
        <f t="shared" si="1335"/>
        <v>7352.3249474829327</v>
      </c>
      <c r="N1250" s="409">
        <f t="shared" si="1335"/>
        <v>9722.0358344024316</v>
      </c>
      <c r="O1250" s="409">
        <f t="shared" si="1335"/>
        <v>12855.52276872137</v>
      </c>
      <c r="P1250" s="455"/>
      <c r="Q1250" s="87">
        <f t="shared" si="1312"/>
        <v>3180</v>
      </c>
      <c r="R1250" s="550">
        <f t="shared" si="1302"/>
        <v>0</v>
      </c>
      <c r="S1250" s="550">
        <f t="shared" si="1303"/>
        <v>0</v>
      </c>
      <c r="T1250" s="550">
        <f>IF(R1250=1,SUM($R$6:R1250),0)</f>
        <v>0</v>
      </c>
      <c r="U1250" s="550">
        <f>IF(S1250=1,SUM($S$6:S1250),0)</f>
        <v>0</v>
      </c>
      <c r="V1250" s="550">
        <f t="shared" si="1304"/>
        <v>0</v>
      </c>
      <c r="W1250" s="550">
        <f t="shared" si="1305"/>
        <v>0</v>
      </c>
      <c r="X1250" s="550">
        <f>IF(W1250=1,SUM($W$6:W1250),0)</f>
        <v>0</v>
      </c>
      <c r="Y1250" s="158"/>
      <c r="Z1250" s="158"/>
      <c r="AA1250" s="158"/>
      <c r="AB1250" s="158"/>
      <c r="AE1250" s="150"/>
      <c r="AF1250" s="160"/>
      <c r="AG1250" s="150"/>
      <c r="AH1250" s="150"/>
    </row>
    <row r="1251" spans="1:34" ht="15" customHeight="1">
      <c r="A1251" s="15"/>
      <c r="B1251" s="169">
        <v>12</v>
      </c>
      <c r="C1251" s="105" t="s">
        <v>1674</v>
      </c>
      <c r="D1251" s="105" t="s">
        <v>1674</v>
      </c>
      <c r="E1251" s="212" t="s">
        <v>47</v>
      </c>
      <c r="F1251" s="213" t="s">
        <v>437</v>
      </c>
      <c r="G1251" s="405"/>
      <c r="H1251" s="405"/>
      <c r="I1251" s="409">
        <v>3475</v>
      </c>
      <c r="J1251" s="447">
        <v>0.3223076923076923</v>
      </c>
      <c r="K1251" s="409">
        <f t="shared" si="1310"/>
        <v>4595.0192307692314</v>
      </c>
      <c r="L1251" s="409">
        <f t="shared" ref="L1251:O1251" si="1336">IF($J1251&lt;0,(K1251*(1-$J1251)),(K1251*(1+$J1251)))</f>
        <v>6076.0292751479301</v>
      </c>
      <c r="M1251" s="409">
        <f t="shared" si="1336"/>
        <v>8034.3802492148407</v>
      </c>
      <c r="N1251" s="409">
        <f t="shared" si="1336"/>
        <v>10623.922806461778</v>
      </c>
      <c r="O1251" s="409">
        <f t="shared" si="1336"/>
        <v>14048.094849467538</v>
      </c>
      <c r="P1251" s="455"/>
      <c r="Q1251" s="87">
        <f t="shared" si="1312"/>
        <v>3475</v>
      </c>
      <c r="R1251" s="550">
        <f t="shared" si="1302"/>
        <v>0</v>
      </c>
      <c r="S1251" s="550">
        <f t="shared" si="1303"/>
        <v>0</v>
      </c>
      <c r="T1251" s="550">
        <f>IF(R1251=1,SUM($R$6:R1251),0)</f>
        <v>0</v>
      </c>
      <c r="U1251" s="550">
        <f>IF(S1251=1,SUM($S$6:S1251),0)</f>
        <v>0</v>
      </c>
      <c r="V1251" s="550">
        <f t="shared" si="1304"/>
        <v>0</v>
      </c>
      <c r="W1251" s="550">
        <f t="shared" si="1305"/>
        <v>0</v>
      </c>
      <c r="X1251" s="550">
        <f>IF(W1251=1,SUM($W$6:W1251),0)</f>
        <v>0</v>
      </c>
      <c r="Y1251" s="158"/>
      <c r="Z1251" s="158"/>
      <c r="AA1251" s="158"/>
      <c r="AB1251" s="158"/>
      <c r="AE1251" s="150"/>
      <c r="AF1251" s="160"/>
      <c r="AG1251" s="150"/>
      <c r="AH1251" s="150"/>
    </row>
    <row r="1252" spans="1:34" ht="15" customHeight="1">
      <c r="A1252" s="15"/>
      <c r="B1252" s="169">
        <v>13</v>
      </c>
      <c r="C1252" s="105" t="s">
        <v>2301</v>
      </c>
      <c r="D1252" s="105" t="s">
        <v>1683</v>
      </c>
      <c r="E1252" s="212" t="s">
        <v>47</v>
      </c>
      <c r="F1252" s="213" t="s">
        <v>437</v>
      </c>
      <c r="G1252" s="218">
        <v>2200</v>
      </c>
      <c r="H1252" s="218">
        <v>2600</v>
      </c>
      <c r="I1252" s="167">
        <v>2211</v>
      </c>
      <c r="J1252" s="445">
        <f t="shared" si="1309"/>
        <v>-0.14961538461538462</v>
      </c>
      <c r="K1252" s="167">
        <f t="shared" si="1310"/>
        <v>2541.7996153846157</v>
      </c>
      <c r="L1252" s="167">
        <f t="shared" ref="L1252:O1252" si="1337">IF($J1252&lt;0,(K1252*(1-$J1252)),(K1252*(1+$J1252)))</f>
        <v>2922.0919424556218</v>
      </c>
      <c r="M1252" s="167">
        <f t="shared" si="1337"/>
        <v>3359.2818523076362</v>
      </c>
      <c r="N1252" s="167">
        <f t="shared" si="1337"/>
        <v>3861.8820986721253</v>
      </c>
      <c r="O1252" s="167">
        <f t="shared" si="1337"/>
        <v>4439.679074204224</v>
      </c>
      <c r="P1252" s="455"/>
      <c r="Q1252" s="87">
        <f t="shared" si="1312"/>
        <v>2211</v>
      </c>
      <c r="R1252" s="550">
        <f t="shared" si="1302"/>
        <v>0</v>
      </c>
      <c r="S1252" s="550">
        <f t="shared" si="1303"/>
        <v>0</v>
      </c>
      <c r="T1252" s="550">
        <f>IF(R1252=1,SUM($R$6:R1252),0)</f>
        <v>0</v>
      </c>
      <c r="U1252" s="550">
        <f>IF(S1252=1,SUM($S$6:S1252),0)</f>
        <v>0</v>
      </c>
      <c r="V1252" s="550">
        <f t="shared" si="1304"/>
        <v>0</v>
      </c>
      <c r="W1252" s="550">
        <f t="shared" si="1305"/>
        <v>0</v>
      </c>
      <c r="X1252" s="550">
        <f>IF(W1252=1,SUM($W$6:W1252),0)</f>
        <v>0</v>
      </c>
      <c r="Y1252" s="158"/>
      <c r="Z1252" s="158"/>
      <c r="AA1252" s="158"/>
      <c r="AB1252" s="158"/>
      <c r="AE1252" s="150"/>
      <c r="AF1252" s="160"/>
      <c r="AG1252" s="150"/>
      <c r="AH1252" s="150"/>
    </row>
    <row r="1253" spans="1:34" ht="15" customHeight="1">
      <c r="A1253" s="15"/>
      <c r="B1253" s="169">
        <v>14</v>
      </c>
      <c r="C1253" s="105" t="s">
        <v>1676</v>
      </c>
      <c r="D1253" s="105" t="s">
        <v>1676</v>
      </c>
      <c r="E1253" s="212" t="s">
        <v>47</v>
      </c>
      <c r="F1253" s="213" t="s">
        <v>437</v>
      </c>
      <c r="G1253" s="429"/>
      <c r="H1253" s="429"/>
      <c r="I1253" s="409">
        <v>2852</v>
      </c>
      <c r="J1253" s="447">
        <v>-0.14961538461538462</v>
      </c>
      <c r="K1253" s="409">
        <f t="shared" si="1310"/>
        <v>3278.7030769230773</v>
      </c>
      <c r="L1253" s="409">
        <f t="shared" ref="L1253:O1253" si="1338">IF($J1253&lt;0,(K1253*(1-$J1253)),(K1253*(1+$J1253)))</f>
        <v>3769.2474988165686</v>
      </c>
      <c r="M1253" s="409">
        <f t="shared" si="1338"/>
        <v>4333.184913062586</v>
      </c>
      <c r="N1253" s="409">
        <f t="shared" si="1338"/>
        <v>4981.4960404400272</v>
      </c>
      <c r="O1253" s="409">
        <f t="shared" si="1338"/>
        <v>5726.8044864904778</v>
      </c>
      <c r="P1253" s="455"/>
      <c r="Q1253" s="87">
        <f t="shared" si="1312"/>
        <v>2852</v>
      </c>
      <c r="R1253" s="550">
        <f t="shared" si="1302"/>
        <v>0</v>
      </c>
      <c r="S1253" s="550">
        <f t="shared" si="1303"/>
        <v>0</v>
      </c>
      <c r="T1253" s="550">
        <f>IF(R1253=1,SUM($R$6:R1253),0)</f>
        <v>0</v>
      </c>
      <c r="U1253" s="550">
        <f>IF(S1253=1,SUM($S$6:S1253),0)</f>
        <v>0</v>
      </c>
      <c r="V1253" s="550">
        <f t="shared" si="1304"/>
        <v>0</v>
      </c>
      <c r="W1253" s="550">
        <f t="shared" si="1305"/>
        <v>0</v>
      </c>
      <c r="X1253" s="550">
        <f>IF(W1253=1,SUM($W$6:W1253),0)</f>
        <v>0</v>
      </c>
      <c r="Y1253" s="158"/>
      <c r="Z1253" s="158"/>
      <c r="AA1253" s="158"/>
      <c r="AB1253" s="158"/>
      <c r="AE1253" s="150"/>
      <c r="AF1253" s="160"/>
      <c r="AG1253" s="150"/>
      <c r="AH1253" s="150"/>
    </row>
    <row r="1254" spans="1:34" ht="15" customHeight="1">
      <c r="A1254" s="15"/>
      <c r="B1254" s="169">
        <v>15</v>
      </c>
      <c r="C1254" s="105" t="s">
        <v>1677</v>
      </c>
      <c r="D1254" s="105" t="s">
        <v>1677</v>
      </c>
      <c r="E1254" s="212" t="s">
        <v>47</v>
      </c>
      <c r="F1254" s="213" t="s">
        <v>437</v>
      </c>
      <c r="G1254" s="429"/>
      <c r="H1254" s="429"/>
      <c r="I1254" s="409">
        <v>3147</v>
      </c>
      <c r="J1254" s="447">
        <v>-0.14961538461538462</v>
      </c>
      <c r="K1254" s="409">
        <f t="shared" si="1310"/>
        <v>3617.8396153846156</v>
      </c>
      <c r="L1254" s="409">
        <f t="shared" ref="L1254:O1254" si="1339">IF($J1254&lt;0,(K1254*(1-$J1254)),(K1254*(1+$J1254)))</f>
        <v>4159.1240809171604</v>
      </c>
      <c r="M1254" s="409">
        <f t="shared" si="1339"/>
        <v>4781.3930299466901</v>
      </c>
      <c r="N1254" s="409">
        <f t="shared" si="1339"/>
        <v>5496.762987119484</v>
      </c>
      <c r="O1254" s="409">
        <f t="shared" si="1339"/>
        <v>6319.1632955769765</v>
      </c>
      <c r="P1254" s="455"/>
      <c r="Q1254" s="87">
        <f t="shared" si="1312"/>
        <v>3147</v>
      </c>
      <c r="R1254" s="550">
        <f t="shared" si="1302"/>
        <v>0</v>
      </c>
      <c r="S1254" s="550">
        <f t="shared" si="1303"/>
        <v>0</v>
      </c>
      <c r="T1254" s="550">
        <f>IF(R1254=1,SUM($R$6:R1254),0)</f>
        <v>0</v>
      </c>
      <c r="U1254" s="550">
        <f>IF(S1254=1,SUM($S$6:S1254),0)</f>
        <v>0</v>
      </c>
      <c r="V1254" s="550">
        <f t="shared" si="1304"/>
        <v>0</v>
      </c>
      <c r="W1254" s="550">
        <f t="shared" si="1305"/>
        <v>0</v>
      </c>
      <c r="X1254" s="550">
        <f>IF(W1254=1,SUM($W$6:W1254),0)</f>
        <v>0</v>
      </c>
      <c r="Y1254" s="158"/>
      <c r="Z1254" s="158"/>
      <c r="AA1254" s="158"/>
      <c r="AB1254" s="158"/>
      <c r="AE1254" s="150"/>
      <c r="AF1254" s="160"/>
      <c r="AG1254" s="150"/>
      <c r="AH1254" s="150"/>
    </row>
    <row r="1255" spans="1:34" ht="15" customHeight="1">
      <c r="A1255" s="15"/>
      <c r="B1255" s="169">
        <v>16</v>
      </c>
      <c r="C1255" s="105" t="s">
        <v>1678</v>
      </c>
      <c r="D1255" s="105" t="s">
        <v>1678</v>
      </c>
      <c r="E1255" s="212" t="s">
        <v>47</v>
      </c>
      <c r="F1255" s="213" t="s">
        <v>437</v>
      </c>
      <c r="G1255" s="429"/>
      <c r="H1255" s="429"/>
      <c r="I1255" s="409">
        <v>3311</v>
      </c>
      <c r="J1255" s="447">
        <v>-0.14961538461538462</v>
      </c>
      <c r="K1255" s="409">
        <f t="shared" si="1310"/>
        <v>3806.376538461539</v>
      </c>
      <c r="L1255" s="409">
        <f t="shared" ref="L1255:O1255" si="1340">IF($J1255&lt;0,(K1255*(1-$J1255)),(K1255*(1+$J1255)))</f>
        <v>4375.8690282544385</v>
      </c>
      <c r="M1255" s="409">
        <f t="shared" si="1340"/>
        <v>5030.566355943276</v>
      </c>
      <c r="N1255" s="409">
        <f t="shared" si="1340"/>
        <v>5783.2164761209433</v>
      </c>
      <c r="O1255" s="409">
        <f t="shared" si="1340"/>
        <v>6648.474633509808</v>
      </c>
      <c r="P1255" s="455"/>
      <c r="Q1255" s="87">
        <f t="shared" si="1312"/>
        <v>3311</v>
      </c>
      <c r="R1255" s="550">
        <f t="shared" si="1302"/>
        <v>0</v>
      </c>
      <c r="S1255" s="550">
        <f t="shared" si="1303"/>
        <v>0</v>
      </c>
      <c r="T1255" s="550">
        <f>IF(R1255=1,SUM($R$6:R1255),0)</f>
        <v>0</v>
      </c>
      <c r="U1255" s="550">
        <f>IF(S1255=1,SUM($S$6:S1255),0)</f>
        <v>0</v>
      </c>
      <c r="V1255" s="550">
        <f t="shared" si="1304"/>
        <v>0</v>
      </c>
      <c r="W1255" s="550">
        <f t="shared" si="1305"/>
        <v>0</v>
      </c>
      <c r="X1255" s="550">
        <f>IF(W1255=1,SUM($W$6:W1255),0)</f>
        <v>0</v>
      </c>
      <c r="Y1255" s="158"/>
      <c r="Z1255" s="158"/>
      <c r="AA1255" s="158"/>
      <c r="AB1255" s="158"/>
      <c r="AE1255" s="150"/>
      <c r="AF1255" s="160"/>
      <c r="AG1255" s="150"/>
      <c r="AH1255" s="150"/>
    </row>
    <row r="1256" spans="1:34" ht="15" customHeight="1">
      <c r="A1256" s="15"/>
      <c r="B1256" s="169">
        <v>17</v>
      </c>
      <c r="C1256" s="105" t="s">
        <v>2302</v>
      </c>
      <c r="D1256" s="105" t="s">
        <v>1680</v>
      </c>
      <c r="E1256" s="212" t="s">
        <v>47</v>
      </c>
      <c r="F1256" s="213" t="s">
        <v>437</v>
      </c>
      <c r="G1256" s="218">
        <v>5300</v>
      </c>
      <c r="H1256" s="218">
        <v>6300</v>
      </c>
      <c r="I1256" s="167">
        <v>3568</v>
      </c>
      <c r="J1256" s="445">
        <f t="shared" si="1309"/>
        <v>-0.43365079365079368</v>
      </c>
      <c r="K1256" s="167">
        <f t="shared" si="1310"/>
        <v>5115.2660317460313</v>
      </c>
      <c r="L1256" s="167">
        <f t="shared" ref="L1256:O1256" si="1341">IF($J1256&lt;0,(K1256*(1-$J1256)),(K1256*(1+$J1256)))</f>
        <v>7333.5052061476435</v>
      </c>
      <c r="M1256" s="167">
        <f t="shared" si="1341"/>
        <v>10513.685559035795</v>
      </c>
      <c r="N1256" s="167">
        <f t="shared" si="1341"/>
        <v>15072.953645906557</v>
      </c>
      <c r="O1256" s="167">
        <f t="shared" si="1341"/>
        <v>21609.351957115559</v>
      </c>
      <c r="P1256" s="455"/>
      <c r="Q1256" s="87">
        <f t="shared" si="1312"/>
        <v>3568</v>
      </c>
      <c r="R1256" s="550">
        <f t="shared" si="1302"/>
        <v>0</v>
      </c>
      <c r="S1256" s="550">
        <f t="shared" si="1303"/>
        <v>0</v>
      </c>
      <c r="T1256" s="550">
        <f>IF(R1256=1,SUM($R$6:R1256),0)</f>
        <v>0</v>
      </c>
      <c r="U1256" s="550">
        <f>IF(S1256=1,SUM($S$6:S1256),0)</f>
        <v>0</v>
      </c>
      <c r="V1256" s="550">
        <f t="shared" si="1304"/>
        <v>0</v>
      </c>
      <c r="W1256" s="550">
        <f t="shared" si="1305"/>
        <v>0</v>
      </c>
      <c r="X1256" s="550">
        <f>IF(W1256=1,SUM($W$6:W1256),0)</f>
        <v>0</v>
      </c>
      <c r="Y1256" s="158"/>
      <c r="Z1256" s="158"/>
      <c r="AA1256" s="158"/>
      <c r="AB1256" s="158"/>
      <c r="AE1256" s="150"/>
      <c r="AF1256" s="160"/>
      <c r="AG1256" s="150"/>
      <c r="AH1256" s="150"/>
    </row>
    <row r="1257" spans="1:34" ht="15" customHeight="1">
      <c r="A1257" s="15"/>
      <c r="B1257" s="169">
        <v>18</v>
      </c>
      <c r="C1257" s="105" t="s">
        <v>2303</v>
      </c>
      <c r="D1257" s="105" t="s">
        <v>1681</v>
      </c>
      <c r="E1257" s="212" t="s">
        <v>47</v>
      </c>
      <c r="F1257" s="213" t="s">
        <v>437</v>
      </c>
      <c r="G1257" s="218">
        <v>5800</v>
      </c>
      <c r="H1257" s="218">
        <v>6900</v>
      </c>
      <c r="I1257" s="167">
        <v>3748</v>
      </c>
      <c r="J1257" s="445">
        <f t="shared" si="1309"/>
        <v>-0.45681159420289857</v>
      </c>
      <c r="K1257" s="167">
        <f t="shared" si="1310"/>
        <v>5460.1298550724632</v>
      </c>
      <c r="L1257" s="167">
        <f t="shared" ref="L1257:O1257" si="1342">IF($J1257&lt;0,(K1257*(1-$J1257)),(K1257*(1+$J1257)))</f>
        <v>7954.3804787229565</v>
      </c>
      <c r="M1257" s="167">
        <f t="shared" si="1342"/>
        <v>11588.033706104805</v>
      </c>
      <c r="N1257" s="167">
        <f t="shared" si="1342"/>
        <v>16881.581857067464</v>
      </c>
      <c r="O1257" s="167">
        <f t="shared" si="1342"/>
        <v>24593.28417786118</v>
      </c>
      <c r="P1257" s="455"/>
      <c r="Q1257" s="87">
        <f t="shared" si="1312"/>
        <v>3748</v>
      </c>
      <c r="R1257" s="550">
        <f t="shared" si="1302"/>
        <v>0</v>
      </c>
      <c r="S1257" s="550">
        <f t="shared" si="1303"/>
        <v>0</v>
      </c>
      <c r="T1257" s="550">
        <f>IF(R1257=1,SUM($R$6:R1257),0)</f>
        <v>0</v>
      </c>
      <c r="U1257" s="550">
        <f>IF(S1257=1,SUM($S$6:S1257),0)</f>
        <v>0</v>
      </c>
      <c r="V1257" s="550">
        <f t="shared" si="1304"/>
        <v>0</v>
      </c>
      <c r="W1257" s="550">
        <f t="shared" si="1305"/>
        <v>0</v>
      </c>
      <c r="X1257" s="550">
        <f>IF(W1257=1,SUM($W$6:W1257),0)</f>
        <v>0</v>
      </c>
      <c r="Y1257" s="158"/>
      <c r="Z1257" s="158"/>
      <c r="AA1257" s="158"/>
      <c r="AB1257" s="158"/>
      <c r="AE1257" s="150"/>
      <c r="AF1257" s="160"/>
      <c r="AG1257" s="150"/>
      <c r="AH1257" s="150"/>
    </row>
    <row r="1258" spans="1:34" ht="15" customHeight="1">
      <c r="A1258" s="15"/>
      <c r="B1258" s="169">
        <v>19</v>
      </c>
      <c r="C1258" s="105" t="s">
        <v>2304</v>
      </c>
      <c r="D1258" s="105" t="s">
        <v>1682</v>
      </c>
      <c r="E1258" s="212" t="s">
        <v>47</v>
      </c>
      <c r="F1258" s="213" t="s">
        <v>437</v>
      </c>
      <c r="G1258" s="218">
        <v>7200</v>
      </c>
      <c r="H1258" s="218">
        <v>8600</v>
      </c>
      <c r="I1258" s="167">
        <v>3998</v>
      </c>
      <c r="J1258" s="445">
        <f t="shared" si="1309"/>
        <v>-0.53511627906976744</v>
      </c>
      <c r="K1258" s="167">
        <f t="shared" si="1310"/>
        <v>6137.39488372093</v>
      </c>
      <c r="L1258" s="167">
        <f t="shared" ref="L1258:O1258" si="1343">IF($J1258&lt;0,(K1258*(1-$J1258)),(K1258*(1+$J1258)))</f>
        <v>9421.6147970795028</v>
      </c>
      <c r="M1258" s="167">
        <f t="shared" si="1343"/>
        <v>14463.274250121349</v>
      </c>
      <c r="N1258" s="167">
        <f t="shared" si="1343"/>
        <v>22202.807750011867</v>
      </c>
      <c r="O1258" s="167">
        <f t="shared" si="1343"/>
        <v>34083.891618099609</v>
      </c>
      <c r="P1258" s="455"/>
      <c r="Q1258" s="87">
        <f t="shared" si="1312"/>
        <v>3998</v>
      </c>
      <c r="R1258" s="550">
        <f t="shared" si="1302"/>
        <v>0</v>
      </c>
      <c r="S1258" s="550">
        <f t="shared" si="1303"/>
        <v>0</v>
      </c>
      <c r="T1258" s="550">
        <f>IF(R1258=1,SUM($R$6:R1258),0)</f>
        <v>0</v>
      </c>
      <c r="U1258" s="550">
        <f>IF(S1258=1,SUM($S$6:S1258),0)</f>
        <v>0</v>
      </c>
      <c r="V1258" s="550">
        <f t="shared" si="1304"/>
        <v>0</v>
      </c>
      <c r="W1258" s="550">
        <f t="shared" si="1305"/>
        <v>0</v>
      </c>
      <c r="X1258" s="550">
        <f>IF(W1258=1,SUM($W$6:W1258),0)</f>
        <v>0</v>
      </c>
      <c r="Y1258" s="158"/>
      <c r="Z1258" s="158"/>
      <c r="AA1258" s="158"/>
      <c r="AB1258" s="158"/>
      <c r="AE1258" s="150"/>
      <c r="AF1258" s="160"/>
      <c r="AG1258" s="150"/>
      <c r="AH1258" s="150"/>
    </row>
    <row r="1259" spans="1:34" ht="15" customHeight="1">
      <c r="A1259" s="15"/>
      <c r="B1259" s="169">
        <v>20</v>
      </c>
      <c r="C1259" s="105" t="s">
        <v>1679</v>
      </c>
      <c r="D1259" s="105" t="s">
        <v>1679</v>
      </c>
      <c r="E1259" s="212" t="s">
        <v>47</v>
      </c>
      <c r="F1259" s="213" t="s">
        <v>437</v>
      </c>
      <c r="G1259" s="429"/>
      <c r="H1259" s="429"/>
      <c r="I1259" s="409">
        <v>7868</v>
      </c>
      <c r="J1259" s="447">
        <v>-0.53511627906976744</v>
      </c>
      <c r="K1259" s="409">
        <f t="shared" si="1310"/>
        <v>12078.29488372093</v>
      </c>
      <c r="L1259" s="409">
        <f t="shared" ref="L1259:O1259" si="1344">IF($J1259&lt;0,(K1259*(1-$J1259)),(K1259*(1+$J1259)))</f>
        <v>18541.587099405082</v>
      </c>
      <c r="M1259" s="409">
        <f t="shared" si="1344"/>
        <v>28463.492196086732</v>
      </c>
      <c r="N1259" s="409">
        <f t="shared" si="1344"/>
        <v>43694.770229388028</v>
      </c>
      <c r="O1259" s="409">
        <f t="shared" si="1344"/>
        <v>67076.553089346606</v>
      </c>
      <c r="P1259" s="455"/>
      <c r="Q1259" s="87">
        <f t="shared" si="1312"/>
        <v>7868</v>
      </c>
      <c r="R1259" s="550">
        <f t="shared" si="1302"/>
        <v>0</v>
      </c>
      <c r="S1259" s="550">
        <f t="shared" si="1303"/>
        <v>0</v>
      </c>
      <c r="T1259" s="550">
        <f>IF(R1259=1,SUM($R$6:R1259),0)</f>
        <v>0</v>
      </c>
      <c r="U1259" s="550">
        <f>IF(S1259=1,SUM($S$6:S1259),0)</f>
        <v>0</v>
      </c>
      <c r="V1259" s="550">
        <f t="shared" si="1304"/>
        <v>0</v>
      </c>
      <c r="W1259" s="550">
        <f t="shared" si="1305"/>
        <v>0</v>
      </c>
      <c r="X1259" s="550">
        <f>IF(W1259=1,SUM($W$6:W1259),0)</f>
        <v>0</v>
      </c>
      <c r="Y1259" s="158"/>
      <c r="Z1259" s="158"/>
      <c r="AA1259" s="158"/>
      <c r="AB1259" s="158"/>
      <c r="AE1259" s="150"/>
      <c r="AF1259" s="160"/>
      <c r="AG1259" s="150"/>
      <c r="AH1259" s="150"/>
    </row>
    <row r="1260" spans="1:34" ht="15" customHeight="1">
      <c r="A1260" s="15"/>
      <c r="B1260" s="169">
        <v>21</v>
      </c>
      <c r="C1260" s="105" t="s">
        <v>1166</v>
      </c>
      <c r="D1260" s="105"/>
      <c r="E1260" s="212" t="s">
        <v>47</v>
      </c>
      <c r="F1260" s="213" t="s">
        <v>14</v>
      </c>
      <c r="G1260" s="214">
        <v>11600</v>
      </c>
      <c r="H1260" s="214">
        <v>569629.99903164257</v>
      </c>
      <c r="I1260" s="443">
        <v>569629.99903164257</v>
      </c>
      <c r="J1260" s="446">
        <v>-0.14961538461538462</v>
      </c>
      <c r="K1260" s="443">
        <f t="shared" si="1310"/>
        <v>654855.41042522294</v>
      </c>
      <c r="L1260" s="443">
        <f t="shared" ref="L1260:O1260" si="1345">IF($J1260&lt;0,(K1260*(1-$J1260)),(K1260*(1+$J1260)))</f>
        <v>752831.85452345829</v>
      </c>
      <c r="M1260" s="443">
        <f t="shared" si="1345"/>
        <v>865467.0819886988</v>
      </c>
      <c r="N1260" s="443">
        <f t="shared" si="1345"/>
        <v>994954.27233239263</v>
      </c>
      <c r="O1260" s="443">
        <f t="shared" si="1345"/>
        <v>1143814.7384621238</v>
      </c>
      <c r="P1260" s="455"/>
      <c r="Q1260" s="87">
        <f t="shared" si="1312"/>
        <v>569629.99903164257</v>
      </c>
      <c r="R1260" s="550">
        <f t="shared" si="1302"/>
        <v>0</v>
      </c>
      <c r="S1260" s="550">
        <f t="shared" si="1303"/>
        <v>0</v>
      </c>
      <c r="T1260" s="550">
        <f>IF(R1260=1,SUM($R$6:R1260),0)</f>
        <v>0</v>
      </c>
      <c r="U1260" s="550">
        <f>IF(S1260=1,SUM($S$6:S1260),0)</f>
        <v>0</v>
      </c>
      <c r="V1260" s="550">
        <f t="shared" si="1304"/>
        <v>0</v>
      </c>
      <c r="W1260" s="550">
        <f t="shared" si="1305"/>
        <v>0</v>
      </c>
      <c r="X1260" s="550">
        <f>IF(W1260=1,SUM($W$6:W1260),0)</f>
        <v>0</v>
      </c>
      <c r="Y1260" s="158"/>
      <c r="Z1260" s="158"/>
      <c r="AA1260" s="158"/>
      <c r="AB1260" s="158"/>
      <c r="AE1260" s="150"/>
      <c r="AF1260" s="160"/>
      <c r="AG1260" s="150"/>
      <c r="AH1260" s="150"/>
    </row>
    <row r="1261" spans="1:34" ht="15" customHeight="1">
      <c r="A1261" s="15"/>
      <c r="B1261" s="169">
        <v>22</v>
      </c>
      <c r="C1261" s="105" t="s">
        <v>1167</v>
      </c>
      <c r="D1261" s="105"/>
      <c r="E1261" s="212" t="s">
        <v>47</v>
      </c>
      <c r="F1261" s="213" t="s">
        <v>14</v>
      </c>
      <c r="G1261" s="214">
        <v>10700</v>
      </c>
      <c r="H1261" s="214">
        <v>659799.30669751228</v>
      </c>
      <c r="I1261" s="443">
        <v>659799.30669751228</v>
      </c>
      <c r="J1261" s="446">
        <v>-0.14961538461538462</v>
      </c>
      <c r="K1261" s="443">
        <f t="shared" si="1310"/>
        <v>758515.43373802479</v>
      </c>
      <c r="L1261" s="443">
        <f t="shared" ref="L1261:O1261" si="1346">IF($J1261&lt;0,(K1261*(1-$J1261)),(K1261*(1+$J1261)))</f>
        <v>872001.0120934447</v>
      </c>
      <c r="M1261" s="443">
        <f t="shared" si="1346"/>
        <v>1002465.7789028102</v>
      </c>
      <c r="N1261" s="443">
        <f t="shared" si="1346"/>
        <v>1152450.0819771152</v>
      </c>
      <c r="O1261" s="443">
        <f t="shared" si="1346"/>
        <v>1324874.344242153</v>
      </c>
      <c r="P1261" s="455"/>
      <c r="Q1261" s="87">
        <f t="shared" si="1312"/>
        <v>659799.30669751228</v>
      </c>
      <c r="R1261" s="550">
        <f t="shared" si="1302"/>
        <v>0</v>
      </c>
      <c r="S1261" s="550">
        <f t="shared" si="1303"/>
        <v>0</v>
      </c>
      <c r="T1261" s="550">
        <f>IF(R1261=1,SUM($R$6:R1261),0)</f>
        <v>0</v>
      </c>
      <c r="U1261" s="550">
        <f>IF(S1261=1,SUM($S$6:S1261),0)</f>
        <v>0</v>
      </c>
      <c r="V1261" s="550">
        <f t="shared" si="1304"/>
        <v>0</v>
      </c>
      <c r="W1261" s="550">
        <f t="shared" si="1305"/>
        <v>0</v>
      </c>
      <c r="X1261" s="550">
        <f>IF(W1261=1,SUM($W$6:W1261),0)</f>
        <v>0</v>
      </c>
      <c r="Y1261" s="158"/>
      <c r="Z1261" s="158"/>
      <c r="AA1261" s="158"/>
      <c r="AB1261" s="158"/>
      <c r="AE1261" s="150"/>
      <c r="AF1261" s="160"/>
      <c r="AG1261" s="150"/>
      <c r="AH1261" s="150"/>
    </row>
    <row r="1262" spans="1:34" ht="15" customHeight="1">
      <c r="A1262" s="15"/>
      <c r="B1262" s="169">
        <v>23</v>
      </c>
      <c r="C1262" s="105" t="s">
        <v>1168</v>
      </c>
      <c r="D1262" s="105"/>
      <c r="E1262" s="212" t="s">
        <v>47</v>
      </c>
      <c r="F1262" s="213" t="s">
        <v>14</v>
      </c>
      <c r="G1262" s="214">
        <v>11600</v>
      </c>
      <c r="H1262" s="214">
        <v>569629.99903164257</v>
      </c>
      <c r="I1262" s="443">
        <v>569629.99903164257</v>
      </c>
      <c r="J1262" s="446">
        <v>-0.14961538461538462</v>
      </c>
      <c r="K1262" s="443">
        <f t="shared" si="1310"/>
        <v>654855.41042522294</v>
      </c>
      <c r="L1262" s="443">
        <f t="shared" ref="L1262:O1262" si="1347">IF($J1262&lt;0,(K1262*(1-$J1262)),(K1262*(1+$J1262)))</f>
        <v>752831.85452345829</v>
      </c>
      <c r="M1262" s="443">
        <f t="shared" si="1347"/>
        <v>865467.0819886988</v>
      </c>
      <c r="N1262" s="443">
        <f t="shared" si="1347"/>
        <v>994954.27233239263</v>
      </c>
      <c r="O1262" s="443">
        <f t="shared" si="1347"/>
        <v>1143814.7384621238</v>
      </c>
      <c r="P1262" s="455"/>
      <c r="Q1262" s="87">
        <f t="shared" si="1312"/>
        <v>569629.99903164257</v>
      </c>
      <c r="R1262" s="550">
        <f t="shared" si="1302"/>
        <v>0</v>
      </c>
      <c r="S1262" s="550">
        <f t="shared" si="1303"/>
        <v>0</v>
      </c>
      <c r="T1262" s="550">
        <f>IF(R1262=1,SUM($R$6:R1262),0)</f>
        <v>0</v>
      </c>
      <c r="U1262" s="550">
        <f>IF(S1262=1,SUM($S$6:S1262),0)</f>
        <v>0</v>
      </c>
      <c r="V1262" s="550">
        <f t="shared" si="1304"/>
        <v>0</v>
      </c>
      <c r="W1262" s="550">
        <f t="shared" si="1305"/>
        <v>0</v>
      </c>
      <c r="X1262" s="550">
        <f>IF(W1262=1,SUM($W$6:W1262),0)</f>
        <v>0</v>
      </c>
      <c r="Y1262" s="158"/>
      <c r="Z1262" s="158"/>
      <c r="AA1262" s="158"/>
      <c r="AB1262" s="158"/>
      <c r="AE1262" s="150"/>
      <c r="AF1262" s="160"/>
      <c r="AG1262" s="150"/>
      <c r="AH1262" s="150"/>
    </row>
    <row r="1263" spans="1:34" ht="15" customHeight="1">
      <c r="A1263" s="15"/>
      <c r="B1263" s="169">
        <v>24</v>
      </c>
      <c r="C1263" s="105" t="s">
        <v>1169</v>
      </c>
      <c r="D1263" s="105"/>
      <c r="E1263" s="212" t="s">
        <v>47</v>
      </c>
      <c r="F1263" s="213" t="s">
        <v>14</v>
      </c>
      <c r="G1263" s="214">
        <v>10700</v>
      </c>
      <c r="H1263" s="214">
        <v>659799.30669751228</v>
      </c>
      <c r="I1263" s="443">
        <v>659799.30669751228</v>
      </c>
      <c r="J1263" s="446">
        <v>-0.14961538461538462</v>
      </c>
      <c r="K1263" s="443">
        <f t="shared" si="1310"/>
        <v>758515.43373802479</v>
      </c>
      <c r="L1263" s="443">
        <f t="shared" ref="L1263:O1263" si="1348">IF($J1263&lt;0,(K1263*(1-$J1263)),(K1263*(1+$J1263)))</f>
        <v>872001.0120934447</v>
      </c>
      <c r="M1263" s="443">
        <f t="shared" si="1348"/>
        <v>1002465.7789028102</v>
      </c>
      <c r="N1263" s="443">
        <f t="shared" si="1348"/>
        <v>1152450.0819771152</v>
      </c>
      <c r="O1263" s="443">
        <f t="shared" si="1348"/>
        <v>1324874.344242153</v>
      </c>
      <c r="P1263" s="455"/>
      <c r="Q1263" s="87">
        <f t="shared" si="1312"/>
        <v>659799.30669751228</v>
      </c>
      <c r="R1263" s="550">
        <f t="shared" si="1302"/>
        <v>0</v>
      </c>
      <c r="S1263" s="550">
        <f t="shared" si="1303"/>
        <v>0</v>
      </c>
      <c r="T1263" s="550">
        <f>IF(R1263=1,SUM($R$6:R1263),0)</f>
        <v>0</v>
      </c>
      <c r="U1263" s="550">
        <f>IF(S1263=1,SUM($S$6:S1263),0)</f>
        <v>0</v>
      </c>
      <c r="V1263" s="550">
        <f t="shared" si="1304"/>
        <v>0</v>
      </c>
      <c r="W1263" s="550">
        <f t="shared" si="1305"/>
        <v>0</v>
      </c>
      <c r="X1263" s="550">
        <f>IF(W1263=1,SUM($W$6:W1263),0)</f>
        <v>0</v>
      </c>
      <c r="Y1263" s="158"/>
      <c r="Z1263" s="158"/>
      <c r="AA1263" s="158"/>
      <c r="AB1263" s="158"/>
      <c r="AE1263" s="150"/>
      <c r="AF1263" s="160"/>
      <c r="AG1263" s="150"/>
      <c r="AH1263" s="150"/>
    </row>
    <row r="1264" spans="1:34" ht="15" customHeight="1">
      <c r="A1264" s="15"/>
      <c r="B1264" s="169">
        <v>25</v>
      </c>
      <c r="C1264" s="105" t="s">
        <v>344</v>
      </c>
      <c r="D1264" s="105"/>
      <c r="E1264" s="212" t="s">
        <v>47</v>
      </c>
      <c r="F1264" s="213" t="s">
        <v>14</v>
      </c>
      <c r="G1264" s="214">
        <v>11600</v>
      </c>
      <c r="H1264" s="214">
        <v>13800</v>
      </c>
      <c r="I1264" s="443">
        <v>13800</v>
      </c>
      <c r="J1264" s="446">
        <v>-0.14961538461538462</v>
      </c>
      <c r="K1264" s="443">
        <f t="shared" si="1310"/>
        <v>15864.692307692309</v>
      </c>
      <c r="L1264" s="443">
        <f t="shared" ref="L1264:O1264" si="1349">IF($J1264&lt;0,(K1264*(1-$J1264)),(K1264*(1+$J1264)))</f>
        <v>18238.294349112428</v>
      </c>
      <c r="M1264" s="443">
        <f t="shared" si="1349"/>
        <v>20967.02377288348</v>
      </c>
      <c r="N1264" s="443">
        <f t="shared" si="1349"/>
        <v>24104.013098903357</v>
      </c>
      <c r="O1264" s="443">
        <f t="shared" si="1349"/>
        <v>27710.344289470053</v>
      </c>
      <c r="P1264" s="455"/>
      <c r="Q1264" s="87">
        <f t="shared" si="1312"/>
        <v>13800</v>
      </c>
      <c r="R1264" s="550">
        <f t="shared" si="1302"/>
        <v>0</v>
      </c>
      <c r="S1264" s="550">
        <f t="shared" si="1303"/>
        <v>0</v>
      </c>
      <c r="T1264" s="550">
        <f>IF(R1264=1,SUM($R$6:R1264),0)</f>
        <v>0</v>
      </c>
      <c r="U1264" s="550">
        <f>IF(S1264=1,SUM($S$6:S1264),0)</f>
        <v>0</v>
      </c>
      <c r="V1264" s="550">
        <f t="shared" si="1304"/>
        <v>0</v>
      </c>
      <c r="W1264" s="550">
        <f t="shared" si="1305"/>
        <v>0</v>
      </c>
      <c r="X1264" s="550">
        <f>IF(W1264=1,SUM($W$6:W1264),0)</f>
        <v>0</v>
      </c>
      <c r="Y1264" s="158"/>
      <c r="Z1264" s="158"/>
      <c r="AA1264" s="158"/>
      <c r="AB1264" s="158"/>
      <c r="AE1264" s="150"/>
      <c r="AF1264" s="160"/>
      <c r="AG1264" s="150"/>
      <c r="AH1264" s="150"/>
    </row>
    <row r="1265" spans="1:34" ht="15" customHeight="1">
      <c r="A1265" s="15"/>
      <c r="B1265" s="169">
        <v>26</v>
      </c>
      <c r="C1265" s="105" t="s">
        <v>345</v>
      </c>
      <c r="D1265" s="105"/>
      <c r="E1265" s="212" t="s">
        <v>47</v>
      </c>
      <c r="F1265" s="213" t="s">
        <v>14</v>
      </c>
      <c r="G1265" s="214">
        <v>10700</v>
      </c>
      <c r="H1265" s="214">
        <v>12700</v>
      </c>
      <c r="I1265" s="443">
        <v>12700</v>
      </c>
      <c r="J1265" s="446">
        <v>-0.14961538461538462</v>
      </c>
      <c r="K1265" s="443">
        <f t="shared" si="1310"/>
        <v>14600.115384615387</v>
      </c>
      <c r="L1265" s="443">
        <f t="shared" ref="L1265:O1265" si="1350">IF($J1265&lt;0,(K1265*(1-$J1265)),(K1265*(1+$J1265)))</f>
        <v>16784.517263313614</v>
      </c>
      <c r="M1265" s="443">
        <f t="shared" si="1350"/>
        <v>19295.739269247842</v>
      </c>
      <c r="N1265" s="443">
        <f t="shared" si="1350"/>
        <v>22182.67872145454</v>
      </c>
      <c r="O1265" s="443">
        <f t="shared" si="1350"/>
        <v>25501.548730164472</v>
      </c>
      <c r="P1265" s="455"/>
      <c r="Q1265" s="87">
        <f t="shared" si="1312"/>
        <v>12700</v>
      </c>
      <c r="R1265" s="550">
        <f t="shared" si="1302"/>
        <v>0</v>
      </c>
      <c r="S1265" s="550">
        <f t="shared" si="1303"/>
        <v>0</v>
      </c>
      <c r="T1265" s="550">
        <f>IF(R1265=1,SUM($R$6:R1265),0)</f>
        <v>0</v>
      </c>
      <c r="U1265" s="550">
        <f>IF(S1265=1,SUM($S$6:S1265),0)</f>
        <v>0</v>
      </c>
      <c r="V1265" s="550">
        <f t="shared" si="1304"/>
        <v>0</v>
      </c>
      <c r="W1265" s="550">
        <f t="shared" si="1305"/>
        <v>0</v>
      </c>
      <c r="X1265" s="550">
        <f>IF(W1265=1,SUM($W$6:W1265),0)</f>
        <v>0</v>
      </c>
      <c r="Y1265" s="158"/>
      <c r="Z1265" s="158"/>
      <c r="AA1265" s="158"/>
      <c r="AB1265" s="158"/>
      <c r="AE1265" s="150"/>
      <c r="AF1265" s="160"/>
      <c r="AG1265" s="150"/>
      <c r="AH1265" s="150"/>
    </row>
    <row r="1266" spans="1:34" ht="15" customHeight="1">
      <c r="A1266" s="15"/>
      <c r="B1266" s="169">
        <v>27</v>
      </c>
      <c r="C1266" s="105" t="s">
        <v>611</v>
      </c>
      <c r="D1266" s="105"/>
      <c r="E1266" s="212" t="s">
        <v>47</v>
      </c>
      <c r="F1266" s="213" t="s">
        <v>612</v>
      </c>
      <c r="G1266" s="214">
        <v>162200</v>
      </c>
      <c r="H1266" s="214">
        <v>162200</v>
      </c>
      <c r="I1266" s="443">
        <v>162200</v>
      </c>
      <c r="J1266" s="446">
        <v>-0.14961538461538462</v>
      </c>
      <c r="K1266" s="443">
        <f t="shared" si="1310"/>
        <v>186467.6153846154</v>
      </c>
      <c r="L1266" s="443">
        <f t="shared" ref="L1266:O1266" si="1351">IF($J1266&lt;0,(K1266*(1-$J1266)),(K1266*(1+$J1266)))</f>
        <v>214366.03937869827</v>
      </c>
      <c r="M1266" s="443">
        <f t="shared" si="1351"/>
        <v>246438.49680881892</v>
      </c>
      <c r="N1266" s="443">
        <f t="shared" si="1351"/>
        <v>283309.48729290761</v>
      </c>
      <c r="O1266" s="443">
        <f t="shared" si="1351"/>
        <v>325696.94519942341</v>
      </c>
      <c r="P1266" s="455"/>
      <c r="Q1266" s="87">
        <f t="shared" si="1312"/>
        <v>162200</v>
      </c>
      <c r="R1266" s="550">
        <f t="shared" si="1302"/>
        <v>0</v>
      </c>
      <c r="S1266" s="550">
        <f t="shared" si="1303"/>
        <v>0</v>
      </c>
      <c r="T1266" s="550">
        <f>IF(R1266=1,SUM($R$6:R1266),0)</f>
        <v>0</v>
      </c>
      <c r="U1266" s="550">
        <f>IF(S1266=1,SUM($S$6:S1266),0)</f>
        <v>0</v>
      </c>
      <c r="V1266" s="550">
        <f t="shared" si="1304"/>
        <v>0</v>
      </c>
      <c r="W1266" s="550">
        <f t="shared" si="1305"/>
        <v>0</v>
      </c>
      <c r="X1266" s="550">
        <f>IF(W1266=1,SUM($W$6:W1266),0)</f>
        <v>0</v>
      </c>
      <c r="Y1266" s="158"/>
      <c r="Z1266" s="158"/>
      <c r="AA1266" s="158"/>
      <c r="AB1266" s="158"/>
      <c r="AE1266" s="150"/>
      <c r="AF1266" s="160"/>
      <c r="AG1266" s="150"/>
      <c r="AH1266" s="150"/>
    </row>
    <row r="1267" spans="1:34" ht="15" customHeight="1">
      <c r="A1267" s="15"/>
      <c r="B1267" s="169"/>
      <c r="C1267" s="105"/>
      <c r="D1267" s="105"/>
      <c r="E1267" s="212"/>
      <c r="F1267" s="213"/>
      <c r="G1267" s="214"/>
      <c r="H1267" s="214"/>
      <c r="I1267" s="445"/>
      <c r="J1267" s="167"/>
      <c r="K1267" s="167"/>
      <c r="L1267" s="167"/>
      <c r="M1267" s="167"/>
      <c r="N1267" s="167"/>
      <c r="O1267" s="167">
        <f t="shared" ref="O1267" si="1352">IF($J1267&lt;0,(N1267*(1-$J1267)),(N1267*(1+$J1267)))</f>
        <v>0</v>
      </c>
      <c r="P1267" s="455"/>
      <c r="Q1267" s="87">
        <f t="shared" si="1312"/>
        <v>0</v>
      </c>
      <c r="R1267" s="550">
        <f t="shared" si="1302"/>
        <v>0</v>
      </c>
      <c r="S1267" s="550">
        <f t="shared" si="1303"/>
        <v>0</v>
      </c>
      <c r="T1267" s="550">
        <f>IF(R1267=1,SUM($R$6:R1267),0)</f>
        <v>0</v>
      </c>
      <c r="U1267" s="550">
        <f>IF(S1267=1,SUM($S$6:S1267),0)</f>
        <v>0</v>
      </c>
      <c r="V1267" s="550">
        <f t="shared" si="1304"/>
        <v>0</v>
      </c>
      <c r="W1267" s="550">
        <f t="shared" si="1305"/>
        <v>0</v>
      </c>
      <c r="X1267" s="550">
        <f>IF(W1267=1,SUM($W$6:W1267),0)</f>
        <v>0</v>
      </c>
      <c r="Y1267" s="158"/>
      <c r="Z1267" s="158"/>
      <c r="AA1267" s="158"/>
      <c r="AB1267" s="158"/>
      <c r="AE1267" s="150"/>
      <c r="AF1267" s="160"/>
      <c r="AG1267" s="150"/>
      <c r="AH1267" s="150"/>
    </row>
    <row r="1268" spans="1:34" ht="15" customHeight="1">
      <c r="A1268" s="15"/>
      <c r="B1268" s="425" t="s">
        <v>720</v>
      </c>
      <c r="C1268" s="426" t="s">
        <v>1371</v>
      </c>
      <c r="D1268" s="426"/>
      <c r="E1268" s="212"/>
      <c r="F1268" s="213"/>
      <c r="G1268" s="214"/>
      <c r="H1268" s="214"/>
      <c r="I1268" s="445"/>
      <c r="J1268" s="167"/>
      <c r="K1268" s="167"/>
      <c r="L1268" s="167"/>
      <c r="M1268" s="167"/>
      <c r="N1268" s="167"/>
      <c r="O1268" s="167">
        <f t="shared" ref="O1268" si="1353">IF($J1268&lt;0,(N1268*(1-$J1268)),(N1268*(1+$J1268)))</f>
        <v>0</v>
      </c>
      <c r="P1268" s="455"/>
      <c r="Q1268" s="87">
        <f t="shared" si="1312"/>
        <v>0</v>
      </c>
      <c r="R1268" s="550">
        <f t="shared" si="1302"/>
        <v>0</v>
      </c>
      <c r="S1268" s="550">
        <f t="shared" si="1303"/>
        <v>0</v>
      </c>
      <c r="T1268" s="550">
        <f>IF(R1268=1,SUM($R$6:R1268),0)</f>
        <v>0</v>
      </c>
      <c r="U1268" s="550">
        <f>IF(S1268=1,SUM($S$6:S1268),0)</f>
        <v>0</v>
      </c>
      <c r="V1268" s="550">
        <f t="shared" si="1304"/>
        <v>0</v>
      </c>
      <c r="W1268" s="550">
        <f t="shared" si="1305"/>
        <v>0</v>
      </c>
      <c r="X1268" s="550">
        <f>IF(W1268=1,SUM($W$6:W1268),0)</f>
        <v>0</v>
      </c>
      <c r="Y1268" s="158"/>
      <c r="Z1268" s="158"/>
      <c r="AA1268" s="158"/>
      <c r="AB1268" s="158"/>
      <c r="AE1268" s="150"/>
      <c r="AF1268" s="160"/>
      <c r="AG1268" s="150"/>
      <c r="AH1268" s="150"/>
    </row>
    <row r="1269" spans="1:34" ht="15" customHeight="1">
      <c r="A1269" s="15"/>
      <c r="B1269" s="169">
        <v>1</v>
      </c>
      <c r="C1269" s="105" t="s">
        <v>1372</v>
      </c>
      <c r="D1269" s="105" t="s">
        <v>1372</v>
      </c>
      <c r="E1269" s="212" t="s">
        <v>47</v>
      </c>
      <c r="F1269" s="213" t="s">
        <v>1373</v>
      </c>
      <c r="G1269" s="405"/>
      <c r="H1269" s="405"/>
      <c r="I1269" s="409">
        <v>34588</v>
      </c>
      <c r="J1269" s="447">
        <v>-0.14961538461538462</v>
      </c>
      <c r="K1269" s="409">
        <f t="shared" si="1310"/>
        <v>39762.896923076929</v>
      </c>
      <c r="L1269" s="409">
        <f t="shared" ref="L1269:O1269" si="1354">IF($J1269&lt;0,(K1269*(1-$J1269)),(K1269*(1+$J1269)))</f>
        <v>45712.038039644984</v>
      </c>
      <c r="M1269" s="409">
        <f t="shared" si="1354"/>
        <v>52551.262192499562</v>
      </c>
      <c r="N1269" s="409">
        <f t="shared" si="1354"/>
        <v>60413.739497454306</v>
      </c>
      <c r="O1269" s="409">
        <f t="shared" si="1354"/>
        <v>69452.564368419597</v>
      </c>
      <c r="P1269" s="455"/>
      <c r="Q1269" s="87">
        <f t="shared" si="1312"/>
        <v>34588</v>
      </c>
      <c r="R1269" s="550">
        <f t="shared" si="1302"/>
        <v>0</v>
      </c>
      <c r="S1269" s="550">
        <f t="shared" si="1303"/>
        <v>0</v>
      </c>
      <c r="T1269" s="550">
        <f>IF(R1269=1,SUM($R$6:R1269),0)</f>
        <v>0</v>
      </c>
      <c r="U1269" s="550">
        <f>IF(S1269=1,SUM($S$6:S1269),0)</f>
        <v>0</v>
      </c>
      <c r="V1269" s="550">
        <f t="shared" si="1304"/>
        <v>0</v>
      </c>
      <c r="W1269" s="550">
        <f t="shared" si="1305"/>
        <v>0</v>
      </c>
      <c r="X1269" s="550">
        <f>IF(W1269=1,SUM($W$6:W1269),0)</f>
        <v>0</v>
      </c>
      <c r="Y1269" s="158"/>
      <c r="Z1269" s="158"/>
      <c r="AA1269" s="158"/>
      <c r="AB1269" s="158"/>
      <c r="AE1269" s="150"/>
      <c r="AF1269" s="160"/>
      <c r="AG1269" s="150"/>
      <c r="AH1269" s="150"/>
    </row>
    <row r="1270" spans="1:34" ht="15" customHeight="1">
      <c r="A1270" s="15"/>
      <c r="B1270" s="169"/>
      <c r="C1270" s="105"/>
      <c r="D1270" s="105"/>
      <c r="E1270" s="212"/>
      <c r="F1270" s="213"/>
      <c r="G1270" s="214"/>
      <c r="H1270" s="214"/>
      <c r="I1270" s="445"/>
      <c r="J1270" s="167"/>
      <c r="K1270" s="167"/>
      <c r="L1270" s="167"/>
      <c r="M1270" s="167"/>
      <c r="N1270" s="167"/>
      <c r="O1270" s="167">
        <f t="shared" ref="O1270" si="1355">IF($J1270&lt;0,(N1270*(1-$J1270)),(N1270*(1+$J1270)))</f>
        <v>0</v>
      </c>
      <c r="P1270" s="455"/>
      <c r="Q1270" s="87">
        <f t="shared" si="1312"/>
        <v>0</v>
      </c>
      <c r="R1270" s="550">
        <f t="shared" si="1302"/>
        <v>0</v>
      </c>
      <c r="S1270" s="550">
        <f t="shared" si="1303"/>
        <v>0</v>
      </c>
      <c r="T1270" s="550">
        <f>IF(R1270=1,SUM($R$6:R1270),0)</f>
        <v>0</v>
      </c>
      <c r="U1270" s="550">
        <f>IF(S1270=1,SUM($S$6:S1270),0)</f>
        <v>0</v>
      </c>
      <c r="V1270" s="550">
        <f t="shared" si="1304"/>
        <v>0</v>
      </c>
      <c r="W1270" s="550">
        <f t="shared" si="1305"/>
        <v>0</v>
      </c>
      <c r="X1270" s="550">
        <f>IF(W1270=1,SUM($W$6:W1270),0)</f>
        <v>0</v>
      </c>
      <c r="Y1270" s="158"/>
      <c r="Z1270" s="158"/>
      <c r="AA1270" s="158"/>
      <c r="AB1270" s="158"/>
      <c r="AE1270" s="150"/>
      <c r="AF1270" s="160"/>
      <c r="AG1270" s="150"/>
      <c r="AH1270" s="150"/>
    </row>
    <row r="1271" spans="1:34" ht="15" customHeight="1">
      <c r="A1271" s="15"/>
      <c r="B1271" s="425" t="s">
        <v>720</v>
      </c>
      <c r="C1271" s="426" t="s">
        <v>1983</v>
      </c>
      <c r="D1271" s="426"/>
      <c r="E1271" s="212" t="s">
        <v>48</v>
      </c>
      <c r="F1271" s="213"/>
      <c r="G1271" s="214"/>
      <c r="H1271" s="214"/>
      <c r="I1271" s="445"/>
      <c r="J1271" s="167"/>
      <c r="K1271" s="167"/>
      <c r="L1271" s="167"/>
      <c r="M1271" s="167"/>
      <c r="N1271" s="167"/>
      <c r="O1271" s="167">
        <f t="shared" ref="O1271" si="1356">IF($J1271&lt;0,(N1271*(1-$J1271)),(N1271*(1+$J1271)))</f>
        <v>0</v>
      </c>
      <c r="P1271" s="455"/>
      <c r="Q1271" s="87">
        <f t="shared" si="1312"/>
        <v>0</v>
      </c>
      <c r="R1271" s="550">
        <f t="shared" si="1302"/>
        <v>0</v>
      </c>
      <c r="S1271" s="550">
        <f t="shared" si="1303"/>
        <v>0</v>
      </c>
      <c r="T1271" s="550">
        <f>IF(R1271=1,SUM($R$6:R1271),0)</f>
        <v>0</v>
      </c>
      <c r="U1271" s="550">
        <f>IF(S1271=1,SUM($S$6:S1271),0)</f>
        <v>0</v>
      </c>
      <c r="V1271" s="550">
        <f t="shared" si="1304"/>
        <v>0</v>
      </c>
      <c r="W1271" s="550">
        <f t="shared" si="1305"/>
        <v>0</v>
      </c>
      <c r="X1271" s="550">
        <f>IF(W1271=1,SUM($W$6:W1271),0)</f>
        <v>0</v>
      </c>
      <c r="Y1271" s="158"/>
      <c r="Z1271" s="158"/>
      <c r="AA1271" s="158"/>
      <c r="AB1271" s="158"/>
      <c r="AE1271" s="150"/>
      <c r="AF1271" s="160"/>
      <c r="AG1271" s="150"/>
      <c r="AH1271" s="150"/>
    </row>
    <row r="1272" spans="1:34" ht="15" customHeight="1">
      <c r="A1272" s="15"/>
      <c r="B1272" s="169">
        <v>1</v>
      </c>
      <c r="C1272" s="105" t="s">
        <v>613</v>
      </c>
      <c r="D1272" s="105"/>
      <c r="E1272" s="212" t="s">
        <v>47</v>
      </c>
      <c r="F1272" s="213" t="s">
        <v>14</v>
      </c>
      <c r="G1272" s="214">
        <v>54400</v>
      </c>
      <c r="H1272" s="214">
        <v>54400</v>
      </c>
      <c r="I1272" s="443">
        <f>I1284</f>
        <v>118134</v>
      </c>
      <c r="J1272" s="446">
        <f t="shared" si="1309"/>
        <v>1.1715808823529412</v>
      </c>
      <c r="K1272" s="443">
        <f t="shared" si="1310"/>
        <v>256537.5359558824</v>
      </c>
      <c r="L1272" s="443">
        <f t="shared" ref="L1272:O1272" si="1357">IF($J1272&lt;0,(K1272*(1-$J1272)),(K1272*(1+$J1272)))</f>
        <v>557092.00868772459</v>
      </c>
      <c r="M1272" s="443">
        <f t="shared" si="1357"/>
        <v>1209770.3557778616</v>
      </c>
      <c r="N1272" s="443">
        <f t="shared" si="1357"/>
        <v>2627114.1766445204</v>
      </c>
      <c r="O1272" s="443">
        <f t="shared" si="1357"/>
        <v>5704990.9217596287</v>
      </c>
      <c r="P1272" s="455"/>
      <c r="Q1272" s="87">
        <f t="shared" si="1312"/>
        <v>118134</v>
      </c>
      <c r="R1272" s="550">
        <f t="shared" si="1302"/>
        <v>0</v>
      </c>
      <c r="S1272" s="550">
        <f t="shared" si="1303"/>
        <v>0</v>
      </c>
      <c r="T1272" s="550">
        <f>IF(R1272=1,SUM($R$6:R1272),0)</f>
        <v>0</v>
      </c>
      <c r="U1272" s="550">
        <f>IF(S1272=1,SUM($S$6:S1272),0)</f>
        <v>0</v>
      </c>
      <c r="V1272" s="550">
        <f t="shared" si="1304"/>
        <v>0</v>
      </c>
      <c r="W1272" s="550">
        <f t="shared" si="1305"/>
        <v>0</v>
      </c>
      <c r="X1272" s="550">
        <f>IF(W1272=1,SUM($W$6:W1272),0)</f>
        <v>0</v>
      </c>
      <c r="Y1272" s="158"/>
      <c r="Z1272" s="158"/>
      <c r="AA1272" s="158"/>
      <c r="AB1272" s="158"/>
      <c r="AE1272" s="150"/>
      <c r="AF1272" s="160"/>
      <c r="AG1272" s="150"/>
      <c r="AH1272" s="150"/>
    </row>
    <row r="1273" spans="1:34" ht="15" customHeight="1">
      <c r="A1273" s="15"/>
      <c r="B1273" s="169">
        <v>2</v>
      </c>
      <c r="C1273" s="105" t="s">
        <v>614</v>
      </c>
      <c r="D1273" s="105"/>
      <c r="E1273" s="212" t="s">
        <v>47</v>
      </c>
      <c r="F1273" s="213" t="s">
        <v>14</v>
      </c>
      <c r="G1273" s="214">
        <v>106400</v>
      </c>
      <c r="H1273" s="214">
        <v>106400</v>
      </c>
      <c r="I1273" s="443">
        <f>I1293</f>
        <v>194851</v>
      </c>
      <c r="J1273" s="446">
        <f t="shared" si="1309"/>
        <v>0.83130639097744363</v>
      </c>
      <c r="K1273" s="443">
        <f t="shared" si="1310"/>
        <v>356831.88158834586</v>
      </c>
      <c r="L1273" s="443">
        <f t="shared" ref="L1273:O1273" si="1358">IF($J1273&lt;0,(K1273*(1-$J1273)),(K1273*(1+$J1273)))</f>
        <v>653468.50525724422</v>
      </c>
      <c r="M1273" s="443">
        <f t="shared" si="1358"/>
        <v>1196701.0499800686</v>
      </c>
      <c r="N1273" s="443">
        <f t="shared" si="1358"/>
        <v>2191526.2809179169</v>
      </c>
      <c r="O1273" s="443">
        <f t="shared" si="1358"/>
        <v>4013356.0842400095</v>
      </c>
      <c r="P1273" s="455"/>
      <c r="Q1273" s="87">
        <f t="shared" si="1312"/>
        <v>194851</v>
      </c>
      <c r="R1273" s="550">
        <f t="shared" si="1302"/>
        <v>0</v>
      </c>
      <c r="S1273" s="550">
        <f t="shared" si="1303"/>
        <v>0</v>
      </c>
      <c r="T1273" s="550">
        <f>IF(R1273=1,SUM($R$6:R1273),0)</f>
        <v>0</v>
      </c>
      <c r="U1273" s="550">
        <f>IF(S1273=1,SUM($S$6:S1273),0)</f>
        <v>0</v>
      </c>
      <c r="V1273" s="550">
        <f t="shared" si="1304"/>
        <v>0</v>
      </c>
      <c r="W1273" s="550">
        <f t="shared" si="1305"/>
        <v>0</v>
      </c>
      <c r="X1273" s="550">
        <f>IF(W1273=1,SUM($W$6:W1273),0)</f>
        <v>0</v>
      </c>
      <c r="Y1273" s="158"/>
      <c r="Z1273" s="158"/>
      <c r="AA1273" s="158"/>
      <c r="AB1273" s="158"/>
      <c r="AE1273" s="150"/>
      <c r="AF1273" s="160"/>
      <c r="AG1273" s="150"/>
      <c r="AH1273" s="150"/>
    </row>
    <row r="1274" spans="1:34" ht="15" customHeight="1">
      <c r="A1274" s="15"/>
      <c r="B1274" s="169">
        <v>3</v>
      </c>
      <c r="C1274" s="105" t="s">
        <v>1380</v>
      </c>
      <c r="D1274" s="105" t="s">
        <v>1380</v>
      </c>
      <c r="E1274" s="212" t="s">
        <v>47</v>
      </c>
      <c r="F1274" s="213" t="s">
        <v>14</v>
      </c>
      <c r="G1274" s="405"/>
      <c r="H1274" s="405"/>
      <c r="I1274" s="409">
        <v>172397</v>
      </c>
      <c r="J1274" s="447">
        <v>0.83130639097744363</v>
      </c>
      <c r="K1274" s="409">
        <f t="shared" si="1310"/>
        <v>315711.72788533836</v>
      </c>
      <c r="L1274" s="409">
        <f t="shared" ref="L1274:O1274" si="1359">IF($J1274&lt;0,(K1274*(1-$J1274)),(K1274*(1+$J1274)))</f>
        <v>578164.9049829517</v>
      </c>
      <c r="M1274" s="409">
        <f t="shared" si="1359"/>
        <v>1058797.0855341458</v>
      </c>
      <c r="N1274" s="409">
        <f t="shared" si="1359"/>
        <v>1938981.8694869722</v>
      </c>
      <c r="O1274" s="409">
        <f t="shared" si="1359"/>
        <v>3550869.8895808836</v>
      </c>
      <c r="P1274" s="455"/>
      <c r="Q1274" s="87">
        <f t="shared" si="1312"/>
        <v>172397</v>
      </c>
      <c r="R1274" s="550">
        <f t="shared" si="1302"/>
        <v>0</v>
      </c>
      <c r="S1274" s="550">
        <f t="shared" si="1303"/>
        <v>0</v>
      </c>
      <c r="T1274" s="550">
        <f>IF(R1274=1,SUM($R$6:R1274),0)</f>
        <v>0</v>
      </c>
      <c r="U1274" s="550">
        <f>IF(S1274=1,SUM($S$6:S1274),0)</f>
        <v>0</v>
      </c>
      <c r="V1274" s="550">
        <f t="shared" si="1304"/>
        <v>0</v>
      </c>
      <c r="W1274" s="550">
        <f t="shared" si="1305"/>
        <v>0</v>
      </c>
      <c r="X1274" s="550">
        <f>IF(W1274=1,SUM($W$6:W1274),0)</f>
        <v>0</v>
      </c>
      <c r="Y1274" s="158"/>
      <c r="Z1274" s="158"/>
      <c r="AA1274" s="158"/>
      <c r="AB1274" s="158"/>
      <c r="AE1274" s="150"/>
      <c r="AF1274" s="160"/>
      <c r="AG1274" s="150"/>
      <c r="AH1274" s="150"/>
    </row>
    <row r="1275" spans="1:34" ht="15" customHeight="1">
      <c r="A1275" s="15"/>
      <c r="B1275" s="169">
        <v>3</v>
      </c>
      <c r="C1275" s="105" t="s">
        <v>615</v>
      </c>
      <c r="D1275" s="105"/>
      <c r="E1275" s="212" t="s">
        <v>47</v>
      </c>
      <c r="F1275" s="213" t="s">
        <v>14</v>
      </c>
      <c r="G1275" s="214">
        <v>798700</v>
      </c>
      <c r="H1275" s="214">
        <v>798700</v>
      </c>
      <c r="I1275" s="444">
        <v>798700</v>
      </c>
      <c r="J1275" s="449">
        <v>0.83130639097744363</v>
      </c>
      <c r="K1275" s="444">
        <f t="shared" si="1310"/>
        <v>1462664.4144736843</v>
      </c>
      <c r="L1275" s="444">
        <f t="shared" ref="L1275:O1275" si="1360">IF($J1275&lt;0,(K1275*(1-$J1275)),(K1275*(1+$J1275)))</f>
        <v>2678586.6900809384</v>
      </c>
      <c r="M1275" s="444">
        <f t="shared" si="1360"/>
        <v>4905312.9243323393</v>
      </c>
      <c r="N1275" s="444">
        <f t="shared" si="1360"/>
        <v>8983130.908074066</v>
      </c>
      <c r="O1275" s="444">
        <f t="shared" si="1360"/>
        <v>16450865.042943044</v>
      </c>
      <c r="P1275" s="455"/>
      <c r="Q1275" s="87">
        <f t="shared" si="1312"/>
        <v>798700</v>
      </c>
      <c r="R1275" s="550">
        <f t="shared" si="1302"/>
        <v>0</v>
      </c>
      <c r="S1275" s="550">
        <f t="shared" si="1303"/>
        <v>0</v>
      </c>
      <c r="T1275" s="550">
        <f>IF(R1275=1,SUM($R$6:R1275),0)</f>
        <v>0</v>
      </c>
      <c r="U1275" s="550">
        <f>IF(S1275=1,SUM($S$6:S1275),0)</f>
        <v>0</v>
      </c>
      <c r="V1275" s="550">
        <f t="shared" si="1304"/>
        <v>0</v>
      </c>
      <c r="W1275" s="550">
        <f t="shared" si="1305"/>
        <v>0</v>
      </c>
      <c r="X1275" s="550">
        <f>IF(W1275=1,SUM($W$6:W1275),0)</f>
        <v>0</v>
      </c>
      <c r="Y1275" s="158"/>
      <c r="Z1275" s="158"/>
      <c r="AA1275" s="158"/>
      <c r="AB1275" s="158"/>
      <c r="AE1275" s="150"/>
      <c r="AF1275" s="160"/>
      <c r="AG1275" s="150"/>
      <c r="AH1275" s="150"/>
    </row>
    <row r="1276" spans="1:34" ht="15" customHeight="1">
      <c r="A1276" s="15"/>
      <c r="B1276" s="169">
        <v>4</v>
      </c>
      <c r="C1276" s="105" t="s">
        <v>2305</v>
      </c>
      <c r="D1276" s="105" t="s">
        <v>1374</v>
      </c>
      <c r="E1276" s="212" t="s">
        <v>47</v>
      </c>
      <c r="F1276" s="213" t="s">
        <v>14</v>
      </c>
      <c r="G1276" s="214">
        <v>1641700</v>
      </c>
      <c r="H1276" s="214">
        <v>1641700</v>
      </c>
      <c r="I1276" s="167">
        <v>1404881</v>
      </c>
      <c r="J1276" s="445">
        <f t="shared" si="1309"/>
        <v>-0.14425229944569654</v>
      </c>
      <c r="K1276" s="167">
        <f t="shared" si="1310"/>
        <v>1607538.3146975695</v>
      </c>
      <c r="L1276" s="167">
        <f t="shared" ref="L1276:O1276" si="1361">IF($J1276&lt;0,(K1276*(1-$J1276)),(K1276*(1+$J1276)))</f>
        <v>1839429.4130397537</v>
      </c>
      <c r="M1276" s="167">
        <f t="shared" si="1361"/>
        <v>2104771.3355387859</v>
      </c>
      <c r="N1276" s="167">
        <f t="shared" si="1361"/>
        <v>2408389.4404976452</v>
      </c>
      <c r="O1276" s="167">
        <f t="shared" si="1361"/>
        <v>2755805.1552501651</v>
      </c>
      <c r="P1276" s="455"/>
      <c r="Q1276" s="87">
        <f t="shared" si="1312"/>
        <v>1404881</v>
      </c>
      <c r="R1276" s="550">
        <f t="shared" si="1302"/>
        <v>0</v>
      </c>
      <c r="S1276" s="550">
        <f t="shared" si="1303"/>
        <v>0</v>
      </c>
      <c r="T1276" s="550">
        <f>IF(R1276=1,SUM($R$6:R1276),0)</f>
        <v>0</v>
      </c>
      <c r="U1276" s="550">
        <f>IF(S1276=1,SUM($S$6:S1276),0)</f>
        <v>0</v>
      </c>
      <c r="V1276" s="550">
        <f t="shared" si="1304"/>
        <v>0</v>
      </c>
      <c r="W1276" s="550">
        <f t="shared" si="1305"/>
        <v>0</v>
      </c>
      <c r="X1276" s="550">
        <f>IF(W1276=1,SUM($W$6:W1276),0)</f>
        <v>0</v>
      </c>
      <c r="Y1276" s="158"/>
      <c r="Z1276" s="158"/>
      <c r="AA1276" s="158"/>
      <c r="AB1276" s="158"/>
      <c r="AE1276" s="150"/>
      <c r="AF1276" s="160"/>
      <c r="AG1276" s="150"/>
      <c r="AH1276" s="150"/>
    </row>
    <row r="1277" spans="1:34" ht="15" customHeight="1">
      <c r="A1277" s="15"/>
      <c r="B1277" s="169">
        <v>5</v>
      </c>
      <c r="C1277" s="105" t="s">
        <v>347</v>
      </c>
      <c r="D1277" s="105"/>
      <c r="E1277" s="212" t="s">
        <v>47</v>
      </c>
      <c r="F1277" s="213" t="s">
        <v>14</v>
      </c>
      <c r="G1277" s="214">
        <v>25000</v>
      </c>
      <c r="H1277" s="214">
        <v>25000</v>
      </c>
      <c r="I1277" s="443">
        <f>I1284-I1280</f>
        <v>40266.289999999994</v>
      </c>
      <c r="J1277" s="446">
        <f t="shared" si="1309"/>
        <v>0.61065159999999974</v>
      </c>
      <c r="K1277" s="443">
        <f t="shared" si="1310"/>
        <v>64854.964414563976</v>
      </c>
      <c r="L1277" s="443">
        <f t="shared" ref="L1277:O1277" si="1362">IF($J1277&lt;0,(K1277*(1-$J1277)),(K1277*(1+$J1277)))</f>
        <v>104458.75220226051</v>
      </c>
      <c r="M1277" s="443">
        <f t="shared" si="1362"/>
        <v>168246.65636857439</v>
      </c>
      <c r="N1277" s="443">
        <f t="shared" si="1362"/>
        <v>270986.74627469451</v>
      </c>
      <c r="O1277" s="443">
        <f t="shared" si="1362"/>
        <v>436465.23646613071</v>
      </c>
      <c r="P1277" s="455"/>
      <c r="Q1277" s="87">
        <f t="shared" si="1312"/>
        <v>40266.289999999994</v>
      </c>
      <c r="R1277" s="550">
        <f t="shared" si="1302"/>
        <v>0</v>
      </c>
      <c r="S1277" s="550">
        <f t="shared" si="1303"/>
        <v>0</v>
      </c>
      <c r="T1277" s="550">
        <f>IF(R1277=1,SUM($R$6:R1277),0)</f>
        <v>0</v>
      </c>
      <c r="U1277" s="550">
        <f>IF(S1277=1,SUM($S$6:S1277),0)</f>
        <v>0</v>
      </c>
      <c r="V1277" s="550">
        <f t="shared" si="1304"/>
        <v>0</v>
      </c>
      <c r="W1277" s="550">
        <f t="shared" si="1305"/>
        <v>0</v>
      </c>
      <c r="X1277" s="550">
        <f>IF(W1277=1,SUM($W$6:W1277),0)</f>
        <v>0</v>
      </c>
      <c r="Y1277" s="158"/>
      <c r="Z1277" s="158"/>
      <c r="AA1277" s="158"/>
      <c r="AB1277" s="158"/>
      <c r="AE1277" s="150"/>
      <c r="AF1277" s="160"/>
      <c r="AG1277" s="150"/>
      <c r="AH1277" s="150"/>
    </row>
    <row r="1278" spans="1:34" ht="15" customHeight="1">
      <c r="A1278" s="15"/>
      <c r="B1278" s="169">
        <v>6</v>
      </c>
      <c r="C1278" s="105" t="s">
        <v>348</v>
      </c>
      <c r="D1278" s="105"/>
      <c r="E1278" s="212" t="s">
        <v>47</v>
      </c>
      <c r="F1278" s="213" t="s">
        <v>14</v>
      </c>
      <c r="G1278" s="214">
        <v>60300</v>
      </c>
      <c r="H1278" s="214">
        <v>60300</v>
      </c>
      <c r="I1278" s="443">
        <f>I1273-I1283</f>
        <v>91179.42</v>
      </c>
      <c r="J1278" s="446">
        <f t="shared" si="1309"/>
        <v>0.51209651741293527</v>
      </c>
      <c r="K1278" s="443">
        <f t="shared" si="1310"/>
        <v>137872.08344173135</v>
      </c>
      <c r="L1278" s="443">
        <f t="shared" ref="L1278:O1278" si="1363">IF($J1278&lt;0,(K1278*(1-$J1278)),(K1278*(1+$J1278)))</f>
        <v>208475.89722070759</v>
      </c>
      <c r="M1278" s="443">
        <f t="shared" si="1363"/>
        <v>315235.67815196898</v>
      </c>
      <c r="N1278" s="443">
        <f t="shared" si="1363"/>
        <v>476666.7710978972</v>
      </c>
      <c r="O1278" s="443">
        <f t="shared" si="1363"/>
        <v>720766.16454359912</v>
      </c>
      <c r="P1278" s="455"/>
      <c r="Q1278" s="87">
        <f t="shared" si="1312"/>
        <v>91179.42</v>
      </c>
      <c r="R1278" s="550">
        <f t="shared" si="1302"/>
        <v>0</v>
      </c>
      <c r="S1278" s="550">
        <f t="shared" si="1303"/>
        <v>0</v>
      </c>
      <c r="T1278" s="550">
        <f>IF(R1278=1,SUM($R$6:R1278),0)</f>
        <v>0</v>
      </c>
      <c r="U1278" s="550">
        <f>IF(S1278=1,SUM($S$6:S1278),0)</f>
        <v>0</v>
      </c>
      <c r="V1278" s="550">
        <f t="shared" si="1304"/>
        <v>0</v>
      </c>
      <c r="W1278" s="550">
        <f t="shared" si="1305"/>
        <v>0</v>
      </c>
      <c r="X1278" s="550">
        <f>IF(W1278=1,SUM($W$6:W1278),0)</f>
        <v>0</v>
      </c>
      <c r="Y1278" s="158"/>
      <c r="Z1278" s="158"/>
      <c r="AA1278" s="158"/>
      <c r="AB1278" s="158"/>
      <c r="AE1278" s="150"/>
      <c r="AF1278" s="160"/>
      <c r="AG1278" s="150"/>
      <c r="AH1278" s="150"/>
    </row>
    <row r="1279" spans="1:34" ht="15.6" customHeight="1">
      <c r="A1279" s="15"/>
      <c r="B1279" s="169">
        <v>7</v>
      </c>
      <c r="C1279" s="105" t="s">
        <v>1375</v>
      </c>
      <c r="D1279" s="105" t="s">
        <v>1375</v>
      </c>
      <c r="E1279" s="212" t="s">
        <v>47</v>
      </c>
      <c r="F1279" s="213" t="s">
        <v>14</v>
      </c>
      <c r="G1279" s="405"/>
      <c r="H1279" s="405"/>
      <c r="I1279" s="409">
        <v>57645</v>
      </c>
      <c r="J1279" s="447">
        <v>-0.14961538461538462</v>
      </c>
      <c r="K1279" s="409">
        <f t="shared" si="1310"/>
        <v>66269.578846153847</v>
      </c>
      <c r="L1279" s="409">
        <f t="shared" ref="L1279:O1279" si="1364">IF($J1279&lt;0,(K1279*(1-$J1279)),(K1279*(1+$J1279)))</f>
        <v>76184.527373520716</v>
      </c>
      <c r="M1279" s="409">
        <f t="shared" si="1364"/>
        <v>87582.904738251324</v>
      </c>
      <c r="N1279" s="409">
        <f t="shared" si="1364"/>
        <v>100686.65471639739</v>
      </c>
      <c r="O1279" s="409">
        <f t="shared" si="1364"/>
        <v>115750.92728742762</v>
      </c>
      <c r="P1279" s="455"/>
      <c r="Q1279" s="87">
        <f t="shared" si="1312"/>
        <v>57645</v>
      </c>
      <c r="R1279" s="550">
        <f t="shared" si="1302"/>
        <v>0</v>
      </c>
      <c r="S1279" s="550">
        <f t="shared" si="1303"/>
        <v>0</v>
      </c>
      <c r="T1279" s="550">
        <f>IF(R1279=1,SUM($R$6:R1279),0)</f>
        <v>0</v>
      </c>
      <c r="U1279" s="550">
        <f>IF(S1279=1,SUM($S$6:S1279),0)</f>
        <v>0</v>
      </c>
      <c r="V1279" s="550">
        <f t="shared" si="1304"/>
        <v>0</v>
      </c>
      <c r="W1279" s="550">
        <f t="shared" si="1305"/>
        <v>0</v>
      </c>
      <c r="X1279" s="550">
        <f>IF(W1279=1,SUM($W$6:W1279),0)</f>
        <v>0</v>
      </c>
      <c r="Y1279" s="158"/>
      <c r="Z1279" s="158"/>
      <c r="AA1279" s="158"/>
      <c r="AB1279" s="158"/>
      <c r="AE1279" s="150"/>
      <c r="AF1279" s="160"/>
      <c r="AG1279" s="150"/>
      <c r="AH1279" s="150"/>
    </row>
    <row r="1280" spans="1:34" ht="15" customHeight="1">
      <c r="A1280" s="15"/>
      <c r="B1280" s="169">
        <v>8</v>
      </c>
      <c r="C1280" s="105" t="s">
        <v>1376</v>
      </c>
      <c r="D1280" s="105" t="s">
        <v>1376</v>
      </c>
      <c r="E1280" s="212" t="s">
        <v>47</v>
      </c>
      <c r="F1280" s="213" t="s">
        <v>14</v>
      </c>
      <c r="G1280" s="405"/>
      <c r="H1280" s="405"/>
      <c r="I1280" s="409">
        <v>77867.710000000006</v>
      </c>
      <c r="J1280" s="447">
        <v>-0.14961538461538462</v>
      </c>
      <c r="K1280" s="409">
        <f t="shared" si="1310"/>
        <v>89517.917380769242</v>
      </c>
      <c r="L1280" s="409">
        <f t="shared" ref="L1280:O1280" si="1365">IF($J1280&lt;0,(K1280*(1-$J1280)),(K1280*(1+$J1280)))</f>
        <v>102911.17501966127</v>
      </c>
      <c r="M1280" s="409">
        <f t="shared" si="1365"/>
        <v>118308.27005144906</v>
      </c>
      <c r="N1280" s="409">
        <f t="shared" si="1365"/>
        <v>136009.0073783774</v>
      </c>
      <c r="O1280" s="409">
        <f t="shared" si="1365"/>
        <v>156358.04732845002</v>
      </c>
      <c r="P1280" s="455"/>
      <c r="Q1280" s="87">
        <f t="shared" si="1312"/>
        <v>77867.710000000006</v>
      </c>
      <c r="R1280" s="550">
        <f t="shared" si="1302"/>
        <v>0</v>
      </c>
      <c r="S1280" s="550">
        <f t="shared" si="1303"/>
        <v>0</v>
      </c>
      <c r="T1280" s="550">
        <f>IF(R1280=1,SUM($R$6:R1280),0)</f>
        <v>0</v>
      </c>
      <c r="U1280" s="550">
        <f>IF(S1280=1,SUM($S$6:S1280),0)</f>
        <v>0</v>
      </c>
      <c r="V1280" s="550">
        <f t="shared" si="1304"/>
        <v>0</v>
      </c>
      <c r="W1280" s="550">
        <f t="shared" si="1305"/>
        <v>0</v>
      </c>
      <c r="X1280" s="550">
        <f>IF(W1280=1,SUM($W$6:W1280),0)</f>
        <v>0</v>
      </c>
      <c r="Y1280" s="158"/>
      <c r="Z1280" s="158"/>
      <c r="AA1280" s="158"/>
      <c r="AB1280" s="158"/>
      <c r="AE1280" s="150"/>
      <c r="AF1280" s="160"/>
      <c r="AG1280" s="150"/>
      <c r="AH1280" s="150"/>
    </row>
    <row r="1281" spans="1:34" ht="15" customHeight="1">
      <c r="A1281" s="15"/>
      <c r="B1281" s="169">
        <v>9</v>
      </c>
      <c r="C1281" s="105" t="s">
        <v>1377</v>
      </c>
      <c r="D1281" s="105" t="s">
        <v>1377</v>
      </c>
      <c r="E1281" s="212" t="s">
        <v>47</v>
      </c>
      <c r="F1281" s="213" t="s">
        <v>14</v>
      </c>
      <c r="G1281" s="405"/>
      <c r="H1281" s="405"/>
      <c r="I1281" s="409">
        <v>91449.46</v>
      </c>
      <c r="J1281" s="447">
        <v>-0.14961538461538462</v>
      </c>
      <c r="K1281" s="409">
        <f t="shared" si="1310"/>
        <v>105131.70613076925</v>
      </c>
      <c r="L1281" s="409">
        <f t="shared" ref="L1281:O1281" si="1366">IF($J1281&lt;0,(K1281*(1-$J1281)),(K1281*(1+$J1281)))</f>
        <v>120861.02677879589</v>
      </c>
      <c r="M1281" s="409">
        <f t="shared" si="1366"/>
        <v>138943.69578531574</v>
      </c>
      <c r="N1281" s="409">
        <f t="shared" si="1366"/>
        <v>159731.81027011876</v>
      </c>
      <c r="O1281" s="409">
        <f t="shared" si="1366"/>
        <v>183630.14649899423</v>
      </c>
      <c r="P1281" s="455"/>
      <c r="Q1281" s="87">
        <f t="shared" si="1312"/>
        <v>91449.46</v>
      </c>
      <c r="R1281" s="550">
        <f t="shared" si="1302"/>
        <v>0</v>
      </c>
      <c r="S1281" s="550">
        <f t="shared" si="1303"/>
        <v>0</v>
      </c>
      <c r="T1281" s="550">
        <f>IF(R1281=1,SUM($R$6:R1281),0)</f>
        <v>0</v>
      </c>
      <c r="U1281" s="550">
        <f>IF(S1281=1,SUM($S$6:S1281),0)</f>
        <v>0</v>
      </c>
      <c r="V1281" s="550">
        <f t="shared" si="1304"/>
        <v>0</v>
      </c>
      <c r="W1281" s="550">
        <f t="shared" si="1305"/>
        <v>0</v>
      </c>
      <c r="X1281" s="550">
        <f>IF(W1281=1,SUM($W$6:W1281),0)</f>
        <v>0</v>
      </c>
      <c r="Y1281" s="158"/>
      <c r="Z1281" s="158"/>
      <c r="AA1281" s="158"/>
      <c r="AB1281" s="158"/>
      <c r="AE1281" s="150"/>
      <c r="AF1281" s="160"/>
      <c r="AG1281" s="150"/>
      <c r="AH1281" s="150"/>
    </row>
    <row r="1282" spans="1:34" ht="15" customHeight="1">
      <c r="A1282" s="15"/>
      <c r="B1282" s="169">
        <v>10</v>
      </c>
      <c r="C1282" s="105" t="s">
        <v>1378</v>
      </c>
      <c r="D1282" s="105" t="s">
        <v>1378</v>
      </c>
      <c r="E1282" s="212" t="s">
        <v>47</v>
      </c>
      <c r="F1282" s="213" t="s">
        <v>14</v>
      </c>
      <c r="G1282" s="405"/>
      <c r="H1282" s="405"/>
      <c r="I1282" s="409">
        <v>97050.38</v>
      </c>
      <c r="J1282" s="447">
        <v>-0.14961538461538462</v>
      </c>
      <c r="K1282" s="409">
        <f t="shared" si="1310"/>
        <v>111570.60993076925</v>
      </c>
      <c r="L1282" s="409">
        <f t="shared" ref="L1282:O1282" si="1367">IF($J1282&lt;0,(K1282*(1-$J1282)),(K1282*(1+$J1282)))</f>
        <v>128263.28964733436</v>
      </c>
      <c r="M1282" s="409">
        <f t="shared" si="1367"/>
        <v>147453.45105995476</v>
      </c>
      <c r="N1282" s="409">
        <f t="shared" si="1367"/>
        <v>169514.75585315572</v>
      </c>
      <c r="O1282" s="409">
        <f t="shared" si="1367"/>
        <v>194876.77124810865</v>
      </c>
      <c r="P1282" s="455"/>
      <c r="Q1282" s="87">
        <f t="shared" si="1312"/>
        <v>97050.38</v>
      </c>
      <c r="R1282" s="550">
        <f t="shared" si="1302"/>
        <v>0</v>
      </c>
      <c r="S1282" s="550">
        <f t="shared" si="1303"/>
        <v>0</v>
      </c>
      <c r="T1282" s="550">
        <f>IF(R1282=1,SUM($R$6:R1282),0)</f>
        <v>0</v>
      </c>
      <c r="U1282" s="550">
        <f>IF(S1282=1,SUM($S$6:S1282),0)</f>
        <v>0</v>
      </c>
      <c r="V1282" s="550">
        <f t="shared" si="1304"/>
        <v>0</v>
      </c>
      <c r="W1282" s="550">
        <f t="shared" si="1305"/>
        <v>0</v>
      </c>
      <c r="X1282" s="550">
        <f>IF(W1282=1,SUM($W$6:W1282),0)</f>
        <v>0</v>
      </c>
      <c r="Y1282" s="158"/>
      <c r="Z1282" s="158"/>
      <c r="AA1282" s="158"/>
      <c r="AB1282" s="158"/>
      <c r="AE1282" s="150"/>
      <c r="AF1282" s="160"/>
      <c r="AG1282" s="150"/>
      <c r="AH1282" s="150"/>
    </row>
    <row r="1283" spans="1:34" ht="15" customHeight="1">
      <c r="A1283" s="15"/>
      <c r="B1283" s="169">
        <v>11</v>
      </c>
      <c r="C1283" s="105" t="s">
        <v>1379</v>
      </c>
      <c r="D1283" s="105" t="s">
        <v>1379</v>
      </c>
      <c r="E1283" s="212" t="s">
        <v>47</v>
      </c>
      <c r="F1283" s="213" t="s">
        <v>14</v>
      </c>
      <c r="G1283" s="405"/>
      <c r="H1283" s="405"/>
      <c r="I1283" s="409">
        <v>103671.58</v>
      </c>
      <c r="J1283" s="447">
        <v>-0.14961538461538462</v>
      </c>
      <c r="K1283" s="409">
        <f t="shared" si="1310"/>
        <v>119182.44331538463</v>
      </c>
      <c r="L1283" s="409">
        <f t="shared" ref="L1283:O1283" si="1368">IF($J1283&lt;0,(K1283*(1-$J1283)),(K1283*(1+$J1283)))</f>
        <v>137013.97041141719</v>
      </c>
      <c r="M1283" s="409">
        <f t="shared" si="1368"/>
        <v>157513.3682922023</v>
      </c>
      <c r="N1283" s="409">
        <f t="shared" si="1368"/>
        <v>181079.7914713049</v>
      </c>
      <c r="O1283" s="409">
        <f t="shared" si="1368"/>
        <v>208172.11411835783</v>
      </c>
      <c r="P1283" s="455"/>
      <c r="Q1283" s="87">
        <f t="shared" si="1312"/>
        <v>103671.58</v>
      </c>
      <c r="R1283" s="550">
        <f t="shared" si="1302"/>
        <v>0</v>
      </c>
      <c r="S1283" s="550">
        <f t="shared" si="1303"/>
        <v>0</v>
      </c>
      <c r="T1283" s="550">
        <f>IF(R1283=1,SUM($R$6:R1283),0)</f>
        <v>0</v>
      </c>
      <c r="U1283" s="550">
        <f>IF(S1283=1,SUM($S$6:S1283),0)</f>
        <v>0</v>
      </c>
      <c r="V1283" s="550">
        <f t="shared" si="1304"/>
        <v>0</v>
      </c>
      <c r="W1283" s="550">
        <f t="shared" si="1305"/>
        <v>0</v>
      </c>
      <c r="X1283" s="550">
        <f>IF(W1283=1,SUM($W$6:W1283),0)</f>
        <v>0</v>
      </c>
      <c r="Y1283" s="158"/>
      <c r="Z1283" s="158"/>
      <c r="AA1283" s="158"/>
      <c r="AB1283" s="158"/>
      <c r="AE1283" s="150"/>
      <c r="AF1283" s="160"/>
      <c r="AG1283" s="150"/>
      <c r="AH1283" s="150"/>
    </row>
    <row r="1284" spans="1:34" ht="15" customHeight="1">
      <c r="A1284" s="15"/>
      <c r="B1284" s="169">
        <v>12</v>
      </c>
      <c r="C1284" s="105" t="s">
        <v>1381</v>
      </c>
      <c r="D1284" s="105" t="s">
        <v>1381</v>
      </c>
      <c r="E1284" s="212" t="s">
        <v>47</v>
      </c>
      <c r="F1284" s="213" t="s">
        <v>14</v>
      </c>
      <c r="G1284" s="405"/>
      <c r="H1284" s="405"/>
      <c r="I1284" s="405">
        <v>118134</v>
      </c>
      <c r="J1284" s="450">
        <v>-0.14961538461538462</v>
      </c>
      <c r="K1284" s="405">
        <f t="shared" si="1310"/>
        <v>135808.66384615385</v>
      </c>
      <c r="L1284" s="405">
        <f t="shared" ref="L1284:O1284" si="1369">IF($J1284&lt;0,(K1284*(1-$J1284)),(K1284*(1+$J1284)))</f>
        <v>156127.72932159767</v>
      </c>
      <c r="M1284" s="405">
        <f t="shared" si="1369"/>
        <v>179486.83959317519</v>
      </c>
      <c r="N1284" s="405">
        <f t="shared" si="1369"/>
        <v>206340.83213230796</v>
      </c>
      <c r="O1284" s="405">
        <f t="shared" si="1369"/>
        <v>237212.59509364175</v>
      </c>
      <c r="P1284" s="455"/>
      <c r="Q1284" s="87">
        <f t="shared" si="1312"/>
        <v>118134</v>
      </c>
      <c r="R1284" s="550">
        <f t="shared" si="1302"/>
        <v>0</v>
      </c>
      <c r="S1284" s="550">
        <f t="shared" si="1303"/>
        <v>0</v>
      </c>
      <c r="T1284" s="550">
        <f>IF(R1284=1,SUM($R$6:R1284),0)</f>
        <v>0</v>
      </c>
      <c r="U1284" s="550">
        <f>IF(S1284=1,SUM($S$6:S1284),0)</f>
        <v>0</v>
      </c>
      <c r="V1284" s="550">
        <f t="shared" si="1304"/>
        <v>0</v>
      </c>
      <c r="W1284" s="550">
        <f t="shared" si="1305"/>
        <v>0</v>
      </c>
      <c r="X1284" s="550">
        <f>IF(W1284=1,SUM($W$6:W1284),0)</f>
        <v>0</v>
      </c>
      <c r="Y1284" s="158"/>
      <c r="Z1284" s="158"/>
      <c r="AA1284" s="158"/>
      <c r="AB1284" s="158"/>
      <c r="AE1284" s="150"/>
      <c r="AF1284" s="160"/>
      <c r="AG1284" s="150"/>
      <c r="AH1284" s="150"/>
    </row>
    <row r="1285" spans="1:34" ht="15" customHeight="1">
      <c r="A1285" s="15"/>
      <c r="B1285" s="169">
        <v>13</v>
      </c>
      <c r="C1285" s="105" t="s">
        <v>1382</v>
      </c>
      <c r="D1285" s="105" t="s">
        <v>1382</v>
      </c>
      <c r="E1285" s="212" t="s">
        <v>47</v>
      </c>
      <c r="F1285" s="213" t="s">
        <v>14</v>
      </c>
      <c r="G1285" s="405"/>
      <c r="H1285" s="405"/>
      <c r="I1285" s="405">
        <v>118134</v>
      </c>
      <c r="J1285" s="450">
        <v>-0.14961538461538462</v>
      </c>
      <c r="K1285" s="405">
        <f t="shared" si="1310"/>
        <v>135808.66384615385</v>
      </c>
      <c r="L1285" s="405">
        <f t="shared" ref="L1285:O1285" si="1370">IF($J1285&lt;0,(K1285*(1-$J1285)),(K1285*(1+$J1285)))</f>
        <v>156127.72932159767</v>
      </c>
      <c r="M1285" s="405">
        <f t="shared" si="1370"/>
        <v>179486.83959317519</v>
      </c>
      <c r="N1285" s="405">
        <f t="shared" si="1370"/>
        <v>206340.83213230796</v>
      </c>
      <c r="O1285" s="405">
        <f t="shared" si="1370"/>
        <v>237212.59509364175</v>
      </c>
      <c r="P1285" s="455"/>
      <c r="Q1285" s="87">
        <f t="shared" si="1312"/>
        <v>118134</v>
      </c>
      <c r="R1285" s="550">
        <f t="shared" si="1302"/>
        <v>0</v>
      </c>
      <c r="S1285" s="550">
        <f t="shared" si="1303"/>
        <v>0</v>
      </c>
      <c r="T1285" s="550">
        <f>IF(R1285=1,SUM($R$6:R1285),0)</f>
        <v>0</v>
      </c>
      <c r="U1285" s="550">
        <f>IF(S1285=1,SUM($S$6:S1285),0)</f>
        <v>0</v>
      </c>
      <c r="V1285" s="550">
        <f t="shared" si="1304"/>
        <v>0</v>
      </c>
      <c r="W1285" s="550">
        <f t="shared" si="1305"/>
        <v>0</v>
      </c>
      <c r="X1285" s="550">
        <f>IF(W1285=1,SUM($W$6:W1285),0)</f>
        <v>0</v>
      </c>
      <c r="Y1285" s="158"/>
      <c r="Z1285" s="158"/>
      <c r="AA1285" s="158"/>
      <c r="AB1285" s="158"/>
      <c r="AE1285" s="150"/>
      <c r="AF1285" s="160"/>
      <c r="AG1285" s="150"/>
      <c r="AH1285" s="150"/>
    </row>
    <row r="1286" spans="1:34" ht="15" customHeight="1">
      <c r="A1286" s="15"/>
      <c r="B1286" s="169">
        <v>14</v>
      </c>
      <c r="C1286" s="105" t="s">
        <v>1383</v>
      </c>
      <c r="D1286" s="105" t="s">
        <v>1383</v>
      </c>
      <c r="E1286" s="212" t="s">
        <v>47</v>
      </c>
      <c r="F1286" s="213" t="s">
        <v>14</v>
      </c>
      <c r="G1286" s="405"/>
      <c r="H1286" s="405"/>
      <c r="I1286" s="405">
        <v>118134</v>
      </c>
      <c r="J1286" s="450">
        <v>-0.14961538461538462</v>
      </c>
      <c r="K1286" s="405">
        <f t="shared" si="1310"/>
        <v>135808.66384615385</v>
      </c>
      <c r="L1286" s="405">
        <f t="shared" ref="L1286:O1286" si="1371">IF($J1286&lt;0,(K1286*(1-$J1286)),(K1286*(1+$J1286)))</f>
        <v>156127.72932159767</v>
      </c>
      <c r="M1286" s="405">
        <f t="shared" si="1371"/>
        <v>179486.83959317519</v>
      </c>
      <c r="N1286" s="405">
        <f t="shared" si="1371"/>
        <v>206340.83213230796</v>
      </c>
      <c r="O1286" s="405">
        <f t="shared" si="1371"/>
        <v>237212.59509364175</v>
      </c>
      <c r="P1286" s="455"/>
      <c r="Q1286" s="87">
        <f t="shared" si="1312"/>
        <v>118134</v>
      </c>
      <c r="R1286" s="550">
        <f t="shared" si="1302"/>
        <v>0</v>
      </c>
      <c r="S1286" s="550">
        <f t="shared" si="1303"/>
        <v>0</v>
      </c>
      <c r="T1286" s="550">
        <f>IF(R1286=1,SUM($R$6:R1286),0)</f>
        <v>0</v>
      </c>
      <c r="U1286" s="550">
        <f>IF(S1286=1,SUM($S$6:S1286),0)</f>
        <v>0</v>
      </c>
      <c r="V1286" s="550">
        <f t="shared" si="1304"/>
        <v>0</v>
      </c>
      <c r="W1286" s="550">
        <f t="shared" si="1305"/>
        <v>0</v>
      </c>
      <c r="X1286" s="550">
        <f>IF(W1286=1,SUM($W$6:W1286),0)</f>
        <v>0</v>
      </c>
      <c r="Y1286" s="158"/>
      <c r="Z1286" s="158"/>
      <c r="AA1286" s="158"/>
      <c r="AB1286" s="158"/>
      <c r="AE1286" s="150"/>
      <c r="AF1286" s="160"/>
      <c r="AG1286" s="150"/>
      <c r="AH1286" s="150"/>
    </row>
    <row r="1287" spans="1:34" ht="15" customHeight="1">
      <c r="A1287" s="15"/>
      <c r="B1287" s="169">
        <v>15</v>
      </c>
      <c r="C1287" s="105" t="s">
        <v>1384</v>
      </c>
      <c r="D1287" s="105" t="s">
        <v>1384</v>
      </c>
      <c r="E1287" s="212" t="s">
        <v>47</v>
      </c>
      <c r="F1287" s="213" t="s">
        <v>14</v>
      </c>
      <c r="G1287" s="405"/>
      <c r="H1287" s="405"/>
      <c r="I1287" s="405">
        <v>118134</v>
      </c>
      <c r="J1287" s="450">
        <v>-0.14961538461538462</v>
      </c>
      <c r="K1287" s="405">
        <f t="shared" si="1310"/>
        <v>135808.66384615385</v>
      </c>
      <c r="L1287" s="405">
        <f t="shared" ref="L1287:O1287" si="1372">IF($J1287&lt;0,(K1287*(1-$J1287)),(K1287*(1+$J1287)))</f>
        <v>156127.72932159767</v>
      </c>
      <c r="M1287" s="405">
        <f t="shared" si="1372"/>
        <v>179486.83959317519</v>
      </c>
      <c r="N1287" s="405">
        <f t="shared" si="1372"/>
        <v>206340.83213230796</v>
      </c>
      <c r="O1287" s="405">
        <f t="shared" si="1372"/>
        <v>237212.59509364175</v>
      </c>
      <c r="P1287" s="455"/>
      <c r="Q1287" s="87">
        <f t="shared" si="1312"/>
        <v>118134</v>
      </c>
      <c r="R1287" s="550">
        <f t="shared" ref="R1287:R1350" si="1373">IF(E1287="MDU-KD",1,0)</f>
        <v>0</v>
      </c>
      <c r="S1287" s="550">
        <f t="shared" ref="S1287:S1350" si="1374">IF(E1287="HDW",1,0)</f>
        <v>0</v>
      </c>
      <c r="T1287" s="550">
        <f>IF(R1287=1,SUM($R$6:R1287),0)</f>
        <v>0</v>
      </c>
      <c r="U1287" s="550">
        <f>IF(S1287=1,SUM($S$6:S1287),0)</f>
        <v>0</v>
      </c>
      <c r="V1287" s="550">
        <f t="shared" ref="V1287:V1350" si="1375">IF(T1287=0,U1287,T1287)</f>
        <v>0</v>
      </c>
      <c r="W1287" s="550">
        <f t="shared" ref="W1287:W1350" si="1376">IF(F1287=0,0,IF(LEFT(C1287,11)="Tiang Beton",1,0))</f>
        <v>0</v>
      </c>
      <c r="X1287" s="550">
        <f>IF(W1287=1,SUM($W$6:W1287),0)</f>
        <v>0</v>
      </c>
      <c r="Y1287" s="158"/>
      <c r="Z1287" s="158"/>
      <c r="AA1287" s="158"/>
      <c r="AB1287" s="158"/>
      <c r="AE1287" s="150"/>
      <c r="AF1287" s="160"/>
      <c r="AG1287" s="150"/>
      <c r="AH1287" s="150"/>
    </row>
    <row r="1288" spans="1:34" ht="15" customHeight="1">
      <c r="A1288" s="15"/>
      <c r="B1288" s="169">
        <v>16</v>
      </c>
      <c r="C1288" s="105" t="s">
        <v>1385</v>
      </c>
      <c r="D1288" s="105" t="s">
        <v>1385</v>
      </c>
      <c r="E1288" s="212" t="s">
        <v>47</v>
      </c>
      <c r="F1288" s="213" t="s">
        <v>14</v>
      </c>
      <c r="G1288" s="405"/>
      <c r="H1288" s="405"/>
      <c r="I1288" s="405">
        <v>118134</v>
      </c>
      <c r="J1288" s="450">
        <v>-0.14961538461538462</v>
      </c>
      <c r="K1288" s="405">
        <f t="shared" si="1310"/>
        <v>135808.66384615385</v>
      </c>
      <c r="L1288" s="405">
        <f t="shared" ref="L1288:O1288" si="1377">IF($J1288&lt;0,(K1288*(1-$J1288)),(K1288*(1+$J1288)))</f>
        <v>156127.72932159767</v>
      </c>
      <c r="M1288" s="405">
        <f t="shared" si="1377"/>
        <v>179486.83959317519</v>
      </c>
      <c r="N1288" s="405">
        <f t="shared" si="1377"/>
        <v>206340.83213230796</v>
      </c>
      <c r="O1288" s="405">
        <f t="shared" si="1377"/>
        <v>237212.59509364175</v>
      </c>
      <c r="P1288" s="455"/>
      <c r="Q1288" s="87">
        <f t="shared" si="1312"/>
        <v>118134</v>
      </c>
      <c r="R1288" s="550">
        <f t="shared" si="1373"/>
        <v>0</v>
      </c>
      <c r="S1288" s="550">
        <f t="shared" si="1374"/>
        <v>0</v>
      </c>
      <c r="T1288" s="550">
        <f>IF(R1288=1,SUM($R$6:R1288),0)</f>
        <v>0</v>
      </c>
      <c r="U1288" s="550">
        <f>IF(S1288=1,SUM($S$6:S1288),0)</f>
        <v>0</v>
      </c>
      <c r="V1288" s="550">
        <f t="shared" si="1375"/>
        <v>0</v>
      </c>
      <c r="W1288" s="550">
        <f t="shared" si="1376"/>
        <v>0</v>
      </c>
      <c r="X1288" s="550">
        <f>IF(W1288=1,SUM($W$6:W1288),0)</f>
        <v>0</v>
      </c>
      <c r="Y1288" s="158"/>
      <c r="Z1288" s="158"/>
      <c r="AA1288" s="158"/>
      <c r="AB1288" s="158"/>
      <c r="AE1288" s="150"/>
      <c r="AF1288" s="160"/>
      <c r="AG1288" s="150"/>
      <c r="AH1288" s="150"/>
    </row>
    <row r="1289" spans="1:34" ht="15" customHeight="1">
      <c r="A1289" s="15"/>
      <c r="B1289" s="169">
        <v>17</v>
      </c>
      <c r="C1289" s="105" t="s">
        <v>1386</v>
      </c>
      <c r="D1289" s="105" t="s">
        <v>1386</v>
      </c>
      <c r="E1289" s="212" t="s">
        <v>47</v>
      </c>
      <c r="F1289" s="213" t="s">
        <v>14</v>
      </c>
      <c r="G1289" s="405"/>
      <c r="H1289" s="405"/>
      <c r="I1289" s="405">
        <v>118134</v>
      </c>
      <c r="J1289" s="450">
        <v>-0.14961538461538462</v>
      </c>
      <c r="K1289" s="405">
        <f t="shared" si="1310"/>
        <v>135808.66384615385</v>
      </c>
      <c r="L1289" s="405">
        <f t="shared" ref="L1289:O1289" si="1378">IF($J1289&lt;0,(K1289*(1-$J1289)),(K1289*(1+$J1289)))</f>
        <v>156127.72932159767</v>
      </c>
      <c r="M1289" s="405">
        <f t="shared" si="1378"/>
        <v>179486.83959317519</v>
      </c>
      <c r="N1289" s="405">
        <f t="shared" si="1378"/>
        <v>206340.83213230796</v>
      </c>
      <c r="O1289" s="405">
        <f t="shared" si="1378"/>
        <v>237212.59509364175</v>
      </c>
      <c r="P1289" s="455"/>
      <c r="Q1289" s="87">
        <f t="shared" si="1312"/>
        <v>118134</v>
      </c>
      <c r="R1289" s="550">
        <f t="shared" si="1373"/>
        <v>0</v>
      </c>
      <c r="S1289" s="550">
        <f t="shared" si="1374"/>
        <v>0</v>
      </c>
      <c r="T1289" s="550">
        <f>IF(R1289=1,SUM($R$6:R1289),0)</f>
        <v>0</v>
      </c>
      <c r="U1289" s="550">
        <f>IF(S1289=1,SUM($S$6:S1289),0)</f>
        <v>0</v>
      </c>
      <c r="V1289" s="550">
        <f t="shared" si="1375"/>
        <v>0</v>
      </c>
      <c r="W1289" s="550">
        <f t="shared" si="1376"/>
        <v>0</v>
      </c>
      <c r="X1289" s="550">
        <f>IF(W1289=1,SUM($W$6:W1289),0)</f>
        <v>0</v>
      </c>
      <c r="Y1289" s="158"/>
      <c r="Z1289" s="158"/>
      <c r="AA1289" s="158"/>
      <c r="AB1289" s="158"/>
      <c r="AE1289" s="150"/>
      <c r="AF1289" s="160"/>
      <c r="AG1289" s="150"/>
      <c r="AH1289" s="150"/>
    </row>
    <row r="1290" spans="1:34" ht="15" customHeight="1">
      <c r="A1290" s="15"/>
      <c r="B1290" s="169">
        <v>18</v>
      </c>
      <c r="C1290" s="105" t="s">
        <v>1387</v>
      </c>
      <c r="D1290" s="105" t="s">
        <v>1387</v>
      </c>
      <c r="E1290" s="212" t="s">
        <v>47</v>
      </c>
      <c r="F1290" s="213" t="s">
        <v>14</v>
      </c>
      <c r="G1290" s="405"/>
      <c r="H1290" s="405"/>
      <c r="I1290" s="405">
        <v>118134</v>
      </c>
      <c r="J1290" s="450">
        <v>-0.14961538461538462</v>
      </c>
      <c r="K1290" s="405">
        <f t="shared" si="1310"/>
        <v>135808.66384615385</v>
      </c>
      <c r="L1290" s="405">
        <f t="shared" ref="L1290:O1290" si="1379">IF($J1290&lt;0,(K1290*(1-$J1290)),(K1290*(1+$J1290)))</f>
        <v>156127.72932159767</v>
      </c>
      <c r="M1290" s="405">
        <f t="shared" si="1379"/>
        <v>179486.83959317519</v>
      </c>
      <c r="N1290" s="405">
        <f t="shared" si="1379"/>
        <v>206340.83213230796</v>
      </c>
      <c r="O1290" s="405">
        <f t="shared" si="1379"/>
        <v>237212.59509364175</v>
      </c>
      <c r="P1290" s="455"/>
      <c r="Q1290" s="87">
        <f t="shared" si="1312"/>
        <v>118134</v>
      </c>
      <c r="R1290" s="550">
        <f t="shared" si="1373"/>
        <v>0</v>
      </c>
      <c r="S1290" s="550">
        <f t="shared" si="1374"/>
        <v>0</v>
      </c>
      <c r="T1290" s="550">
        <f>IF(R1290=1,SUM($R$6:R1290),0)</f>
        <v>0</v>
      </c>
      <c r="U1290" s="550">
        <f>IF(S1290=1,SUM($S$6:S1290),0)</f>
        <v>0</v>
      </c>
      <c r="V1290" s="550">
        <f t="shared" si="1375"/>
        <v>0</v>
      </c>
      <c r="W1290" s="550">
        <f t="shared" si="1376"/>
        <v>0</v>
      </c>
      <c r="X1290" s="550">
        <f>IF(W1290=1,SUM($W$6:W1290),0)</f>
        <v>0</v>
      </c>
      <c r="Y1290" s="158"/>
      <c r="Z1290" s="158"/>
      <c r="AA1290" s="158"/>
      <c r="AB1290" s="158"/>
      <c r="AE1290" s="150"/>
      <c r="AF1290" s="160"/>
      <c r="AG1290" s="150"/>
      <c r="AH1290" s="150"/>
    </row>
    <row r="1291" spans="1:34" ht="15" customHeight="1">
      <c r="A1291" s="15"/>
      <c r="B1291" s="169">
        <v>19</v>
      </c>
      <c r="C1291" s="105" t="s">
        <v>1388</v>
      </c>
      <c r="D1291" s="105" t="s">
        <v>1388</v>
      </c>
      <c r="E1291" s="212" t="s">
        <v>47</v>
      </c>
      <c r="F1291" s="213" t="s">
        <v>14</v>
      </c>
      <c r="G1291" s="405"/>
      <c r="H1291" s="405"/>
      <c r="I1291" s="405">
        <v>118134</v>
      </c>
      <c r="J1291" s="450">
        <v>-0.14961538461538462</v>
      </c>
      <c r="K1291" s="405">
        <f t="shared" ref="K1291:K1354" si="1380">IF($J1291&lt;0,(I1291*(1-$J1291)),(I1291*(1+$J1291)))</f>
        <v>135808.66384615385</v>
      </c>
      <c r="L1291" s="405">
        <f t="shared" ref="L1291:O1291" si="1381">IF($J1291&lt;0,(K1291*(1-$J1291)),(K1291*(1+$J1291)))</f>
        <v>156127.72932159767</v>
      </c>
      <c r="M1291" s="405">
        <f t="shared" si="1381"/>
        <v>179486.83959317519</v>
      </c>
      <c r="N1291" s="405">
        <f t="shared" si="1381"/>
        <v>206340.83213230796</v>
      </c>
      <c r="O1291" s="405">
        <f t="shared" si="1381"/>
        <v>237212.59509364175</v>
      </c>
      <c r="P1291" s="455"/>
      <c r="Q1291" s="87">
        <f t="shared" ref="Q1291:Q1354" si="1382">IF($Q$5=$H$4,H1291,(IF($Q$5=$G$4,G1291,(IF($Q$5=$I$4,I1291,(IF($Q$5=$K$4,K1291,(IF($Q$5=$L$4,L1291,(IF($Q$5=$M$4,M1291,(IF($Q$5=$N$4,N1291,(IF($Q$5=$O$4,O1291,0)))))))))))))))</f>
        <v>118134</v>
      </c>
      <c r="R1291" s="550">
        <f t="shared" si="1373"/>
        <v>0</v>
      </c>
      <c r="S1291" s="550">
        <f t="shared" si="1374"/>
        <v>0</v>
      </c>
      <c r="T1291" s="550">
        <f>IF(R1291=1,SUM($R$6:R1291),0)</f>
        <v>0</v>
      </c>
      <c r="U1291" s="550">
        <f>IF(S1291=1,SUM($S$6:S1291),0)</f>
        <v>0</v>
      </c>
      <c r="V1291" s="550">
        <f t="shared" si="1375"/>
        <v>0</v>
      </c>
      <c r="W1291" s="550">
        <f t="shared" si="1376"/>
        <v>0</v>
      </c>
      <c r="X1291" s="550">
        <f>IF(W1291=1,SUM($W$6:W1291),0)</f>
        <v>0</v>
      </c>
      <c r="Y1291" s="158"/>
      <c r="Z1291" s="158"/>
      <c r="AA1291" s="158"/>
      <c r="AB1291" s="158"/>
      <c r="AE1291" s="150"/>
      <c r="AF1291" s="160"/>
      <c r="AG1291" s="150"/>
      <c r="AH1291" s="150"/>
    </row>
    <row r="1292" spans="1:34" ht="15" customHeight="1">
      <c r="A1292" s="15"/>
      <c r="B1292" s="169">
        <v>20</v>
      </c>
      <c r="C1292" s="105" t="s">
        <v>1389</v>
      </c>
      <c r="D1292" s="105" t="s">
        <v>1389</v>
      </c>
      <c r="E1292" s="212" t="s">
        <v>47</v>
      </c>
      <c r="F1292" s="213" t="s">
        <v>14</v>
      </c>
      <c r="G1292" s="405"/>
      <c r="H1292" s="405"/>
      <c r="I1292" s="405">
        <v>118134</v>
      </c>
      <c r="J1292" s="450">
        <v>-0.14961538461538462</v>
      </c>
      <c r="K1292" s="405">
        <f t="shared" si="1380"/>
        <v>135808.66384615385</v>
      </c>
      <c r="L1292" s="405">
        <f t="shared" ref="L1292:O1292" si="1383">IF($J1292&lt;0,(K1292*(1-$J1292)),(K1292*(1+$J1292)))</f>
        <v>156127.72932159767</v>
      </c>
      <c r="M1292" s="405">
        <f t="shared" si="1383"/>
        <v>179486.83959317519</v>
      </c>
      <c r="N1292" s="405">
        <f t="shared" si="1383"/>
        <v>206340.83213230796</v>
      </c>
      <c r="O1292" s="405">
        <f t="shared" si="1383"/>
        <v>237212.59509364175</v>
      </c>
      <c r="P1292" s="455"/>
      <c r="Q1292" s="87">
        <f t="shared" si="1382"/>
        <v>118134</v>
      </c>
      <c r="R1292" s="550">
        <f t="shared" si="1373"/>
        <v>0</v>
      </c>
      <c r="S1292" s="550">
        <f t="shared" si="1374"/>
        <v>0</v>
      </c>
      <c r="T1292" s="550">
        <f>IF(R1292=1,SUM($R$6:R1292),0)</f>
        <v>0</v>
      </c>
      <c r="U1292" s="550">
        <f>IF(S1292=1,SUM($S$6:S1292),0)</f>
        <v>0</v>
      </c>
      <c r="V1292" s="550">
        <f t="shared" si="1375"/>
        <v>0</v>
      </c>
      <c r="W1292" s="550">
        <f t="shared" si="1376"/>
        <v>0</v>
      </c>
      <c r="X1292" s="550">
        <f>IF(W1292=1,SUM($W$6:W1292),0)</f>
        <v>0</v>
      </c>
      <c r="Y1292" s="158"/>
      <c r="Z1292" s="158"/>
      <c r="AA1292" s="158"/>
      <c r="AB1292" s="158"/>
      <c r="AE1292" s="150"/>
      <c r="AF1292" s="160"/>
      <c r="AG1292" s="150"/>
      <c r="AH1292" s="150"/>
    </row>
    <row r="1293" spans="1:34" ht="15" customHeight="1">
      <c r="A1293" s="15"/>
      <c r="B1293" s="169">
        <v>21</v>
      </c>
      <c r="C1293" s="105" t="s">
        <v>1390</v>
      </c>
      <c r="D1293" s="105" t="s">
        <v>1390</v>
      </c>
      <c r="E1293" s="212" t="s">
        <v>47</v>
      </c>
      <c r="F1293" s="213" t="s">
        <v>14</v>
      </c>
      <c r="G1293" s="405"/>
      <c r="H1293" s="405"/>
      <c r="I1293" s="405">
        <v>194851</v>
      </c>
      <c r="J1293" s="450">
        <v>-0.14961538461538462</v>
      </c>
      <c r="K1293" s="405">
        <f t="shared" si="1380"/>
        <v>224003.70730769233</v>
      </c>
      <c r="L1293" s="405">
        <f t="shared" ref="L1293:O1293" si="1384">IF($J1293&lt;0,(K1293*(1-$J1293)),(K1293*(1+$J1293)))</f>
        <v>257518.10813180477</v>
      </c>
      <c r="M1293" s="405">
        <f t="shared" si="1384"/>
        <v>296046.77892537095</v>
      </c>
      <c r="N1293" s="405">
        <f t="shared" si="1384"/>
        <v>340339.93161843607</v>
      </c>
      <c r="O1293" s="405">
        <f t="shared" si="1384"/>
        <v>391260.02138750209</v>
      </c>
      <c r="P1293" s="455"/>
      <c r="Q1293" s="87">
        <f t="shared" si="1382"/>
        <v>194851</v>
      </c>
      <c r="R1293" s="550">
        <f t="shared" si="1373"/>
        <v>0</v>
      </c>
      <c r="S1293" s="550">
        <f t="shared" si="1374"/>
        <v>0</v>
      </c>
      <c r="T1293" s="550">
        <f>IF(R1293=1,SUM($R$6:R1293),0)</f>
        <v>0</v>
      </c>
      <c r="U1293" s="550">
        <f>IF(S1293=1,SUM($S$6:S1293),0)</f>
        <v>0</v>
      </c>
      <c r="V1293" s="550">
        <f t="shared" si="1375"/>
        <v>0</v>
      </c>
      <c r="W1293" s="550">
        <f t="shared" si="1376"/>
        <v>0</v>
      </c>
      <c r="X1293" s="550">
        <f>IF(W1293=1,SUM($W$6:W1293),0)</f>
        <v>0</v>
      </c>
      <c r="Y1293" s="158"/>
      <c r="Z1293" s="158"/>
      <c r="AA1293" s="158"/>
      <c r="AB1293" s="158"/>
      <c r="AE1293" s="150"/>
      <c r="AF1293" s="160"/>
      <c r="AG1293" s="150"/>
      <c r="AH1293" s="150"/>
    </row>
    <row r="1294" spans="1:34" ht="15" customHeight="1">
      <c r="A1294" s="15"/>
      <c r="B1294" s="169">
        <v>22</v>
      </c>
      <c r="C1294" s="105" t="s">
        <v>1391</v>
      </c>
      <c r="D1294" s="105" t="s">
        <v>1391</v>
      </c>
      <c r="E1294" s="212" t="s">
        <v>47</v>
      </c>
      <c r="F1294" s="213" t="s">
        <v>14</v>
      </c>
      <c r="G1294" s="405"/>
      <c r="H1294" s="405"/>
      <c r="I1294" s="405">
        <v>194851</v>
      </c>
      <c r="J1294" s="450">
        <v>-0.14961538461538462</v>
      </c>
      <c r="K1294" s="405">
        <f t="shared" si="1380"/>
        <v>224003.70730769233</v>
      </c>
      <c r="L1294" s="405">
        <f t="shared" ref="L1294:O1294" si="1385">IF($J1294&lt;0,(K1294*(1-$J1294)),(K1294*(1+$J1294)))</f>
        <v>257518.10813180477</v>
      </c>
      <c r="M1294" s="405">
        <f t="shared" si="1385"/>
        <v>296046.77892537095</v>
      </c>
      <c r="N1294" s="405">
        <f t="shared" si="1385"/>
        <v>340339.93161843607</v>
      </c>
      <c r="O1294" s="405">
        <f t="shared" si="1385"/>
        <v>391260.02138750209</v>
      </c>
      <c r="P1294" s="455"/>
      <c r="Q1294" s="87">
        <f t="shared" si="1382"/>
        <v>194851</v>
      </c>
      <c r="R1294" s="550">
        <f t="shared" si="1373"/>
        <v>0</v>
      </c>
      <c r="S1294" s="550">
        <f t="shared" si="1374"/>
        <v>0</v>
      </c>
      <c r="T1294" s="550">
        <f>IF(R1294=1,SUM($R$6:R1294),0)</f>
        <v>0</v>
      </c>
      <c r="U1294" s="550">
        <f>IF(S1294=1,SUM($S$6:S1294),0)</f>
        <v>0</v>
      </c>
      <c r="V1294" s="550">
        <f t="shared" si="1375"/>
        <v>0</v>
      </c>
      <c r="W1294" s="550">
        <f t="shared" si="1376"/>
        <v>0</v>
      </c>
      <c r="X1294" s="550">
        <f>IF(W1294=1,SUM($W$6:W1294),0)</f>
        <v>0</v>
      </c>
      <c r="Y1294" s="158"/>
      <c r="Z1294" s="158"/>
      <c r="AA1294" s="158"/>
      <c r="AB1294" s="158"/>
      <c r="AE1294" s="150"/>
      <c r="AF1294" s="160"/>
      <c r="AG1294" s="150"/>
      <c r="AH1294" s="150"/>
    </row>
    <row r="1295" spans="1:34" ht="15" customHeight="1">
      <c r="A1295" s="15"/>
      <c r="B1295" s="169">
        <v>23</v>
      </c>
      <c r="C1295" s="105" t="s">
        <v>1392</v>
      </c>
      <c r="D1295" s="105" t="s">
        <v>1392</v>
      </c>
      <c r="E1295" s="212" t="s">
        <v>47</v>
      </c>
      <c r="F1295" s="213" t="s">
        <v>14</v>
      </c>
      <c r="G1295" s="405"/>
      <c r="H1295" s="405"/>
      <c r="I1295" s="405">
        <v>194851</v>
      </c>
      <c r="J1295" s="450">
        <v>-0.14961538461538462</v>
      </c>
      <c r="K1295" s="405">
        <f t="shared" si="1380"/>
        <v>224003.70730769233</v>
      </c>
      <c r="L1295" s="405">
        <f t="shared" ref="L1295:O1295" si="1386">IF($J1295&lt;0,(K1295*(1-$J1295)),(K1295*(1+$J1295)))</f>
        <v>257518.10813180477</v>
      </c>
      <c r="M1295" s="405">
        <f t="shared" si="1386"/>
        <v>296046.77892537095</v>
      </c>
      <c r="N1295" s="405">
        <f t="shared" si="1386"/>
        <v>340339.93161843607</v>
      </c>
      <c r="O1295" s="405">
        <f t="shared" si="1386"/>
        <v>391260.02138750209</v>
      </c>
      <c r="P1295" s="455"/>
      <c r="Q1295" s="87">
        <f t="shared" si="1382"/>
        <v>194851</v>
      </c>
      <c r="R1295" s="550">
        <f t="shared" si="1373"/>
        <v>0</v>
      </c>
      <c r="S1295" s="550">
        <f t="shared" si="1374"/>
        <v>0</v>
      </c>
      <c r="T1295" s="550">
        <f>IF(R1295=1,SUM($R$6:R1295),0)</f>
        <v>0</v>
      </c>
      <c r="U1295" s="550">
        <f>IF(S1295=1,SUM($S$6:S1295),0)</f>
        <v>0</v>
      </c>
      <c r="V1295" s="550">
        <f t="shared" si="1375"/>
        <v>0</v>
      </c>
      <c r="W1295" s="550">
        <f t="shared" si="1376"/>
        <v>0</v>
      </c>
      <c r="X1295" s="550">
        <f>IF(W1295=1,SUM($W$6:W1295),0)</f>
        <v>0</v>
      </c>
      <c r="Y1295" s="158"/>
      <c r="Z1295" s="158"/>
      <c r="AA1295" s="158"/>
      <c r="AB1295" s="158"/>
      <c r="AE1295" s="150"/>
      <c r="AF1295" s="160"/>
      <c r="AG1295" s="150"/>
      <c r="AH1295" s="150"/>
    </row>
    <row r="1296" spans="1:34" ht="15" customHeight="1">
      <c r="A1296" s="15"/>
      <c r="B1296" s="169">
        <v>24</v>
      </c>
      <c r="C1296" s="105" t="s">
        <v>1393</v>
      </c>
      <c r="D1296" s="105" t="s">
        <v>1393</v>
      </c>
      <c r="E1296" s="212" t="s">
        <v>47</v>
      </c>
      <c r="F1296" s="213" t="s">
        <v>14</v>
      </c>
      <c r="G1296" s="405"/>
      <c r="H1296" s="405"/>
      <c r="I1296" s="405">
        <v>177171</v>
      </c>
      <c r="J1296" s="450">
        <v>-0.14961538461538462</v>
      </c>
      <c r="K1296" s="405">
        <f t="shared" si="1380"/>
        <v>203678.50730769231</v>
      </c>
      <c r="L1296" s="405">
        <f t="shared" ref="L1296:O1296" si="1387">IF($J1296&lt;0,(K1296*(1-$J1296)),(K1296*(1+$J1296)))</f>
        <v>234151.94551642015</v>
      </c>
      <c r="M1296" s="405">
        <f t="shared" si="1387"/>
        <v>269184.67890329997</v>
      </c>
      <c r="N1296" s="405">
        <f t="shared" si="1387"/>
        <v>309458.84816998604</v>
      </c>
      <c r="O1296" s="405">
        <f t="shared" si="1387"/>
        <v>355758.65276157245</v>
      </c>
      <c r="P1296" s="455"/>
      <c r="Q1296" s="87">
        <f t="shared" si="1382"/>
        <v>177171</v>
      </c>
      <c r="R1296" s="550">
        <f t="shared" si="1373"/>
        <v>0</v>
      </c>
      <c r="S1296" s="550">
        <f t="shared" si="1374"/>
        <v>0</v>
      </c>
      <c r="T1296" s="550">
        <f>IF(R1296=1,SUM($R$6:R1296),0)</f>
        <v>0</v>
      </c>
      <c r="U1296" s="550">
        <f>IF(S1296=1,SUM($S$6:S1296),0)</f>
        <v>0</v>
      </c>
      <c r="V1296" s="550">
        <f t="shared" si="1375"/>
        <v>0</v>
      </c>
      <c r="W1296" s="550">
        <f t="shared" si="1376"/>
        <v>0</v>
      </c>
      <c r="X1296" s="550">
        <f>IF(W1296=1,SUM($W$6:W1296),0)</f>
        <v>0</v>
      </c>
      <c r="Y1296" s="158"/>
      <c r="Z1296" s="158"/>
      <c r="AA1296" s="158"/>
      <c r="AB1296" s="158"/>
      <c r="AE1296" s="150"/>
      <c r="AF1296" s="160"/>
      <c r="AG1296" s="150"/>
      <c r="AH1296" s="150"/>
    </row>
    <row r="1297" spans="1:34" ht="15" customHeight="1">
      <c r="A1297" s="15"/>
      <c r="B1297" s="169">
        <v>25</v>
      </c>
      <c r="C1297" s="105" t="s">
        <v>1394</v>
      </c>
      <c r="D1297" s="105" t="s">
        <v>1394</v>
      </c>
      <c r="E1297" s="212" t="s">
        <v>47</v>
      </c>
      <c r="F1297" s="213" t="s">
        <v>14</v>
      </c>
      <c r="G1297" s="405"/>
      <c r="H1297" s="405"/>
      <c r="I1297" s="405">
        <v>177171</v>
      </c>
      <c r="J1297" s="450">
        <v>-0.14961538461538462</v>
      </c>
      <c r="K1297" s="405">
        <f t="shared" si="1380"/>
        <v>203678.50730769231</v>
      </c>
      <c r="L1297" s="405">
        <f t="shared" ref="L1297:O1297" si="1388">IF($J1297&lt;0,(K1297*(1-$J1297)),(K1297*(1+$J1297)))</f>
        <v>234151.94551642015</v>
      </c>
      <c r="M1297" s="405">
        <f t="shared" si="1388"/>
        <v>269184.67890329997</v>
      </c>
      <c r="N1297" s="405">
        <f t="shared" si="1388"/>
        <v>309458.84816998604</v>
      </c>
      <c r="O1297" s="405">
        <f t="shared" si="1388"/>
        <v>355758.65276157245</v>
      </c>
      <c r="P1297" s="455"/>
      <c r="Q1297" s="87">
        <f t="shared" si="1382"/>
        <v>177171</v>
      </c>
      <c r="R1297" s="550">
        <f t="shared" si="1373"/>
        <v>0</v>
      </c>
      <c r="S1297" s="550">
        <f t="shared" si="1374"/>
        <v>0</v>
      </c>
      <c r="T1297" s="550">
        <f>IF(R1297=1,SUM($R$6:R1297),0)</f>
        <v>0</v>
      </c>
      <c r="U1297" s="550">
        <f>IF(S1297=1,SUM($S$6:S1297),0)</f>
        <v>0</v>
      </c>
      <c r="V1297" s="550">
        <f t="shared" si="1375"/>
        <v>0</v>
      </c>
      <c r="W1297" s="550">
        <f t="shared" si="1376"/>
        <v>0</v>
      </c>
      <c r="X1297" s="550">
        <f>IF(W1297=1,SUM($W$6:W1297),0)</f>
        <v>0</v>
      </c>
      <c r="Y1297" s="158"/>
      <c r="Z1297" s="158"/>
      <c r="AA1297" s="158"/>
      <c r="AB1297" s="158"/>
      <c r="AE1297" s="150"/>
      <c r="AF1297" s="160"/>
      <c r="AG1297" s="150"/>
      <c r="AH1297" s="150"/>
    </row>
    <row r="1298" spans="1:34" ht="15" customHeight="1">
      <c r="A1298" s="15"/>
      <c r="B1298" s="169">
        <v>26</v>
      </c>
      <c r="C1298" s="105" t="s">
        <v>1395</v>
      </c>
      <c r="D1298" s="105" t="s">
        <v>1395</v>
      </c>
      <c r="E1298" s="212" t="s">
        <v>47</v>
      </c>
      <c r="F1298" s="213" t="s">
        <v>14</v>
      </c>
      <c r="G1298" s="405"/>
      <c r="H1298" s="405"/>
      <c r="I1298" s="405">
        <v>177171</v>
      </c>
      <c r="J1298" s="450">
        <v>-0.14961538461538462</v>
      </c>
      <c r="K1298" s="405">
        <f t="shared" si="1380"/>
        <v>203678.50730769231</v>
      </c>
      <c r="L1298" s="405">
        <f t="shared" ref="L1298:O1298" si="1389">IF($J1298&lt;0,(K1298*(1-$J1298)),(K1298*(1+$J1298)))</f>
        <v>234151.94551642015</v>
      </c>
      <c r="M1298" s="405">
        <f t="shared" si="1389"/>
        <v>269184.67890329997</v>
      </c>
      <c r="N1298" s="405">
        <f t="shared" si="1389"/>
        <v>309458.84816998604</v>
      </c>
      <c r="O1298" s="405">
        <f t="shared" si="1389"/>
        <v>355758.65276157245</v>
      </c>
      <c r="P1298" s="455"/>
      <c r="Q1298" s="87">
        <f t="shared" si="1382"/>
        <v>177171</v>
      </c>
      <c r="R1298" s="550">
        <f t="shared" si="1373"/>
        <v>0</v>
      </c>
      <c r="S1298" s="550">
        <f t="shared" si="1374"/>
        <v>0</v>
      </c>
      <c r="T1298" s="550">
        <f>IF(R1298=1,SUM($R$6:R1298),0)</f>
        <v>0</v>
      </c>
      <c r="U1298" s="550">
        <f>IF(S1298=1,SUM($S$6:S1298),0)</f>
        <v>0</v>
      </c>
      <c r="V1298" s="550">
        <f t="shared" si="1375"/>
        <v>0</v>
      </c>
      <c r="W1298" s="550">
        <f t="shared" si="1376"/>
        <v>0</v>
      </c>
      <c r="X1298" s="550">
        <f>IF(W1298=1,SUM($W$6:W1298),0)</f>
        <v>0</v>
      </c>
      <c r="Y1298" s="158"/>
      <c r="Z1298" s="158"/>
      <c r="AA1298" s="158"/>
      <c r="AB1298" s="158"/>
      <c r="AE1298" s="150"/>
      <c r="AF1298" s="160"/>
      <c r="AG1298" s="150"/>
      <c r="AH1298" s="150"/>
    </row>
    <row r="1299" spans="1:34" ht="15" customHeight="1">
      <c r="A1299" s="15"/>
      <c r="B1299" s="169">
        <v>27</v>
      </c>
      <c r="C1299" s="105" t="s">
        <v>1396</v>
      </c>
      <c r="D1299" s="105" t="s">
        <v>1396</v>
      </c>
      <c r="E1299" s="212" t="s">
        <v>47</v>
      </c>
      <c r="F1299" s="213" t="s">
        <v>14</v>
      </c>
      <c r="G1299" s="405"/>
      <c r="H1299" s="405"/>
      <c r="I1299" s="405">
        <v>177171</v>
      </c>
      <c r="J1299" s="450">
        <v>-0.14961538461538462</v>
      </c>
      <c r="K1299" s="405">
        <f t="shared" si="1380"/>
        <v>203678.50730769231</v>
      </c>
      <c r="L1299" s="405">
        <f t="shared" ref="L1299:O1299" si="1390">IF($J1299&lt;0,(K1299*(1-$J1299)),(K1299*(1+$J1299)))</f>
        <v>234151.94551642015</v>
      </c>
      <c r="M1299" s="405">
        <f t="shared" si="1390"/>
        <v>269184.67890329997</v>
      </c>
      <c r="N1299" s="405">
        <f t="shared" si="1390"/>
        <v>309458.84816998604</v>
      </c>
      <c r="O1299" s="405">
        <f t="shared" si="1390"/>
        <v>355758.65276157245</v>
      </c>
      <c r="P1299" s="455"/>
      <c r="Q1299" s="87">
        <f t="shared" si="1382"/>
        <v>177171</v>
      </c>
      <c r="R1299" s="550">
        <f t="shared" si="1373"/>
        <v>0</v>
      </c>
      <c r="S1299" s="550">
        <f t="shared" si="1374"/>
        <v>0</v>
      </c>
      <c r="T1299" s="550">
        <f>IF(R1299=1,SUM($R$6:R1299),0)</f>
        <v>0</v>
      </c>
      <c r="U1299" s="550">
        <f>IF(S1299=1,SUM($S$6:S1299),0)</f>
        <v>0</v>
      </c>
      <c r="V1299" s="550">
        <f t="shared" si="1375"/>
        <v>0</v>
      </c>
      <c r="W1299" s="550">
        <f t="shared" si="1376"/>
        <v>0</v>
      </c>
      <c r="X1299" s="550">
        <f>IF(W1299=1,SUM($W$6:W1299),0)</f>
        <v>0</v>
      </c>
      <c r="Y1299" s="158"/>
      <c r="Z1299" s="158"/>
      <c r="AA1299" s="158"/>
      <c r="AB1299" s="158"/>
      <c r="AE1299" s="150"/>
      <c r="AF1299" s="160"/>
      <c r="AG1299" s="150"/>
      <c r="AH1299" s="150"/>
    </row>
    <row r="1300" spans="1:34" ht="15" customHeight="1">
      <c r="A1300" s="15"/>
      <c r="B1300" s="169">
        <v>28</v>
      </c>
      <c r="C1300" s="105" t="s">
        <v>1397</v>
      </c>
      <c r="D1300" s="105" t="s">
        <v>1397</v>
      </c>
      <c r="E1300" s="212" t="s">
        <v>47</v>
      </c>
      <c r="F1300" s="213" t="s">
        <v>14</v>
      </c>
      <c r="G1300" s="405"/>
      <c r="H1300" s="405"/>
      <c r="I1300" s="405">
        <v>182772</v>
      </c>
      <c r="J1300" s="450">
        <v>-0.14961538461538462</v>
      </c>
      <c r="K1300" s="405">
        <f t="shared" si="1380"/>
        <v>210117.50307692308</v>
      </c>
      <c r="L1300" s="405">
        <f t="shared" ref="L1300:O1300" si="1391">IF($J1300&lt;0,(K1300*(1-$J1300)),(K1300*(1+$J1300)))</f>
        <v>241554.3141142012</v>
      </c>
      <c r="M1300" s="405">
        <f t="shared" si="1391"/>
        <v>277694.55572590284</v>
      </c>
      <c r="N1300" s="405">
        <f t="shared" si="1391"/>
        <v>319241.93348643219</v>
      </c>
      <c r="O1300" s="405">
        <f t="shared" si="1391"/>
        <v>367005.4381503638</v>
      </c>
      <c r="P1300" s="455"/>
      <c r="Q1300" s="87">
        <f t="shared" si="1382"/>
        <v>182772</v>
      </c>
      <c r="R1300" s="550">
        <f t="shared" si="1373"/>
        <v>0</v>
      </c>
      <c r="S1300" s="550">
        <f t="shared" si="1374"/>
        <v>0</v>
      </c>
      <c r="T1300" s="550">
        <f>IF(R1300=1,SUM($R$6:R1300),0)</f>
        <v>0</v>
      </c>
      <c r="U1300" s="550">
        <f>IF(S1300=1,SUM($S$6:S1300),0)</f>
        <v>0</v>
      </c>
      <c r="V1300" s="550">
        <f t="shared" si="1375"/>
        <v>0</v>
      </c>
      <c r="W1300" s="550">
        <f t="shared" si="1376"/>
        <v>0</v>
      </c>
      <c r="X1300" s="550">
        <f>IF(W1300=1,SUM($W$6:W1300),0)</f>
        <v>0</v>
      </c>
      <c r="Y1300" s="158"/>
      <c r="Z1300" s="158"/>
      <c r="AA1300" s="158"/>
      <c r="AB1300" s="158"/>
      <c r="AE1300" s="150"/>
      <c r="AF1300" s="160"/>
      <c r="AG1300" s="150"/>
      <c r="AH1300" s="150"/>
    </row>
    <row r="1301" spans="1:34" ht="15" customHeight="1">
      <c r="A1301" s="15"/>
      <c r="B1301" s="169">
        <v>29</v>
      </c>
      <c r="C1301" s="105" t="s">
        <v>1398</v>
      </c>
      <c r="D1301" s="105" t="s">
        <v>1398</v>
      </c>
      <c r="E1301" s="212" t="s">
        <v>47</v>
      </c>
      <c r="F1301" s="213" t="s">
        <v>14</v>
      </c>
      <c r="G1301" s="405"/>
      <c r="H1301" s="405"/>
      <c r="I1301" s="405">
        <v>182772</v>
      </c>
      <c r="J1301" s="450">
        <v>-0.14961538461538462</v>
      </c>
      <c r="K1301" s="405">
        <f t="shared" si="1380"/>
        <v>210117.50307692308</v>
      </c>
      <c r="L1301" s="405">
        <f t="shared" ref="L1301:O1301" si="1392">IF($J1301&lt;0,(K1301*(1-$J1301)),(K1301*(1+$J1301)))</f>
        <v>241554.3141142012</v>
      </c>
      <c r="M1301" s="405">
        <f t="shared" si="1392"/>
        <v>277694.55572590284</v>
      </c>
      <c r="N1301" s="405">
        <f t="shared" si="1392"/>
        <v>319241.93348643219</v>
      </c>
      <c r="O1301" s="405">
        <f t="shared" si="1392"/>
        <v>367005.4381503638</v>
      </c>
      <c r="P1301" s="455"/>
      <c r="Q1301" s="87">
        <f t="shared" si="1382"/>
        <v>182772</v>
      </c>
      <c r="R1301" s="550">
        <f t="shared" si="1373"/>
        <v>0</v>
      </c>
      <c r="S1301" s="550">
        <f t="shared" si="1374"/>
        <v>0</v>
      </c>
      <c r="T1301" s="550">
        <f>IF(R1301=1,SUM($R$6:R1301),0)</f>
        <v>0</v>
      </c>
      <c r="U1301" s="550">
        <f>IF(S1301=1,SUM($S$6:S1301),0)</f>
        <v>0</v>
      </c>
      <c r="V1301" s="550">
        <f t="shared" si="1375"/>
        <v>0</v>
      </c>
      <c r="W1301" s="550">
        <f t="shared" si="1376"/>
        <v>0</v>
      </c>
      <c r="X1301" s="550">
        <f>IF(W1301=1,SUM($W$6:W1301),0)</f>
        <v>0</v>
      </c>
      <c r="Y1301" s="158"/>
      <c r="Z1301" s="158"/>
      <c r="AA1301" s="158"/>
      <c r="AB1301" s="158"/>
      <c r="AE1301" s="150"/>
      <c r="AF1301" s="160"/>
      <c r="AG1301" s="150"/>
      <c r="AH1301" s="150"/>
    </row>
    <row r="1302" spans="1:34" ht="15" customHeight="1">
      <c r="A1302" s="15"/>
      <c r="B1302" s="169">
        <v>30</v>
      </c>
      <c r="C1302" s="105" t="s">
        <v>1399</v>
      </c>
      <c r="D1302" s="105" t="s">
        <v>1399</v>
      </c>
      <c r="E1302" s="212" t="s">
        <v>47</v>
      </c>
      <c r="F1302" s="213" t="s">
        <v>14</v>
      </c>
      <c r="G1302" s="405"/>
      <c r="H1302" s="405"/>
      <c r="I1302" s="405">
        <v>246208</v>
      </c>
      <c r="J1302" s="450">
        <v>-0.14961538461538462</v>
      </c>
      <c r="K1302" s="405">
        <f t="shared" si="1380"/>
        <v>283044.50461538462</v>
      </c>
      <c r="L1302" s="405">
        <f t="shared" ref="L1302:O1302" si="1393">IF($J1302&lt;0,(K1302*(1-$J1302)),(K1302*(1+$J1302)))</f>
        <v>325392.31703668641</v>
      </c>
      <c r="M1302" s="405">
        <f t="shared" si="1393"/>
        <v>374076.01370102144</v>
      </c>
      <c r="N1302" s="405">
        <f t="shared" si="1393"/>
        <v>430043.54036628967</v>
      </c>
      <c r="O1302" s="405">
        <f t="shared" si="1393"/>
        <v>494384.67005955381</v>
      </c>
      <c r="P1302" s="455"/>
      <c r="Q1302" s="87">
        <f t="shared" si="1382"/>
        <v>246208</v>
      </c>
      <c r="R1302" s="550">
        <f t="shared" si="1373"/>
        <v>0</v>
      </c>
      <c r="S1302" s="550">
        <f t="shared" si="1374"/>
        <v>0</v>
      </c>
      <c r="T1302" s="550">
        <f>IF(R1302=1,SUM($R$6:R1302),0)</f>
        <v>0</v>
      </c>
      <c r="U1302" s="550">
        <f>IF(S1302=1,SUM($S$6:S1302),0)</f>
        <v>0</v>
      </c>
      <c r="V1302" s="550">
        <f t="shared" si="1375"/>
        <v>0</v>
      </c>
      <c r="W1302" s="550">
        <f t="shared" si="1376"/>
        <v>0</v>
      </c>
      <c r="X1302" s="550">
        <f>IF(W1302=1,SUM($W$6:W1302),0)</f>
        <v>0</v>
      </c>
      <c r="Y1302" s="158"/>
      <c r="Z1302" s="158"/>
      <c r="AA1302" s="158"/>
      <c r="AB1302" s="158"/>
      <c r="AE1302" s="150"/>
      <c r="AF1302" s="160"/>
      <c r="AG1302" s="150"/>
      <c r="AH1302" s="150"/>
    </row>
    <row r="1303" spans="1:34" ht="15" customHeight="1">
      <c r="A1303" s="15"/>
      <c r="B1303" s="169">
        <v>31</v>
      </c>
      <c r="C1303" s="105" t="s">
        <v>1400</v>
      </c>
      <c r="D1303" s="105" t="s">
        <v>1400</v>
      </c>
      <c r="E1303" s="212" t="s">
        <v>47</v>
      </c>
      <c r="F1303" s="213" t="s">
        <v>14</v>
      </c>
      <c r="G1303" s="405"/>
      <c r="H1303" s="405"/>
      <c r="I1303" s="405">
        <v>252829</v>
      </c>
      <c r="J1303" s="450">
        <v>-0.14961538461538462</v>
      </c>
      <c r="K1303" s="405">
        <f t="shared" si="1380"/>
        <v>290656.10807692312</v>
      </c>
      <c r="L1303" s="405">
        <f t="shared" ref="L1303:O1303" si="1394">IF($J1303&lt;0,(K1303*(1-$J1303)),(K1303*(1+$J1303)))</f>
        <v>334142.73347766278</v>
      </c>
      <c r="M1303" s="405">
        <f t="shared" si="1394"/>
        <v>384135.62706335931</v>
      </c>
      <c r="N1303" s="405">
        <f t="shared" si="1394"/>
        <v>441608.22665091581</v>
      </c>
      <c r="O1303" s="405">
        <f t="shared" si="1394"/>
        <v>507679.61133061058</v>
      </c>
      <c r="P1303" s="455"/>
      <c r="Q1303" s="87">
        <f t="shared" si="1382"/>
        <v>252829</v>
      </c>
      <c r="R1303" s="550">
        <f t="shared" si="1373"/>
        <v>0</v>
      </c>
      <c r="S1303" s="550">
        <f t="shared" si="1374"/>
        <v>0</v>
      </c>
      <c r="T1303" s="550">
        <f>IF(R1303=1,SUM($R$6:R1303),0)</f>
        <v>0</v>
      </c>
      <c r="U1303" s="550">
        <f>IF(S1303=1,SUM($S$6:S1303),0)</f>
        <v>0</v>
      </c>
      <c r="V1303" s="550">
        <f t="shared" si="1375"/>
        <v>0</v>
      </c>
      <c r="W1303" s="550">
        <f t="shared" si="1376"/>
        <v>0</v>
      </c>
      <c r="X1303" s="550">
        <f>IF(W1303=1,SUM($W$6:W1303),0)</f>
        <v>0</v>
      </c>
      <c r="Y1303" s="158"/>
      <c r="Z1303" s="158"/>
      <c r="AA1303" s="158"/>
      <c r="AB1303" s="158"/>
      <c r="AE1303" s="150"/>
      <c r="AF1303" s="160"/>
      <c r="AG1303" s="150"/>
      <c r="AH1303" s="150"/>
    </row>
    <row r="1304" spans="1:34" ht="15" customHeight="1">
      <c r="A1304" s="15"/>
      <c r="B1304" s="169">
        <v>32</v>
      </c>
      <c r="C1304" s="105" t="s">
        <v>1401</v>
      </c>
      <c r="D1304" s="105" t="s">
        <v>1401</v>
      </c>
      <c r="E1304" s="212" t="s">
        <v>47</v>
      </c>
      <c r="F1304" s="213" t="s">
        <v>14</v>
      </c>
      <c r="G1304" s="405"/>
      <c r="H1304" s="405"/>
      <c r="I1304" s="405">
        <v>252829</v>
      </c>
      <c r="J1304" s="450">
        <v>-0.14961538461538462</v>
      </c>
      <c r="K1304" s="405">
        <f t="shared" si="1380"/>
        <v>290656.10807692312</v>
      </c>
      <c r="L1304" s="405">
        <f t="shared" ref="L1304:O1304" si="1395">IF($J1304&lt;0,(K1304*(1-$J1304)),(K1304*(1+$J1304)))</f>
        <v>334142.73347766278</v>
      </c>
      <c r="M1304" s="405">
        <f t="shared" si="1395"/>
        <v>384135.62706335931</v>
      </c>
      <c r="N1304" s="405">
        <f t="shared" si="1395"/>
        <v>441608.22665091581</v>
      </c>
      <c r="O1304" s="405">
        <f t="shared" si="1395"/>
        <v>507679.61133061058</v>
      </c>
      <c r="P1304" s="455"/>
      <c r="Q1304" s="87">
        <f t="shared" si="1382"/>
        <v>252829</v>
      </c>
      <c r="R1304" s="550">
        <f t="shared" si="1373"/>
        <v>0</v>
      </c>
      <c r="S1304" s="550">
        <f t="shared" si="1374"/>
        <v>0</v>
      </c>
      <c r="T1304" s="550">
        <f>IF(R1304=1,SUM($R$6:R1304),0)</f>
        <v>0</v>
      </c>
      <c r="U1304" s="550">
        <f>IF(S1304=1,SUM($S$6:S1304),0)</f>
        <v>0</v>
      </c>
      <c r="V1304" s="550">
        <f t="shared" si="1375"/>
        <v>0</v>
      </c>
      <c r="W1304" s="550">
        <f t="shared" si="1376"/>
        <v>0</v>
      </c>
      <c r="X1304" s="550">
        <f>IF(W1304=1,SUM($W$6:W1304),0)</f>
        <v>0</v>
      </c>
      <c r="Y1304" s="158"/>
      <c r="Z1304" s="158"/>
      <c r="AA1304" s="158"/>
      <c r="AB1304" s="158"/>
      <c r="AE1304" s="150"/>
      <c r="AF1304" s="160"/>
      <c r="AG1304" s="150"/>
      <c r="AH1304" s="150"/>
    </row>
    <row r="1305" spans="1:34" ht="15" customHeight="1">
      <c r="A1305" s="15"/>
      <c r="B1305" s="169">
        <v>33</v>
      </c>
      <c r="C1305" s="105" t="s">
        <v>1402</v>
      </c>
      <c r="D1305" s="105" t="s">
        <v>1402</v>
      </c>
      <c r="E1305" s="212" t="s">
        <v>47</v>
      </c>
      <c r="F1305" s="213" t="s">
        <v>14</v>
      </c>
      <c r="G1305" s="405"/>
      <c r="H1305" s="405"/>
      <c r="I1305" s="405">
        <v>301507</v>
      </c>
      <c r="J1305" s="450">
        <v>-0.14961538461538462</v>
      </c>
      <c r="K1305" s="405">
        <f t="shared" si="1380"/>
        <v>346617.08576923079</v>
      </c>
      <c r="L1305" s="405">
        <f t="shared" ref="L1305:O1305" si="1396">IF($J1305&lt;0,(K1305*(1-$J1305)),(K1305*(1+$J1305)))</f>
        <v>398476.33437085804</v>
      </c>
      <c r="M1305" s="405">
        <f t="shared" si="1396"/>
        <v>458094.52439788257</v>
      </c>
      <c r="N1305" s="405">
        <f t="shared" si="1396"/>
        <v>526632.51285587356</v>
      </c>
      <c r="O1305" s="405">
        <f t="shared" si="1396"/>
        <v>605424.83881777164</v>
      </c>
      <c r="P1305" s="455"/>
      <c r="Q1305" s="87">
        <f t="shared" si="1382"/>
        <v>301507</v>
      </c>
      <c r="R1305" s="550">
        <f t="shared" si="1373"/>
        <v>0</v>
      </c>
      <c r="S1305" s="550">
        <f t="shared" si="1374"/>
        <v>0</v>
      </c>
      <c r="T1305" s="550">
        <f>IF(R1305=1,SUM($R$6:R1305),0)</f>
        <v>0</v>
      </c>
      <c r="U1305" s="550">
        <f>IF(S1305=1,SUM($S$6:S1305),0)</f>
        <v>0</v>
      </c>
      <c r="V1305" s="550">
        <f t="shared" si="1375"/>
        <v>0</v>
      </c>
      <c r="W1305" s="550">
        <f t="shared" si="1376"/>
        <v>0</v>
      </c>
      <c r="X1305" s="550">
        <f>IF(W1305=1,SUM($W$6:W1305),0)</f>
        <v>0</v>
      </c>
      <c r="Y1305" s="158"/>
      <c r="Z1305" s="158"/>
      <c r="AA1305" s="158"/>
      <c r="AB1305" s="158"/>
      <c r="AE1305" s="150"/>
      <c r="AF1305" s="160"/>
      <c r="AG1305" s="150"/>
      <c r="AH1305" s="150"/>
    </row>
    <row r="1306" spans="1:34" ht="15" customHeight="1">
      <c r="A1306" s="15"/>
      <c r="B1306" s="169">
        <v>34</v>
      </c>
      <c r="C1306" s="105" t="s">
        <v>1403</v>
      </c>
      <c r="D1306" s="105" t="s">
        <v>1403</v>
      </c>
      <c r="E1306" s="212" t="s">
        <v>47</v>
      </c>
      <c r="F1306" s="213" t="s">
        <v>14</v>
      </c>
      <c r="G1306" s="405"/>
      <c r="H1306" s="405"/>
      <c r="I1306" s="405">
        <v>301507</v>
      </c>
      <c r="J1306" s="450">
        <v>-0.14961538461538462</v>
      </c>
      <c r="K1306" s="405">
        <f t="shared" si="1380"/>
        <v>346617.08576923079</v>
      </c>
      <c r="L1306" s="405">
        <f t="shared" ref="L1306:O1306" si="1397">IF($J1306&lt;0,(K1306*(1-$J1306)),(K1306*(1+$J1306)))</f>
        <v>398476.33437085804</v>
      </c>
      <c r="M1306" s="405">
        <f t="shared" si="1397"/>
        <v>458094.52439788257</v>
      </c>
      <c r="N1306" s="405">
        <f t="shared" si="1397"/>
        <v>526632.51285587356</v>
      </c>
      <c r="O1306" s="405">
        <f t="shared" si="1397"/>
        <v>605424.83881777164</v>
      </c>
      <c r="P1306" s="455"/>
      <c r="Q1306" s="87">
        <f t="shared" si="1382"/>
        <v>301507</v>
      </c>
      <c r="R1306" s="550">
        <f t="shared" si="1373"/>
        <v>0</v>
      </c>
      <c r="S1306" s="550">
        <f t="shared" si="1374"/>
        <v>0</v>
      </c>
      <c r="T1306" s="550">
        <f>IF(R1306=1,SUM($R$6:R1306),0)</f>
        <v>0</v>
      </c>
      <c r="U1306" s="550">
        <f>IF(S1306=1,SUM($S$6:S1306),0)</f>
        <v>0</v>
      </c>
      <c r="V1306" s="550">
        <f t="shared" si="1375"/>
        <v>0</v>
      </c>
      <c r="W1306" s="550">
        <f t="shared" si="1376"/>
        <v>0</v>
      </c>
      <c r="X1306" s="550">
        <f>IF(W1306=1,SUM($W$6:W1306),0)</f>
        <v>0</v>
      </c>
      <c r="Y1306" s="158"/>
      <c r="Z1306" s="158"/>
      <c r="AA1306" s="158"/>
      <c r="AB1306" s="158"/>
      <c r="AE1306" s="150"/>
      <c r="AF1306" s="160"/>
      <c r="AG1306" s="150"/>
      <c r="AH1306" s="150"/>
    </row>
    <row r="1307" spans="1:34" ht="15" customHeight="1">
      <c r="A1307" s="15"/>
      <c r="B1307" s="169">
        <v>35</v>
      </c>
      <c r="C1307" s="105" t="s">
        <v>1404</v>
      </c>
      <c r="D1307" s="105" t="s">
        <v>1404</v>
      </c>
      <c r="E1307" s="212" t="s">
        <v>47</v>
      </c>
      <c r="F1307" s="213" t="s">
        <v>14</v>
      </c>
      <c r="G1307" s="405"/>
      <c r="H1307" s="405"/>
      <c r="I1307" s="405">
        <v>327735</v>
      </c>
      <c r="J1307" s="450">
        <v>-0.14961538461538462</v>
      </c>
      <c r="K1307" s="405">
        <f t="shared" si="1380"/>
        <v>376769.19807692309</v>
      </c>
      <c r="L1307" s="405">
        <f t="shared" ref="L1307:O1307" si="1398">IF($J1307&lt;0,(K1307*(1-$J1307)),(K1307*(1+$J1307)))</f>
        <v>433139.66655843199</v>
      </c>
      <c r="M1307" s="405">
        <f t="shared" si="1398"/>
        <v>497944.02436275128</v>
      </c>
      <c r="N1307" s="405">
        <f t="shared" si="1398"/>
        <v>572444.11108471686</v>
      </c>
      <c r="O1307" s="405">
        <f t="shared" si="1398"/>
        <v>658090.55693546881</v>
      </c>
      <c r="P1307" s="455"/>
      <c r="Q1307" s="87">
        <f t="shared" si="1382"/>
        <v>327735</v>
      </c>
      <c r="R1307" s="550">
        <f t="shared" si="1373"/>
        <v>0</v>
      </c>
      <c r="S1307" s="550">
        <f t="shared" si="1374"/>
        <v>0</v>
      </c>
      <c r="T1307" s="550">
        <f>IF(R1307=1,SUM($R$6:R1307),0)</f>
        <v>0</v>
      </c>
      <c r="U1307" s="550">
        <f>IF(S1307=1,SUM($S$6:S1307),0)</f>
        <v>0</v>
      </c>
      <c r="V1307" s="550">
        <f t="shared" si="1375"/>
        <v>0</v>
      </c>
      <c r="W1307" s="550">
        <f t="shared" si="1376"/>
        <v>0</v>
      </c>
      <c r="X1307" s="550">
        <f>IF(W1307=1,SUM($W$6:W1307),0)</f>
        <v>0</v>
      </c>
      <c r="Y1307" s="158"/>
      <c r="Z1307" s="158"/>
      <c r="AA1307" s="158"/>
      <c r="AB1307" s="158"/>
      <c r="AE1307" s="150"/>
      <c r="AF1307" s="160"/>
      <c r="AG1307" s="150"/>
      <c r="AH1307" s="150"/>
    </row>
    <row r="1308" spans="1:34" ht="15" customHeight="1">
      <c r="A1308" s="15"/>
      <c r="B1308" s="169">
        <v>36</v>
      </c>
      <c r="C1308" s="105" t="s">
        <v>1405</v>
      </c>
      <c r="D1308" s="105" t="s">
        <v>1405</v>
      </c>
      <c r="E1308" s="212" t="s">
        <v>47</v>
      </c>
      <c r="F1308" s="213" t="s">
        <v>14</v>
      </c>
      <c r="G1308" s="405"/>
      <c r="H1308" s="405"/>
      <c r="I1308" s="405">
        <v>327735</v>
      </c>
      <c r="J1308" s="450">
        <v>-0.14961538461538462</v>
      </c>
      <c r="K1308" s="405">
        <f t="shared" si="1380"/>
        <v>376769.19807692309</v>
      </c>
      <c r="L1308" s="405">
        <f t="shared" ref="L1308:O1308" si="1399">IF($J1308&lt;0,(K1308*(1-$J1308)),(K1308*(1+$J1308)))</f>
        <v>433139.66655843199</v>
      </c>
      <c r="M1308" s="405">
        <f t="shared" si="1399"/>
        <v>497944.02436275128</v>
      </c>
      <c r="N1308" s="405">
        <f t="shared" si="1399"/>
        <v>572444.11108471686</v>
      </c>
      <c r="O1308" s="405">
        <f t="shared" si="1399"/>
        <v>658090.55693546881</v>
      </c>
      <c r="P1308" s="455"/>
      <c r="Q1308" s="87">
        <f t="shared" si="1382"/>
        <v>327735</v>
      </c>
      <c r="R1308" s="550">
        <f t="shared" si="1373"/>
        <v>0</v>
      </c>
      <c r="S1308" s="550">
        <f t="shared" si="1374"/>
        <v>0</v>
      </c>
      <c r="T1308" s="550">
        <f>IF(R1308=1,SUM($R$6:R1308),0)</f>
        <v>0</v>
      </c>
      <c r="U1308" s="550">
        <f>IF(S1308=1,SUM($S$6:S1308),0)</f>
        <v>0</v>
      </c>
      <c r="V1308" s="550">
        <f t="shared" si="1375"/>
        <v>0</v>
      </c>
      <c r="W1308" s="550">
        <f t="shared" si="1376"/>
        <v>0</v>
      </c>
      <c r="X1308" s="550">
        <f>IF(W1308=1,SUM($W$6:W1308),0)</f>
        <v>0</v>
      </c>
      <c r="Y1308" s="158"/>
      <c r="Z1308" s="158"/>
      <c r="AA1308" s="158"/>
      <c r="AB1308" s="158"/>
      <c r="AE1308" s="150"/>
      <c r="AF1308" s="160"/>
      <c r="AG1308" s="150"/>
      <c r="AH1308" s="150"/>
    </row>
    <row r="1309" spans="1:34" ht="15" customHeight="1">
      <c r="A1309" s="15"/>
      <c r="B1309" s="169">
        <v>37</v>
      </c>
      <c r="C1309" s="105" t="s">
        <v>1406</v>
      </c>
      <c r="D1309" s="105" t="s">
        <v>1406</v>
      </c>
      <c r="E1309" s="212" t="s">
        <v>47</v>
      </c>
      <c r="F1309" s="213" t="s">
        <v>14</v>
      </c>
      <c r="G1309" s="405"/>
      <c r="H1309" s="405"/>
      <c r="I1309" s="405">
        <v>327735</v>
      </c>
      <c r="J1309" s="450">
        <v>-0.14961538461538462</v>
      </c>
      <c r="K1309" s="405">
        <f t="shared" si="1380"/>
        <v>376769.19807692309</v>
      </c>
      <c r="L1309" s="405">
        <f t="shared" ref="L1309:O1309" si="1400">IF($J1309&lt;0,(K1309*(1-$J1309)),(K1309*(1+$J1309)))</f>
        <v>433139.66655843199</v>
      </c>
      <c r="M1309" s="405">
        <f t="shared" si="1400"/>
        <v>497944.02436275128</v>
      </c>
      <c r="N1309" s="405">
        <f t="shared" si="1400"/>
        <v>572444.11108471686</v>
      </c>
      <c r="O1309" s="405">
        <f t="shared" si="1400"/>
        <v>658090.55693546881</v>
      </c>
      <c r="P1309" s="455"/>
      <c r="Q1309" s="87">
        <f t="shared" si="1382"/>
        <v>327735</v>
      </c>
      <c r="R1309" s="550">
        <f t="shared" si="1373"/>
        <v>0</v>
      </c>
      <c r="S1309" s="550">
        <f t="shared" si="1374"/>
        <v>0</v>
      </c>
      <c r="T1309" s="550">
        <f>IF(R1309=1,SUM($R$6:R1309),0)</f>
        <v>0</v>
      </c>
      <c r="U1309" s="550">
        <f>IF(S1309=1,SUM($S$6:S1309),0)</f>
        <v>0</v>
      </c>
      <c r="V1309" s="550">
        <f t="shared" si="1375"/>
        <v>0</v>
      </c>
      <c r="W1309" s="550">
        <f t="shared" si="1376"/>
        <v>0</v>
      </c>
      <c r="X1309" s="550">
        <f>IF(W1309=1,SUM($W$6:W1309),0)</f>
        <v>0</v>
      </c>
      <c r="Y1309" s="158"/>
      <c r="Z1309" s="158"/>
      <c r="AA1309" s="158"/>
      <c r="AB1309" s="158"/>
      <c r="AE1309" s="150"/>
      <c r="AF1309" s="160"/>
      <c r="AG1309" s="150"/>
      <c r="AH1309" s="150"/>
    </row>
    <row r="1310" spans="1:34" ht="15" customHeight="1">
      <c r="A1310" s="15"/>
      <c r="B1310" s="169">
        <v>38</v>
      </c>
      <c r="C1310" s="105" t="s">
        <v>1407</v>
      </c>
      <c r="D1310" s="105" t="s">
        <v>1407</v>
      </c>
      <c r="E1310" s="212" t="s">
        <v>47</v>
      </c>
      <c r="F1310" s="213" t="s">
        <v>14</v>
      </c>
      <c r="G1310" s="405"/>
      <c r="H1310" s="405"/>
      <c r="I1310" s="405">
        <v>327735</v>
      </c>
      <c r="J1310" s="450">
        <v>-0.14961538461538462</v>
      </c>
      <c r="K1310" s="405">
        <f t="shared" si="1380"/>
        <v>376769.19807692309</v>
      </c>
      <c r="L1310" s="405">
        <f t="shared" ref="L1310:O1310" si="1401">IF($J1310&lt;0,(K1310*(1-$J1310)),(K1310*(1+$J1310)))</f>
        <v>433139.66655843199</v>
      </c>
      <c r="M1310" s="405">
        <f t="shared" si="1401"/>
        <v>497944.02436275128</v>
      </c>
      <c r="N1310" s="405">
        <f t="shared" si="1401"/>
        <v>572444.11108471686</v>
      </c>
      <c r="O1310" s="405">
        <f t="shared" si="1401"/>
        <v>658090.55693546881</v>
      </c>
      <c r="P1310" s="455"/>
      <c r="Q1310" s="87">
        <f t="shared" si="1382"/>
        <v>327735</v>
      </c>
      <c r="R1310" s="550">
        <f t="shared" si="1373"/>
        <v>0</v>
      </c>
      <c r="S1310" s="550">
        <f t="shared" si="1374"/>
        <v>0</v>
      </c>
      <c r="T1310" s="550">
        <f>IF(R1310=1,SUM($R$6:R1310),0)</f>
        <v>0</v>
      </c>
      <c r="U1310" s="550">
        <f>IF(S1310=1,SUM($S$6:S1310),0)</f>
        <v>0</v>
      </c>
      <c r="V1310" s="550">
        <f t="shared" si="1375"/>
        <v>0</v>
      </c>
      <c r="W1310" s="550">
        <f t="shared" si="1376"/>
        <v>0</v>
      </c>
      <c r="X1310" s="550">
        <f>IF(W1310=1,SUM($W$6:W1310),0)</f>
        <v>0</v>
      </c>
      <c r="Y1310" s="158"/>
      <c r="Z1310" s="158"/>
      <c r="AA1310" s="158"/>
      <c r="AB1310" s="158"/>
      <c r="AE1310" s="150"/>
      <c r="AF1310" s="160"/>
      <c r="AG1310" s="150"/>
      <c r="AH1310" s="150"/>
    </row>
    <row r="1311" spans="1:34" ht="15" customHeight="1">
      <c r="A1311" s="15"/>
      <c r="B1311" s="169"/>
      <c r="C1311" s="105"/>
      <c r="D1311" s="105"/>
      <c r="E1311" s="212" t="s">
        <v>48</v>
      </c>
      <c r="F1311" s="213"/>
      <c r="G1311" s="214"/>
      <c r="H1311" s="214"/>
      <c r="I1311" s="445"/>
      <c r="J1311" s="167"/>
      <c r="K1311" s="167"/>
      <c r="L1311" s="167"/>
      <c r="M1311" s="167"/>
      <c r="N1311" s="167"/>
      <c r="O1311" s="167"/>
      <c r="P1311" s="455"/>
      <c r="Q1311" s="87">
        <f t="shared" si="1382"/>
        <v>0</v>
      </c>
      <c r="R1311" s="550">
        <f t="shared" si="1373"/>
        <v>0</v>
      </c>
      <c r="S1311" s="550">
        <f t="shared" si="1374"/>
        <v>0</v>
      </c>
      <c r="T1311" s="550">
        <f>IF(R1311=1,SUM($R$6:R1311),0)</f>
        <v>0</v>
      </c>
      <c r="U1311" s="550">
        <f>IF(S1311=1,SUM($S$6:S1311),0)</f>
        <v>0</v>
      </c>
      <c r="V1311" s="550">
        <f t="shared" si="1375"/>
        <v>0</v>
      </c>
      <c r="W1311" s="550">
        <f t="shared" si="1376"/>
        <v>0</v>
      </c>
      <c r="X1311" s="550">
        <f>IF(W1311=1,SUM($W$6:W1311),0)</f>
        <v>0</v>
      </c>
      <c r="Y1311" s="158"/>
      <c r="Z1311" s="158"/>
      <c r="AA1311" s="158"/>
      <c r="AB1311" s="158"/>
      <c r="AE1311" s="150"/>
      <c r="AF1311" s="160"/>
      <c r="AG1311" s="150"/>
      <c r="AH1311" s="150"/>
    </row>
    <row r="1312" spans="1:34" ht="15" customHeight="1">
      <c r="A1312" s="15"/>
      <c r="B1312" s="425" t="s">
        <v>486</v>
      </c>
      <c r="C1312" s="426" t="s">
        <v>1686</v>
      </c>
      <c r="D1312" s="426"/>
      <c r="E1312" s="212" t="s">
        <v>48</v>
      </c>
      <c r="F1312" s="213"/>
      <c r="G1312" s="214"/>
      <c r="H1312" s="214"/>
      <c r="I1312" s="445"/>
      <c r="J1312" s="167"/>
      <c r="K1312" s="167"/>
      <c r="L1312" s="167"/>
      <c r="M1312" s="167"/>
      <c r="N1312" s="167"/>
      <c r="O1312" s="167"/>
      <c r="P1312" s="455"/>
      <c r="Q1312" s="87">
        <f t="shared" si="1382"/>
        <v>0</v>
      </c>
      <c r="R1312" s="550">
        <f t="shared" si="1373"/>
        <v>0</v>
      </c>
      <c r="S1312" s="550">
        <f t="shared" si="1374"/>
        <v>0</v>
      </c>
      <c r="T1312" s="550">
        <f>IF(R1312=1,SUM($R$6:R1312),0)</f>
        <v>0</v>
      </c>
      <c r="U1312" s="550">
        <f>IF(S1312=1,SUM($S$6:S1312),0)</f>
        <v>0</v>
      </c>
      <c r="V1312" s="550">
        <f t="shared" si="1375"/>
        <v>0</v>
      </c>
      <c r="W1312" s="550">
        <f t="shared" si="1376"/>
        <v>0</v>
      </c>
      <c r="X1312" s="550">
        <f>IF(W1312=1,SUM($W$6:W1312),0)</f>
        <v>0</v>
      </c>
      <c r="Y1312" s="158"/>
      <c r="Z1312" s="158"/>
      <c r="AA1312" s="158"/>
      <c r="AB1312" s="158"/>
      <c r="AE1312" s="150"/>
      <c r="AF1312" s="160"/>
      <c r="AG1312" s="150"/>
      <c r="AH1312" s="150"/>
    </row>
    <row r="1313" spans="1:34" ht="15" customHeight="1">
      <c r="A1313" s="15"/>
      <c r="B1313" s="425" t="s">
        <v>720</v>
      </c>
      <c r="C1313" s="426" t="s">
        <v>563</v>
      </c>
      <c r="D1313" s="426"/>
      <c r="E1313" s="212" t="s">
        <v>48</v>
      </c>
      <c r="F1313" s="213"/>
      <c r="G1313" s="214"/>
      <c r="H1313" s="214"/>
      <c r="I1313" s="445"/>
      <c r="J1313" s="167"/>
      <c r="K1313" s="167"/>
      <c r="L1313" s="167"/>
      <c r="M1313" s="167"/>
      <c r="N1313" s="167"/>
      <c r="O1313" s="167"/>
      <c r="P1313" s="455"/>
      <c r="Q1313" s="87">
        <f t="shared" si="1382"/>
        <v>0</v>
      </c>
      <c r="R1313" s="550">
        <f t="shared" si="1373"/>
        <v>0</v>
      </c>
      <c r="S1313" s="550">
        <f t="shared" si="1374"/>
        <v>0</v>
      </c>
      <c r="T1313" s="550">
        <f>IF(R1313=1,SUM($R$6:R1313),0)</f>
        <v>0</v>
      </c>
      <c r="U1313" s="550">
        <f>IF(S1313=1,SUM($S$6:S1313),0)</f>
        <v>0</v>
      </c>
      <c r="V1313" s="550">
        <f t="shared" si="1375"/>
        <v>0</v>
      </c>
      <c r="W1313" s="550">
        <f t="shared" si="1376"/>
        <v>0</v>
      </c>
      <c r="X1313" s="550">
        <f>IF(W1313=1,SUM($W$6:W1313),0)</f>
        <v>0</v>
      </c>
      <c r="Y1313" s="158"/>
      <c r="Z1313" s="158"/>
      <c r="AA1313" s="158"/>
      <c r="AB1313" s="158"/>
      <c r="AE1313" s="150"/>
      <c r="AF1313" s="160"/>
      <c r="AG1313" s="150"/>
      <c r="AH1313" s="150"/>
    </row>
    <row r="1314" spans="1:34" ht="15" customHeight="1">
      <c r="A1314" s="15"/>
      <c r="B1314" s="166">
        <v>1</v>
      </c>
      <c r="C1314" s="105" t="s">
        <v>616</v>
      </c>
      <c r="D1314" s="105"/>
      <c r="E1314" s="212" t="s">
        <v>47</v>
      </c>
      <c r="F1314" s="213" t="s">
        <v>14</v>
      </c>
      <c r="G1314" s="214">
        <v>11880</v>
      </c>
      <c r="H1314" s="214">
        <v>11880</v>
      </c>
      <c r="I1314" s="444">
        <v>11880</v>
      </c>
      <c r="J1314" s="449">
        <v>0.73709163346613538</v>
      </c>
      <c r="K1314" s="444">
        <f t="shared" si="1380"/>
        <v>20636.648605577691</v>
      </c>
      <c r="L1314" s="444">
        <f t="shared" ref="L1314:O1314" si="1402">IF($J1314&lt;0,(K1314*(1-$J1314)),(K1314*(1+$J1314)))</f>
        <v>35847.749635529603</v>
      </c>
      <c r="M1314" s="444">
        <f t="shared" si="1402"/>
        <v>62270.82597046718</v>
      </c>
      <c r="N1314" s="444">
        <f t="shared" si="1402"/>
        <v>108170.13080232429</v>
      </c>
      <c r="O1314" s="444">
        <f t="shared" si="1402"/>
        <v>187901.42920765505</v>
      </c>
      <c r="P1314" s="455"/>
      <c r="Q1314" s="87">
        <f t="shared" si="1382"/>
        <v>11880</v>
      </c>
      <c r="R1314" s="550">
        <f t="shared" si="1373"/>
        <v>0</v>
      </c>
      <c r="S1314" s="550">
        <f t="shared" si="1374"/>
        <v>0</v>
      </c>
      <c r="T1314" s="550">
        <f>IF(R1314=1,SUM($R$6:R1314),0)</f>
        <v>0</v>
      </c>
      <c r="U1314" s="550">
        <f>IF(S1314=1,SUM($S$6:S1314),0)</f>
        <v>0</v>
      </c>
      <c r="V1314" s="550">
        <f t="shared" si="1375"/>
        <v>0</v>
      </c>
      <c r="W1314" s="550">
        <f t="shared" si="1376"/>
        <v>0</v>
      </c>
      <c r="X1314" s="550">
        <f>IF(W1314=1,SUM($W$6:W1314),0)</f>
        <v>0</v>
      </c>
      <c r="Y1314" s="158"/>
      <c r="Z1314" s="158"/>
      <c r="AA1314" s="158"/>
      <c r="AB1314" s="158"/>
      <c r="AE1314" s="150"/>
      <c r="AF1314" s="160"/>
      <c r="AG1314" s="150"/>
      <c r="AH1314" s="150"/>
    </row>
    <row r="1315" spans="1:34" ht="15" customHeight="1">
      <c r="A1315" s="15"/>
      <c r="B1315" s="166">
        <v>2</v>
      </c>
      <c r="C1315" s="105" t="s">
        <v>617</v>
      </c>
      <c r="D1315" s="105"/>
      <c r="E1315" s="212" t="s">
        <v>47</v>
      </c>
      <c r="F1315" s="213" t="s">
        <v>14</v>
      </c>
      <c r="G1315" s="214">
        <v>12300</v>
      </c>
      <c r="H1315" s="214">
        <v>12300</v>
      </c>
      <c r="I1315" s="444">
        <v>12300</v>
      </c>
      <c r="J1315" s="449">
        <v>0.73709163346613538</v>
      </c>
      <c r="K1315" s="444">
        <f t="shared" si="1380"/>
        <v>21366.227091633467</v>
      </c>
      <c r="L1315" s="444">
        <f t="shared" ref="L1315:O1315" si="1403">IF($J1315&lt;0,(K1315*(1-$J1315)),(K1315*(1+$J1315)))</f>
        <v>37115.094319613978</v>
      </c>
      <c r="M1315" s="444">
        <f t="shared" si="1403"/>
        <v>64472.319817907934</v>
      </c>
      <c r="N1315" s="444">
        <f t="shared" si="1403"/>
        <v>111994.32734584079</v>
      </c>
      <c r="O1315" s="444">
        <f t="shared" si="1403"/>
        <v>194544.40902812767</v>
      </c>
      <c r="P1315" s="455"/>
      <c r="Q1315" s="87">
        <f t="shared" si="1382"/>
        <v>12300</v>
      </c>
      <c r="R1315" s="550">
        <f t="shared" si="1373"/>
        <v>0</v>
      </c>
      <c r="S1315" s="550">
        <f t="shared" si="1374"/>
        <v>0</v>
      </c>
      <c r="T1315" s="550">
        <f>IF(R1315=1,SUM($R$6:R1315),0)</f>
        <v>0</v>
      </c>
      <c r="U1315" s="550">
        <f>IF(S1315=1,SUM($S$6:S1315),0)</f>
        <v>0</v>
      </c>
      <c r="V1315" s="550">
        <f t="shared" si="1375"/>
        <v>0</v>
      </c>
      <c r="W1315" s="550">
        <f t="shared" si="1376"/>
        <v>0</v>
      </c>
      <c r="X1315" s="550">
        <f>IF(W1315=1,SUM($W$6:W1315),0)</f>
        <v>0</v>
      </c>
      <c r="Y1315" s="158"/>
      <c r="Z1315" s="158"/>
      <c r="AA1315" s="158"/>
      <c r="AB1315" s="158"/>
      <c r="AE1315" s="150"/>
      <c r="AF1315" s="160"/>
      <c r="AG1315" s="150"/>
      <c r="AH1315" s="150"/>
    </row>
    <row r="1316" spans="1:34" ht="15" customHeight="1">
      <c r="A1316" s="15"/>
      <c r="B1316" s="166">
        <v>3</v>
      </c>
      <c r="C1316" s="105" t="s">
        <v>618</v>
      </c>
      <c r="D1316" s="105"/>
      <c r="E1316" s="212" t="s">
        <v>47</v>
      </c>
      <c r="F1316" s="213" t="s">
        <v>14</v>
      </c>
      <c r="G1316" s="214">
        <v>16500</v>
      </c>
      <c r="H1316" s="214">
        <v>16500</v>
      </c>
      <c r="I1316" s="444">
        <v>16500</v>
      </c>
      <c r="J1316" s="449">
        <v>0.73709163346613538</v>
      </c>
      <c r="K1316" s="444">
        <f t="shared" si="1380"/>
        <v>28662.011952191235</v>
      </c>
      <c r="L1316" s="444">
        <f t="shared" ref="L1316:O1316" si="1404">IF($J1316&lt;0,(K1316*(1-$J1316)),(K1316*(1+$J1316)))</f>
        <v>49788.541160457768</v>
      </c>
      <c r="M1316" s="444">
        <f t="shared" si="1404"/>
        <v>86487.258292315499</v>
      </c>
      <c r="N1316" s="444">
        <f t="shared" si="1404"/>
        <v>150236.2927810059</v>
      </c>
      <c r="O1316" s="444">
        <f t="shared" si="1404"/>
        <v>260974.20723285413</v>
      </c>
      <c r="P1316" s="455"/>
      <c r="Q1316" s="87">
        <f t="shared" si="1382"/>
        <v>16500</v>
      </c>
      <c r="R1316" s="550">
        <f t="shared" si="1373"/>
        <v>0</v>
      </c>
      <c r="S1316" s="550">
        <f t="shared" si="1374"/>
        <v>0</v>
      </c>
      <c r="T1316" s="550">
        <f>IF(R1316=1,SUM($R$6:R1316),0)</f>
        <v>0</v>
      </c>
      <c r="U1316" s="550">
        <f>IF(S1316=1,SUM($S$6:S1316),0)</f>
        <v>0</v>
      </c>
      <c r="V1316" s="550">
        <f t="shared" si="1375"/>
        <v>0</v>
      </c>
      <c r="W1316" s="550">
        <f t="shared" si="1376"/>
        <v>0</v>
      </c>
      <c r="X1316" s="550">
        <f>IF(W1316=1,SUM($W$6:W1316),0)</f>
        <v>0</v>
      </c>
      <c r="Y1316" s="158"/>
      <c r="Z1316" s="158"/>
      <c r="AA1316" s="158"/>
      <c r="AB1316" s="158"/>
      <c r="AE1316" s="150"/>
      <c r="AF1316" s="160"/>
      <c r="AG1316" s="150"/>
      <c r="AH1316" s="150"/>
    </row>
    <row r="1317" spans="1:34" ht="15" customHeight="1">
      <c r="A1317" s="15"/>
      <c r="B1317" s="166">
        <v>4</v>
      </c>
      <c r="C1317" s="105" t="s">
        <v>619</v>
      </c>
      <c r="D1317" s="105"/>
      <c r="E1317" s="212" t="s">
        <v>47</v>
      </c>
      <c r="F1317" s="213" t="s">
        <v>14</v>
      </c>
      <c r="G1317" s="214">
        <v>8940</v>
      </c>
      <c r="H1317" s="214">
        <v>8940</v>
      </c>
      <c r="I1317" s="444">
        <v>8940</v>
      </c>
      <c r="J1317" s="449">
        <v>0.73709163346613538</v>
      </c>
      <c r="K1317" s="444">
        <f t="shared" si="1380"/>
        <v>15529.599203187252</v>
      </c>
      <c r="L1317" s="444">
        <f t="shared" ref="L1317:O1317" si="1405">IF($J1317&lt;0,(K1317*(1-$J1317)),(K1317*(1+$J1317)))</f>
        <v>26976.336846938939</v>
      </c>
      <c r="M1317" s="444">
        <f t="shared" si="1405"/>
        <v>46860.369038381861</v>
      </c>
      <c r="N1317" s="444">
        <f t="shared" si="1405"/>
        <v>81400.754997708675</v>
      </c>
      <c r="O1317" s="444">
        <f t="shared" si="1405"/>
        <v>141400.57046434644</v>
      </c>
      <c r="P1317" s="455"/>
      <c r="Q1317" s="87">
        <f t="shared" si="1382"/>
        <v>8940</v>
      </c>
      <c r="R1317" s="550">
        <f t="shared" si="1373"/>
        <v>0</v>
      </c>
      <c r="S1317" s="550">
        <f t="shared" si="1374"/>
        <v>0</v>
      </c>
      <c r="T1317" s="550">
        <f>IF(R1317=1,SUM($R$6:R1317),0)</f>
        <v>0</v>
      </c>
      <c r="U1317" s="550">
        <f>IF(S1317=1,SUM($S$6:S1317),0)</f>
        <v>0</v>
      </c>
      <c r="V1317" s="550">
        <f t="shared" si="1375"/>
        <v>0</v>
      </c>
      <c r="W1317" s="550">
        <f t="shared" si="1376"/>
        <v>0</v>
      </c>
      <c r="X1317" s="550">
        <f>IF(W1317=1,SUM($W$6:W1317),0)</f>
        <v>0</v>
      </c>
      <c r="Y1317" s="158"/>
      <c r="Z1317" s="158"/>
      <c r="AA1317" s="158"/>
      <c r="AB1317" s="158"/>
      <c r="AE1317" s="150"/>
      <c r="AF1317" s="160"/>
      <c r="AG1317" s="150"/>
      <c r="AH1317" s="150"/>
    </row>
    <row r="1318" spans="1:34" ht="15" customHeight="1">
      <c r="A1318" s="15"/>
      <c r="B1318" s="166">
        <v>5</v>
      </c>
      <c r="C1318" s="105" t="s">
        <v>2306</v>
      </c>
      <c r="D1318" s="105" t="s">
        <v>1693</v>
      </c>
      <c r="E1318" s="212" t="s">
        <v>47</v>
      </c>
      <c r="F1318" s="213" t="s">
        <v>14</v>
      </c>
      <c r="G1318" s="214">
        <v>15060</v>
      </c>
      <c r="H1318" s="214">
        <v>15060</v>
      </c>
      <c r="I1318" s="167">
        <v>26160.6</v>
      </c>
      <c r="J1318" s="445">
        <f t="shared" ref="J1318:J1354" si="1406">((I1318-H1318)/H1318)*100%</f>
        <v>0.73709163346613538</v>
      </c>
      <c r="K1318" s="167">
        <f t="shared" si="1380"/>
        <v>45443.359386454184</v>
      </c>
      <c r="L1318" s="167">
        <f t="shared" ref="L1318:O1318" si="1407">IF($J1318&lt;0,(K1318*(1-$J1318)),(K1318*(1+$J1318)))</f>
        <v>78939.279386804337</v>
      </c>
      <c r="M1318" s="167">
        <f t="shared" si="1407"/>
        <v>137124.76177466358</v>
      </c>
      <c r="N1318" s="167">
        <f t="shared" si="1407"/>
        <v>238198.27641980504</v>
      </c>
      <c r="O1318" s="167">
        <f t="shared" si="1407"/>
        <v>413772.2330748972</v>
      </c>
      <c r="P1318" s="455"/>
      <c r="Q1318" s="87">
        <f t="shared" si="1382"/>
        <v>26160.6</v>
      </c>
      <c r="R1318" s="550">
        <f t="shared" si="1373"/>
        <v>0</v>
      </c>
      <c r="S1318" s="550">
        <f t="shared" si="1374"/>
        <v>0</v>
      </c>
      <c r="T1318" s="550">
        <f>IF(R1318=1,SUM($R$6:R1318),0)</f>
        <v>0</v>
      </c>
      <c r="U1318" s="550">
        <f>IF(S1318=1,SUM($S$6:S1318),0)</f>
        <v>0</v>
      </c>
      <c r="V1318" s="550">
        <f t="shared" si="1375"/>
        <v>0</v>
      </c>
      <c r="W1318" s="550">
        <f t="shared" si="1376"/>
        <v>0</v>
      </c>
      <c r="X1318" s="550">
        <f>IF(W1318=1,SUM($W$6:W1318),0)</f>
        <v>0</v>
      </c>
      <c r="Y1318" s="158"/>
      <c r="Z1318" s="158"/>
      <c r="AA1318" s="158"/>
      <c r="AB1318" s="158"/>
      <c r="AE1318" s="150"/>
      <c r="AF1318" s="160"/>
      <c r="AG1318" s="150"/>
      <c r="AH1318" s="150"/>
    </row>
    <row r="1319" spans="1:34" ht="15" customHeight="1">
      <c r="A1319" s="15"/>
      <c r="B1319" s="166">
        <v>6</v>
      </c>
      <c r="C1319" s="105" t="s">
        <v>2307</v>
      </c>
      <c r="D1319" s="105" t="s">
        <v>1694</v>
      </c>
      <c r="E1319" s="212" t="s">
        <v>47</v>
      </c>
      <c r="F1319" s="213" t="s">
        <v>14</v>
      </c>
      <c r="G1319" s="214">
        <v>17820</v>
      </c>
      <c r="H1319" s="214">
        <v>17820</v>
      </c>
      <c r="I1319" s="167">
        <v>35602.199999999997</v>
      </c>
      <c r="J1319" s="445">
        <f t="shared" si="1406"/>
        <v>0.9978787878787877</v>
      </c>
      <c r="K1319" s="167">
        <f t="shared" si="1380"/>
        <v>71128.880181818167</v>
      </c>
      <c r="L1319" s="167">
        <f t="shared" ref="L1319:O1319" si="1408">IF($J1319&lt;0,(K1319*(1-$J1319)),(K1319*(1+$J1319)))</f>
        <v>142106.8809208264</v>
      </c>
      <c r="M1319" s="167">
        <f t="shared" si="1408"/>
        <v>283912.32300333586</v>
      </c>
      <c r="N1319" s="167">
        <f t="shared" si="1408"/>
        <v>567222.40774575551</v>
      </c>
      <c r="O1319" s="167">
        <f t="shared" si="1408"/>
        <v>1133241.6164447775</v>
      </c>
      <c r="P1319" s="455"/>
      <c r="Q1319" s="87">
        <f t="shared" si="1382"/>
        <v>35602.199999999997</v>
      </c>
      <c r="R1319" s="550">
        <f t="shared" si="1373"/>
        <v>0</v>
      </c>
      <c r="S1319" s="550">
        <f t="shared" si="1374"/>
        <v>0</v>
      </c>
      <c r="T1319" s="550">
        <f>IF(R1319=1,SUM($R$6:R1319),0)</f>
        <v>0</v>
      </c>
      <c r="U1319" s="550">
        <f>IF(S1319=1,SUM($S$6:S1319),0)</f>
        <v>0</v>
      </c>
      <c r="V1319" s="550">
        <f t="shared" si="1375"/>
        <v>0</v>
      </c>
      <c r="W1319" s="550">
        <f t="shared" si="1376"/>
        <v>0</v>
      </c>
      <c r="X1319" s="550">
        <f>IF(W1319=1,SUM($W$6:W1319),0)</f>
        <v>0</v>
      </c>
      <c r="Y1319" s="158"/>
      <c r="Z1319" s="158"/>
      <c r="AA1319" s="158"/>
      <c r="AB1319" s="158"/>
      <c r="AE1319" s="150"/>
      <c r="AF1319" s="160"/>
      <c r="AG1319" s="150"/>
      <c r="AH1319" s="150"/>
    </row>
    <row r="1320" spans="1:34" ht="15" customHeight="1">
      <c r="A1320" s="15"/>
      <c r="B1320" s="166">
        <v>7</v>
      </c>
      <c r="C1320" s="105" t="s">
        <v>2308</v>
      </c>
      <c r="D1320" s="105" t="s">
        <v>1695</v>
      </c>
      <c r="E1320" s="212" t="s">
        <v>47</v>
      </c>
      <c r="F1320" s="213" t="s">
        <v>14</v>
      </c>
      <c r="G1320" s="214">
        <v>15060</v>
      </c>
      <c r="H1320" s="214">
        <v>15060</v>
      </c>
      <c r="I1320" s="167">
        <v>34225.199999999997</v>
      </c>
      <c r="J1320" s="445">
        <f t="shared" si="1406"/>
        <v>1.2725896414342628</v>
      </c>
      <c r="K1320" s="167">
        <f t="shared" si="1380"/>
        <v>77779.834996015925</v>
      </c>
      <c r="L1320" s="167">
        <f t="shared" ref="L1320:O1320" si="1409">IF($J1320&lt;0,(K1320*(1-$J1320)),(K1320*(1+$J1320)))</f>
        <v>176761.64732441198</v>
      </c>
      <c r="M1320" s="167">
        <f t="shared" si="1409"/>
        <v>401706.68871231511</v>
      </c>
      <c r="N1320" s="167">
        <f t="shared" si="1409"/>
        <v>912914.45966246526</v>
      </c>
      <c r="O1320" s="167">
        <f t="shared" si="1409"/>
        <v>2074679.944544476</v>
      </c>
      <c r="P1320" s="455"/>
      <c r="Q1320" s="87">
        <f t="shared" si="1382"/>
        <v>34225.199999999997</v>
      </c>
      <c r="R1320" s="550">
        <f t="shared" si="1373"/>
        <v>0</v>
      </c>
      <c r="S1320" s="550">
        <f t="shared" si="1374"/>
        <v>0</v>
      </c>
      <c r="T1320" s="550">
        <f>IF(R1320=1,SUM($R$6:R1320),0)</f>
        <v>0</v>
      </c>
      <c r="U1320" s="550">
        <f>IF(S1320=1,SUM($S$6:S1320),0)</f>
        <v>0</v>
      </c>
      <c r="V1320" s="550">
        <f t="shared" si="1375"/>
        <v>0</v>
      </c>
      <c r="W1320" s="550">
        <f t="shared" si="1376"/>
        <v>0</v>
      </c>
      <c r="X1320" s="550">
        <f>IF(W1320=1,SUM($W$6:W1320),0)</f>
        <v>0</v>
      </c>
      <c r="Y1320" s="158"/>
      <c r="Z1320" s="158"/>
      <c r="AA1320" s="158"/>
      <c r="AB1320" s="158"/>
      <c r="AE1320" s="150"/>
      <c r="AF1320" s="160"/>
      <c r="AG1320" s="150"/>
      <c r="AH1320" s="150"/>
    </row>
    <row r="1321" spans="1:34" ht="15" customHeight="1">
      <c r="A1321" s="15"/>
      <c r="B1321" s="166">
        <v>8</v>
      </c>
      <c r="C1321" s="105" t="s">
        <v>2309</v>
      </c>
      <c r="D1321" s="105" t="s">
        <v>1696</v>
      </c>
      <c r="E1321" s="212" t="s">
        <v>47</v>
      </c>
      <c r="F1321" s="213" t="s">
        <v>14</v>
      </c>
      <c r="G1321" s="214">
        <v>22560</v>
      </c>
      <c r="H1321" s="214">
        <v>22560</v>
      </c>
      <c r="I1321" s="167">
        <v>33241.799999999996</v>
      </c>
      <c r="J1321" s="445">
        <f t="shared" si="1406"/>
        <v>0.47348404255319132</v>
      </c>
      <c r="K1321" s="167">
        <f t="shared" si="1380"/>
        <v>48981.261845744666</v>
      </c>
      <c r="L1321" s="167">
        <f t="shared" ref="L1321:O1321" si="1410">IF($J1321&lt;0,(K1321*(1-$J1321)),(K1321*(1+$J1321)))</f>
        <v>72173.10771382424</v>
      </c>
      <c r="M1321" s="167">
        <f t="shared" si="1410"/>
        <v>106345.92251779264</v>
      </c>
      <c r="N1321" s="167">
        <f t="shared" si="1410"/>
        <v>156699.01982056556</v>
      </c>
      <c r="O1321" s="167">
        <f t="shared" si="1410"/>
        <v>230893.50518932959</v>
      </c>
      <c r="P1321" s="455"/>
      <c r="Q1321" s="87">
        <f t="shared" si="1382"/>
        <v>33241.799999999996</v>
      </c>
      <c r="R1321" s="550">
        <f t="shared" si="1373"/>
        <v>0</v>
      </c>
      <c r="S1321" s="550">
        <f t="shared" si="1374"/>
        <v>0</v>
      </c>
      <c r="T1321" s="550">
        <f>IF(R1321=1,SUM($R$6:R1321),0)</f>
        <v>0</v>
      </c>
      <c r="U1321" s="550">
        <f>IF(S1321=1,SUM($S$6:S1321),0)</f>
        <v>0</v>
      </c>
      <c r="V1321" s="550">
        <f t="shared" si="1375"/>
        <v>0</v>
      </c>
      <c r="W1321" s="550">
        <f t="shared" si="1376"/>
        <v>0</v>
      </c>
      <c r="X1321" s="550">
        <f>IF(W1321=1,SUM($W$6:W1321),0)</f>
        <v>0</v>
      </c>
      <c r="Y1321" s="158"/>
      <c r="Z1321" s="158"/>
      <c r="AA1321" s="158"/>
      <c r="AB1321" s="158"/>
      <c r="AE1321" s="150"/>
      <c r="AF1321" s="160"/>
      <c r="AG1321" s="150"/>
      <c r="AH1321" s="150"/>
    </row>
    <row r="1322" spans="1:34" ht="15" customHeight="1">
      <c r="A1322" s="15"/>
      <c r="B1322" s="166">
        <v>9</v>
      </c>
      <c r="C1322" s="105" t="s">
        <v>2310</v>
      </c>
      <c r="D1322" s="105" t="s">
        <v>1697</v>
      </c>
      <c r="E1322" s="212" t="s">
        <v>47</v>
      </c>
      <c r="F1322" s="213" t="s">
        <v>14</v>
      </c>
      <c r="G1322" s="214">
        <v>15060</v>
      </c>
      <c r="H1322" s="214">
        <v>15060</v>
      </c>
      <c r="I1322" s="167">
        <v>26160.6</v>
      </c>
      <c r="J1322" s="445">
        <f t="shared" si="1406"/>
        <v>0.73709163346613538</v>
      </c>
      <c r="K1322" s="167">
        <f t="shared" si="1380"/>
        <v>45443.359386454184</v>
      </c>
      <c r="L1322" s="167">
        <f t="shared" ref="L1322:O1322" si="1411">IF($J1322&lt;0,(K1322*(1-$J1322)),(K1322*(1+$J1322)))</f>
        <v>78939.279386804337</v>
      </c>
      <c r="M1322" s="167">
        <f t="shared" si="1411"/>
        <v>137124.76177466358</v>
      </c>
      <c r="N1322" s="167">
        <f t="shared" si="1411"/>
        <v>238198.27641980504</v>
      </c>
      <c r="O1322" s="167">
        <f t="shared" si="1411"/>
        <v>413772.2330748972</v>
      </c>
      <c r="P1322" s="455"/>
      <c r="Q1322" s="87">
        <f t="shared" si="1382"/>
        <v>26160.6</v>
      </c>
      <c r="R1322" s="550">
        <f t="shared" si="1373"/>
        <v>0</v>
      </c>
      <c r="S1322" s="550">
        <f t="shared" si="1374"/>
        <v>0</v>
      </c>
      <c r="T1322" s="550">
        <f>IF(R1322=1,SUM($R$6:R1322),0)</f>
        <v>0</v>
      </c>
      <c r="U1322" s="550">
        <f>IF(S1322=1,SUM($S$6:S1322),0)</f>
        <v>0</v>
      </c>
      <c r="V1322" s="550">
        <f t="shared" si="1375"/>
        <v>0</v>
      </c>
      <c r="W1322" s="550">
        <f t="shared" si="1376"/>
        <v>0</v>
      </c>
      <c r="X1322" s="550">
        <f>IF(W1322=1,SUM($W$6:W1322),0)</f>
        <v>0</v>
      </c>
      <c r="Y1322" s="158"/>
      <c r="Z1322" s="158"/>
      <c r="AA1322" s="158"/>
      <c r="AB1322" s="158"/>
      <c r="AE1322" s="150"/>
      <c r="AF1322" s="160"/>
      <c r="AG1322" s="150"/>
      <c r="AH1322" s="150"/>
    </row>
    <row r="1323" spans="1:34" ht="15" customHeight="1">
      <c r="A1323" s="15"/>
      <c r="B1323" s="166">
        <v>10</v>
      </c>
      <c r="C1323" s="105" t="s">
        <v>2311</v>
      </c>
      <c r="D1323" s="105" t="s">
        <v>1698</v>
      </c>
      <c r="E1323" s="212" t="s">
        <v>47</v>
      </c>
      <c r="F1323" s="213" t="s">
        <v>14</v>
      </c>
      <c r="G1323" s="214">
        <v>23880</v>
      </c>
      <c r="H1323" s="214">
        <v>23880</v>
      </c>
      <c r="I1323" s="167">
        <v>30291.599999999999</v>
      </c>
      <c r="J1323" s="445">
        <f t="shared" si="1406"/>
        <v>0.26849246231155771</v>
      </c>
      <c r="K1323" s="167">
        <f t="shared" si="1380"/>
        <v>38424.666271356778</v>
      </c>
      <c r="L1323" s="167">
        <f t="shared" ref="L1323:O1323" si="1412">IF($J1323&lt;0,(K1323*(1-$J1323)),(K1323*(1+$J1323)))</f>
        <v>48741.399532053219</v>
      </c>
      <c r="M1323" s="167">
        <f t="shared" si="1412"/>
        <v>61828.097908925592</v>
      </c>
      <c r="N1323" s="167">
        <f t="shared" si="1412"/>
        <v>78428.476156533099</v>
      </c>
      <c r="O1323" s="167">
        <f t="shared" si="1412"/>
        <v>99485.930835143954</v>
      </c>
      <c r="P1323" s="455"/>
      <c r="Q1323" s="87">
        <f t="shared" si="1382"/>
        <v>30291.599999999999</v>
      </c>
      <c r="R1323" s="550">
        <f t="shared" si="1373"/>
        <v>0</v>
      </c>
      <c r="S1323" s="550">
        <f t="shared" si="1374"/>
        <v>0</v>
      </c>
      <c r="T1323" s="550">
        <f>IF(R1323=1,SUM($R$6:R1323),0)</f>
        <v>0</v>
      </c>
      <c r="U1323" s="550">
        <f>IF(S1323=1,SUM($S$6:S1323),0)</f>
        <v>0</v>
      </c>
      <c r="V1323" s="550">
        <f t="shared" si="1375"/>
        <v>0</v>
      </c>
      <c r="W1323" s="550">
        <f t="shared" si="1376"/>
        <v>0</v>
      </c>
      <c r="X1323" s="550">
        <f>IF(W1323=1,SUM($W$6:W1323),0)</f>
        <v>0</v>
      </c>
      <c r="Y1323" s="158"/>
      <c r="Z1323" s="158"/>
      <c r="AA1323" s="158"/>
      <c r="AB1323" s="158"/>
      <c r="AE1323" s="150"/>
      <c r="AF1323" s="160"/>
      <c r="AG1323" s="150"/>
      <c r="AH1323" s="150"/>
    </row>
    <row r="1324" spans="1:34" ht="15" customHeight="1">
      <c r="A1324" s="15"/>
      <c r="B1324" s="166">
        <v>11</v>
      </c>
      <c r="C1324" s="105" t="s">
        <v>620</v>
      </c>
      <c r="D1324" s="105" t="s">
        <v>1699</v>
      </c>
      <c r="E1324" s="212" t="s">
        <v>47</v>
      </c>
      <c r="F1324" s="213" t="s">
        <v>14</v>
      </c>
      <c r="G1324" s="214">
        <v>13320</v>
      </c>
      <c r="H1324" s="214">
        <v>13320</v>
      </c>
      <c r="I1324" s="167">
        <v>35209.199999999997</v>
      </c>
      <c r="J1324" s="445">
        <f t="shared" si="1406"/>
        <v>1.6433333333333331</v>
      </c>
      <c r="K1324" s="167">
        <f t="shared" si="1380"/>
        <v>93069.651999999987</v>
      </c>
      <c r="L1324" s="167">
        <f t="shared" ref="L1324:O1324" si="1413">IF($J1324&lt;0,(K1324*(1-$J1324)),(K1324*(1+$J1324)))</f>
        <v>246014.11345333327</v>
      </c>
      <c r="M1324" s="167">
        <f t="shared" si="1413"/>
        <v>650297.30656164419</v>
      </c>
      <c r="N1324" s="167">
        <f t="shared" si="1413"/>
        <v>1718952.5470112793</v>
      </c>
      <c r="O1324" s="167">
        <f t="shared" si="1413"/>
        <v>4543764.5659331474</v>
      </c>
      <c r="P1324" s="455"/>
      <c r="Q1324" s="87">
        <f t="shared" si="1382"/>
        <v>35209.199999999997</v>
      </c>
      <c r="R1324" s="550">
        <f t="shared" si="1373"/>
        <v>0</v>
      </c>
      <c r="S1324" s="550">
        <f t="shared" si="1374"/>
        <v>0</v>
      </c>
      <c r="T1324" s="550">
        <f>IF(R1324=1,SUM($R$6:R1324),0)</f>
        <v>0</v>
      </c>
      <c r="U1324" s="550">
        <f>IF(S1324=1,SUM($S$6:S1324),0)</f>
        <v>0</v>
      </c>
      <c r="V1324" s="550">
        <f t="shared" si="1375"/>
        <v>0</v>
      </c>
      <c r="W1324" s="550">
        <f t="shared" si="1376"/>
        <v>0</v>
      </c>
      <c r="X1324" s="550">
        <f>IF(W1324=1,SUM($W$6:W1324),0)</f>
        <v>0</v>
      </c>
      <c r="Y1324" s="158"/>
      <c r="Z1324" s="158"/>
      <c r="AA1324" s="158"/>
      <c r="AB1324" s="158"/>
      <c r="AE1324" s="150"/>
      <c r="AF1324" s="160"/>
      <c r="AG1324" s="150"/>
      <c r="AH1324" s="150"/>
    </row>
    <row r="1325" spans="1:34" ht="15" customHeight="1">
      <c r="A1325" s="15"/>
      <c r="B1325" s="166">
        <v>12</v>
      </c>
      <c r="C1325" s="105" t="s">
        <v>621</v>
      </c>
      <c r="D1325" s="105" t="s">
        <v>1700</v>
      </c>
      <c r="E1325" s="212" t="s">
        <v>47</v>
      </c>
      <c r="F1325" s="213" t="s">
        <v>14</v>
      </c>
      <c r="G1325" s="214">
        <v>18180</v>
      </c>
      <c r="H1325" s="214">
        <v>18180</v>
      </c>
      <c r="I1325" s="167">
        <v>37176</v>
      </c>
      <c r="J1325" s="445">
        <f t="shared" si="1406"/>
        <v>1.0448844884488449</v>
      </c>
      <c r="K1325" s="167">
        <f t="shared" si="1380"/>
        <v>76020.625742574251</v>
      </c>
      <c r="L1325" s="167">
        <f t="shared" ref="L1325:O1325" si="1414">IF($J1325&lt;0,(K1325*(1-$J1325)),(K1325*(1+$J1325)))</f>
        <v>155453.39838316501</v>
      </c>
      <c r="M1325" s="167">
        <f t="shared" si="1414"/>
        <v>317884.24303039286</v>
      </c>
      <c r="N1325" s="167">
        <f t="shared" si="1414"/>
        <v>650036.55769515305</v>
      </c>
      <c r="O1325" s="167">
        <f t="shared" si="1414"/>
        <v>1329249.6737555009</v>
      </c>
      <c r="P1325" s="455"/>
      <c r="Q1325" s="87">
        <f t="shared" si="1382"/>
        <v>37176</v>
      </c>
      <c r="R1325" s="550">
        <f t="shared" si="1373"/>
        <v>0</v>
      </c>
      <c r="S1325" s="550">
        <f t="shared" si="1374"/>
        <v>0</v>
      </c>
      <c r="T1325" s="550">
        <f>IF(R1325=1,SUM($R$6:R1325),0)</f>
        <v>0</v>
      </c>
      <c r="U1325" s="550">
        <f>IF(S1325=1,SUM($S$6:S1325),0)</f>
        <v>0</v>
      </c>
      <c r="V1325" s="550">
        <f t="shared" si="1375"/>
        <v>0</v>
      </c>
      <c r="W1325" s="550">
        <f t="shared" si="1376"/>
        <v>0</v>
      </c>
      <c r="X1325" s="550">
        <f>IF(W1325=1,SUM($W$6:W1325),0)</f>
        <v>0</v>
      </c>
      <c r="Y1325" s="158"/>
      <c r="Z1325" s="158"/>
      <c r="AA1325" s="158"/>
      <c r="AB1325" s="158"/>
      <c r="AE1325" s="150"/>
      <c r="AF1325" s="160"/>
      <c r="AG1325" s="150"/>
      <c r="AH1325" s="150"/>
    </row>
    <row r="1326" spans="1:34" ht="15" customHeight="1">
      <c r="A1326" s="15"/>
      <c r="B1326" s="166">
        <v>13</v>
      </c>
      <c r="C1326" s="105" t="s">
        <v>2312</v>
      </c>
      <c r="D1326" s="105" t="s">
        <v>1701</v>
      </c>
      <c r="E1326" s="212" t="s">
        <v>47</v>
      </c>
      <c r="F1326" s="213" t="s">
        <v>14</v>
      </c>
      <c r="G1326" s="214">
        <v>13920</v>
      </c>
      <c r="H1326" s="214">
        <v>13920</v>
      </c>
      <c r="I1326" s="167">
        <v>39143.4</v>
      </c>
      <c r="J1326" s="445">
        <f t="shared" si="1406"/>
        <v>1.8120258620689655</v>
      </c>
      <c r="K1326" s="167">
        <f t="shared" si="1380"/>
        <v>110072.25312931035</v>
      </c>
      <c r="L1326" s="167">
        <f t="shared" ref="L1326:O1326" si="1415">IF($J1326&lt;0,(K1326*(1-$J1326)),(K1326*(1+$J1326)))</f>
        <v>309526.02249582234</v>
      </c>
      <c r="M1326" s="167">
        <f t="shared" si="1415"/>
        <v>870395.18024159293</v>
      </c>
      <c r="N1326" s="167">
        <f t="shared" si="1415"/>
        <v>2447573.7570595383</v>
      </c>
      <c r="O1326" s="167">
        <f t="shared" si="1415"/>
        <v>6882640.7041727258</v>
      </c>
      <c r="P1326" s="455"/>
      <c r="Q1326" s="87">
        <f t="shared" si="1382"/>
        <v>39143.4</v>
      </c>
      <c r="R1326" s="550">
        <f t="shared" si="1373"/>
        <v>0</v>
      </c>
      <c r="S1326" s="550">
        <f t="shared" si="1374"/>
        <v>0</v>
      </c>
      <c r="T1326" s="550">
        <f>IF(R1326=1,SUM($R$6:R1326),0)</f>
        <v>0</v>
      </c>
      <c r="U1326" s="550">
        <f>IF(S1326=1,SUM($S$6:S1326),0)</f>
        <v>0</v>
      </c>
      <c r="V1326" s="550">
        <f t="shared" si="1375"/>
        <v>0</v>
      </c>
      <c r="W1326" s="550">
        <f t="shared" si="1376"/>
        <v>0</v>
      </c>
      <c r="X1326" s="550">
        <f>IF(W1326=1,SUM($W$6:W1326),0)</f>
        <v>0</v>
      </c>
      <c r="Y1326" s="158"/>
      <c r="Z1326" s="158"/>
      <c r="AA1326" s="158"/>
      <c r="AB1326" s="158"/>
      <c r="AE1326" s="150"/>
      <c r="AF1326" s="160"/>
      <c r="AG1326" s="150"/>
      <c r="AH1326" s="150"/>
    </row>
    <row r="1327" spans="1:34" ht="15" customHeight="1">
      <c r="A1327" s="15"/>
      <c r="B1327" s="166">
        <v>14</v>
      </c>
      <c r="C1327" s="105" t="s">
        <v>622</v>
      </c>
      <c r="D1327" s="105" t="s">
        <v>1702</v>
      </c>
      <c r="E1327" s="212" t="s">
        <v>47</v>
      </c>
      <c r="F1327" s="213" t="s">
        <v>14</v>
      </c>
      <c r="G1327" s="214">
        <v>10320</v>
      </c>
      <c r="H1327" s="214">
        <v>10320</v>
      </c>
      <c r="I1327" s="167">
        <v>30783</v>
      </c>
      <c r="J1327" s="445">
        <f t="shared" si="1406"/>
        <v>1.9828488372093023</v>
      </c>
      <c r="K1327" s="167">
        <f t="shared" si="1380"/>
        <v>91821.035755813966</v>
      </c>
      <c r="L1327" s="167">
        <f t="shared" ref="L1327:O1327" si="1416">IF($J1327&lt;0,(K1327*(1-$J1327)),(K1327*(1+$J1327)))</f>
        <v>273888.26973558345</v>
      </c>
      <c r="M1327" s="167">
        <f t="shared" si="1416"/>
        <v>816967.30690605287</v>
      </c>
      <c r="N1327" s="167">
        <f t="shared" si="1416"/>
        <v>2436889.9814427351</v>
      </c>
      <c r="O1327" s="167">
        <f t="shared" si="1416"/>
        <v>7268874.4475534614</v>
      </c>
      <c r="P1327" s="455"/>
      <c r="Q1327" s="87">
        <f t="shared" si="1382"/>
        <v>30783</v>
      </c>
      <c r="R1327" s="550">
        <f t="shared" si="1373"/>
        <v>0</v>
      </c>
      <c r="S1327" s="550">
        <f t="shared" si="1374"/>
        <v>0</v>
      </c>
      <c r="T1327" s="550">
        <f>IF(R1327=1,SUM($R$6:R1327),0)</f>
        <v>0</v>
      </c>
      <c r="U1327" s="550">
        <f>IF(S1327=1,SUM($S$6:S1327),0)</f>
        <v>0</v>
      </c>
      <c r="V1327" s="550">
        <f t="shared" si="1375"/>
        <v>0</v>
      </c>
      <c r="W1327" s="550">
        <f t="shared" si="1376"/>
        <v>0</v>
      </c>
      <c r="X1327" s="550">
        <f>IF(W1327=1,SUM($W$6:W1327),0)</f>
        <v>0</v>
      </c>
      <c r="Y1327" s="158"/>
      <c r="Z1327" s="158"/>
      <c r="AA1327" s="158"/>
      <c r="AB1327" s="158"/>
      <c r="AE1327" s="150"/>
      <c r="AF1327" s="160"/>
      <c r="AG1327" s="150"/>
      <c r="AH1327" s="150"/>
    </row>
    <row r="1328" spans="1:34" ht="15" customHeight="1">
      <c r="A1328" s="15"/>
      <c r="B1328" s="166">
        <v>15</v>
      </c>
      <c r="C1328" s="105" t="s">
        <v>1703</v>
      </c>
      <c r="D1328" s="105" t="s">
        <v>1703</v>
      </c>
      <c r="E1328" s="212" t="s">
        <v>47</v>
      </c>
      <c r="F1328" s="213" t="s">
        <v>14</v>
      </c>
      <c r="G1328" s="405"/>
      <c r="H1328" s="405"/>
      <c r="I1328" s="409">
        <v>25963.8</v>
      </c>
      <c r="J1328" s="447">
        <v>0.73709163346613538</v>
      </c>
      <c r="K1328" s="409">
        <f t="shared" si="1380"/>
        <v>45101.499752988049</v>
      </c>
      <c r="L1328" s="409">
        <f t="shared" ref="L1328:O1328" si="1417">IF($J1328&lt;0,(K1328*(1-$J1328)),(K1328*(1+$J1328)))</f>
        <v>78345.437877690521</v>
      </c>
      <c r="M1328" s="409">
        <f t="shared" si="1417"/>
        <v>136093.20465757707</v>
      </c>
      <c r="N1328" s="409">
        <f t="shared" si="1417"/>
        <v>236406.36718227161</v>
      </c>
      <c r="O1328" s="409">
        <f t="shared" si="1417"/>
        <v>410659.52253044723</v>
      </c>
      <c r="P1328" s="455"/>
      <c r="Q1328" s="87">
        <f t="shared" si="1382"/>
        <v>25963.8</v>
      </c>
      <c r="R1328" s="550">
        <f t="shared" si="1373"/>
        <v>0</v>
      </c>
      <c r="S1328" s="550">
        <f t="shared" si="1374"/>
        <v>0</v>
      </c>
      <c r="T1328" s="550">
        <f>IF(R1328=1,SUM($R$6:R1328),0)</f>
        <v>0</v>
      </c>
      <c r="U1328" s="550">
        <f>IF(S1328=1,SUM($S$6:S1328),0)</f>
        <v>0</v>
      </c>
      <c r="V1328" s="550">
        <f t="shared" si="1375"/>
        <v>0</v>
      </c>
      <c r="W1328" s="550">
        <f t="shared" si="1376"/>
        <v>0</v>
      </c>
      <c r="X1328" s="550">
        <f>IF(W1328=1,SUM($W$6:W1328),0)</f>
        <v>0</v>
      </c>
      <c r="Y1328" s="158"/>
      <c r="Z1328" s="158"/>
      <c r="AA1328" s="158"/>
      <c r="AB1328" s="158"/>
      <c r="AE1328" s="150"/>
      <c r="AF1328" s="160"/>
      <c r="AG1328" s="150"/>
      <c r="AH1328" s="150"/>
    </row>
    <row r="1329" spans="1:34" ht="15" customHeight="1">
      <c r="A1329" s="15"/>
      <c r="B1329" s="166">
        <v>16</v>
      </c>
      <c r="C1329" s="105" t="s">
        <v>1704</v>
      </c>
      <c r="D1329" s="105" t="s">
        <v>1704</v>
      </c>
      <c r="E1329" s="212" t="s">
        <v>47</v>
      </c>
      <c r="F1329" s="213" t="s">
        <v>14</v>
      </c>
      <c r="G1329" s="405"/>
      <c r="H1329" s="405"/>
      <c r="I1329" s="409">
        <v>35209.199999999997</v>
      </c>
      <c r="J1329" s="447">
        <v>0.9978787878787877</v>
      </c>
      <c r="K1329" s="409">
        <f t="shared" si="1380"/>
        <v>70343.713818181801</v>
      </c>
      <c r="L1329" s="409">
        <f t="shared" ref="L1329:O1329" si="1418">IF($J1329&lt;0,(K1329*(1-$J1329)),(K1329*(1+$J1329)))</f>
        <v>140538.21369796139</v>
      </c>
      <c r="M1329" s="409">
        <f t="shared" si="1418"/>
        <v>280778.31603353313</v>
      </c>
      <c r="N1329" s="409">
        <f t="shared" si="1418"/>
        <v>560961.04169972229</v>
      </c>
      <c r="O1329" s="409">
        <f t="shared" si="1418"/>
        <v>1120732.1660382631</v>
      </c>
      <c r="P1329" s="455"/>
      <c r="Q1329" s="87">
        <f t="shared" si="1382"/>
        <v>35209.199999999997</v>
      </c>
      <c r="R1329" s="550">
        <f t="shared" si="1373"/>
        <v>0</v>
      </c>
      <c r="S1329" s="550">
        <f t="shared" si="1374"/>
        <v>0</v>
      </c>
      <c r="T1329" s="550">
        <f>IF(R1329=1,SUM($R$6:R1329),0)</f>
        <v>0</v>
      </c>
      <c r="U1329" s="550">
        <f>IF(S1329=1,SUM($S$6:S1329),0)</f>
        <v>0</v>
      </c>
      <c r="V1329" s="550">
        <f t="shared" si="1375"/>
        <v>0</v>
      </c>
      <c r="W1329" s="550">
        <f t="shared" si="1376"/>
        <v>0</v>
      </c>
      <c r="X1329" s="550">
        <f>IF(W1329=1,SUM($W$6:W1329),0)</f>
        <v>0</v>
      </c>
      <c r="Y1329" s="158"/>
      <c r="Z1329" s="158"/>
      <c r="AA1329" s="158"/>
      <c r="AB1329" s="158"/>
      <c r="AE1329" s="150"/>
      <c r="AF1329" s="160"/>
      <c r="AG1329" s="150"/>
      <c r="AH1329" s="150"/>
    </row>
    <row r="1330" spans="1:34" ht="15" customHeight="1">
      <c r="A1330" s="15"/>
      <c r="B1330" s="166">
        <v>17</v>
      </c>
      <c r="C1330" s="105" t="s">
        <v>1705</v>
      </c>
      <c r="D1330" s="105" t="s">
        <v>1705</v>
      </c>
      <c r="E1330" s="212" t="s">
        <v>47</v>
      </c>
      <c r="F1330" s="213" t="s">
        <v>14</v>
      </c>
      <c r="G1330" s="405"/>
      <c r="H1330" s="405"/>
      <c r="I1330" s="409">
        <v>34225.199999999997</v>
      </c>
      <c r="J1330" s="447">
        <v>1.2725896414342628</v>
      </c>
      <c r="K1330" s="409">
        <f t="shared" si="1380"/>
        <v>77779.834996015925</v>
      </c>
      <c r="L1330" s="409">
        <f t="shared" ref="L1330:O1330" si="1419">IF($J1330&lt;0,(K1330*(1-$J1330)),(K1330*(1+$J1330)))</f>
        <v>176761.64732441198</v>
      </c>
      <c r="M1330" s="409">
        <f t="shared" si="1419"/>
        <v>401706.68871231511</v>
      </c>
      <c r="N1330" s="409">
        <f t="shared" si="1419"/>
        <v>912914.45966246526</v>
      </c>
      <c r="O1330" s="409">
        <f t="shared" si="1419"/>
        <v>2074679.944544476</v>
      </c>
      <c r="P1330" s="455"/>
      <c r="Q1330" s="87">
        <f t="shared" si="1382"/>
        <v>34225.199999999997</v>
      </c>
      <c r="R1330" s="550">
        <f t="shared" si="1373"/>
        <v>0</v>
      </c>
      <c r="S1330" s="550">
        <f t="shared" si="1374"/>
        <v>0</v>
      </c>
      <c r="T1330" s="550">
        <f>IF(R1330=1,SUM($R$6:R1330),0)</f>
        <v>0</v>
      </c>
      <c r="U1330" s="550">
        <f>IF(S1330=1,SUM($S$6:S1330),0)</f>
        <v>0</v>
      </c>
      <c r="V1330" s="550">
        <f t="shared" si="1375"/>
        <v>0</v>
      </c>
      <c r="W1330" s="550">
        <f t="shared" si="1376"/>
        <v>0</v>
      </c>
      <c r="X1330" s="550">
        <f>IF(W1330=1,SUM($W$6:W1330),0)</f>
        <v>0</v>
      </c>
      <c r="Y1330" s="158"/>
      <c r="Z1330" s="158"/>
      <c r="AA1330" s="158"/>
      <c r="AB1330" s="158"/>
      <c r="AE1330" s="150"/>
      <c r="AF1330" s="160"/>
      <c r="AG1330" s="150"/>
      <c r="AH1330" s="150"/>
    </row>
    <row r="1331" spans="1:34" ht="15" customHeight="1">
      <c r="A1331" s="15"/>
      <c r="B1331" s="166">
        <v>18</v>
      </c>
      <c r="C1331" s="105" t="s">
        <v>1706</v>
      </c>
      <c r="D1331" s="105" t="s">
        <v>1706</v>
      </c>
      <c r="E1331" s="212" t="s">
        <v>47</v>
      </c>
      <c r="F1331" s="213" t="s">
        <v>14</v>
      </c>
      <c r="G1331" s="405"/>
      <c r="H1331" s="405"/>
      <c r="I1331" s="409">
        <v>33832.199999999997</v>
      </c>
      <c r="J1331" s="447">
        <v>0.47348404255319132</v>
      </c>
      <c r="K1331" s="409">
        <f t="shared" si="1380"/>
        <v>49851.20682446807</v>
      </c>
      <c r="L1331" s="409">
        <f t="shared" ref="L1331:O1331" si="1420">IF($J1331&lt;0,(K1331*(1-$J1331)),(K1331*(1+$J1331)))</f>
        <v>73454.957757872442</v>
      </c>
      <c r="M1331" s="409">
        <f t="shared" si="1420"/>
        <v>108234.70810264378</v>
      </c>
      <c r="N1331" s="409">
        <f t="shared" si="1420"/>
        <v>159482.11523964821</v>
      </c>
      <c r="O1331" s="409">
        <f t="shared" si="1420"/>
        <v>234994.35187825075</v>
      </c>
      <c r="P1331" s="455"/>
      <c r="Q1331" s="87">
        <f t="shared" si="1382"/>
        <v>33832.199999999997</v>
      </c>
      <c r="R1331" s="550">
        <f t="shared" si="1373"/>
        <v>0</v>
      </c>
      <c r="S1331" s="550">
        <f t="shared" si="1374"/>
        <v>0</v>
      </c>
      <c r="T1331" s="550">
        <f>IF(R1331=1,SUM($R$6:R1331),0)</f>
        <v>0</v>
      </c>
      <c r="U1331" s="550">
        <f>IF(S1331=1,SUM($S$6:S1331),0)</f>
        <v>0</v>
      </c>
      <c r="V1331" s="550">
        <f t="shared" si="1375"/>
        <v>0</v>
      </c>
      <c r="W1331" s="550">
        <f t="shared" si="1376"/>
        <v>0</v>
      </c>
      <c r="X1331" s="550">
        <f>IF(W1331=1,SUM($W$6:W1331),0)</f>
        <v>0</v>
      </c>
      <c r="Y1331" s="158"/>
      <c r="Z1331" s="158"/>
      <c r="AA1331" s="158"/>
      <c r="AB1331" s="158"/>
      <c r="AE1331" s="150"/>
      <c r="AF1331" s="160"/>
      <c r="AG1331" s="150"/>
      <c r="AH1331" s="150"/>
    </row>
    <row r="1332" spans="1:34" ht="15" customHeight="1">
      <c r="A1332" s="15"/>
      <c r="B1332" s="166">
        <v>19</v>
      </c>
      <c r="C1332" s="105" t="s">
        <v>1707</v>
      </c>
      <c r="D1332" s="105" t="s">
        <v>1707</v>
      </c>
      <c r="E1332" s="212" t="s">
        <v>47</v>
      </c>
      <c r="F1332" s="213" t="s">
        <v>14</v>
      </c>
      <c r="G1332" s="405"/>
      <c r="H1332" s="405"/>
      <c r="I1332" s="409">
        <v>25963.8</v>
      </c>
      <c r="J1332" s="447">
        <v>0.73709163346613538</v>
      </c>
      <c r="K1332" s="409">
        <f t="shared" si="1380"/>
        <v>45101.499752988049</v>
      </c>
      <c r="L1332" s="409">
        <f t="shared" ref="L1332:O1332" si="1421">IF($J1332&lt;0,(K1332*(1-$J1332)),(K1332*(1+$J1332)))</f>
        <v>78345.437877690521</v>
      </c>
      <c r="M1332" s="409">
        <f t="shared" si="1421"/>
        <v>136093.20465757707</v>
      </c>
      <c r="N1332" s="409">
        <f t="shared" si="1421"/>
        <v>236406.36718227161</v>
      </c>
      <c r="O1332" s="409">
        <f t="shared" si="1421"/>
        <v>410659.52253044723</v>
      </c>
      <c r="P1332" s="455"/>
      <c r="Q1332" s="87">
        <f t="shared" si="1382"/>
        <v>25963.8</v>
      </c>
      <c r="R1332" s="550">
        <f t="shared" si="1373"/>
        <v>0</v>
      </c>
      <c r="S1332" s="550">
        <f t="shared" si="1374"/>
        <v>0</v>
      </c>
      <c r="T1332" s="550">
        <f>IF(R1332=1,SUM($R$6:R1332),0)</f>
        <v>0</v>
      </c>
      <c r="U1332" s="550">
        <f>IF(S1332=1,SUM($S$6:S1332),0)</f>
        <v>0</v>
      </c>
      <c r="V1332" s="550">
        <f t="shared" si="1375"/>
        <v>0</v>
      </c>
      <c r="W1332" s="550">
        <f t="shared" si="1376"/>
        <v>0</v>
      </c>
      <c r="X1332" s="550">
        <f>IF(W1332=1,SUM($W$6:W1332),0)</f>
        <v>0</v>
      </c>
      <c r="Y1332" s="158"/>
      <c r="Z1332" s="158"/>
      <c r="AA1332" s="158"/>
      <c r="AB1332" s="158"/>
      <c r="AE1332" s="150"/>
      <c r="AF1332" s="160"/>
      <c r="AG1332" s="150"/>
      <c r="AH1332" s="150"/>
    </row>
    <row r="1333" spans="1:34" ht="15" customHeight="1">
      <c r="A1333" s="15"/>
      <c r="B1333" s="166">
        <v>20</v>
      </c>
      <c r="C1333" s="105" t="s">
        <v>1708</v>
      </c>
      <c r="D1333" s="105" t="s">
        <v>1708</v>
      </c>
      <c r="E1333" s="212" t="s">
        <v>47</v>
      </c>
      <c r="F1333" s="213" t="s">
        <v>14</v>
      </c>
      <c r="G1333" s="405"/>
      <c r="H1333" s="405"/>
      <c r="I1333" s="409">
        <v>30291.599999999999</v>
      </c>
      <c r="J1333" s="447">
        <v>0.26849246231155771</v>
      </c>
      <c r="K1333" s="409">
        <f t="shared" si="1380"/>
        <v>38424.666271356778</v>
      </c>
      <c r="L1333" s="409">
        <f t="shared" ref="L1333:O1333" si="1422">IF($J1333&lt;0,(K1333*(1-$J1333)),(K1333*(1+$J1333)))</f>
        <v>48741.399532053219</v>
      </c>
      <c r="M1333" s="409">
        <f t="shared" si="1422"/>
        <v>61828.097908925592</v>
      </c>
      <c r="N1333" s="409">
        <f t="shared" si="1422"/>
        <v>78428.476156533099</v>
      </c>
      <c r="O1333" s="409">
        <f t="shared" si="1422"/>
        <v>99485.930835143954</v>
      </c>
      <c r="P1333" s="455"/>
      <c r="Q1333" s="87">
        <f t="shared" si="1382"/>
        <v>30291.599999999999</v>
      </c>
      <c r="R1333" s="550">
        <f t="shared" si="1373"/>
        <v>0</v>
      </c>
      <c r="S1333" s="550">
        <f t="shared" si="1374"/>
        <v>0</v>
      </c>
      <c r="T1333" s="550">
        <f>IF(R1333=1,SUM($R$6:R1333),0)</f>
        <v>0</v>
      </c>
      <c r="U1333" s="550">
        <f>IF(S1333=1,SUM($S$6:S1333),0)</f>
        <v>0</v>
      </c>
      <c r="V1333" s="550">
        <f t="shared" si="1375"/>
        <v>0</v>
      </c>
      <c r="W1333" s="550">
        <f t="shared" si="1376"/>
        <v>0</v>
      </c>
      <c r="X1333" s="550">
        <f>IF(W1333=1,SUM($W$6:W1333),0)</f>
        <v>0</v>
      </c>
      <c r="Y1333" s="158"/>
      <c r="Z1333" s="158"/>
      <c r="AA1333" s="158"/>
      <c r="AB1333" s="158"/>
      <c r="AE1333" s="150"/>
      <c r="AF1333" s="160"/>
      <c r="AG1333" s="150"/>
      <c r="AH1333" s="150"/>
    </row>
    <row r="1334" spans="1:34" ht="15" customHeight="1">
      <c r="A1334" s="15"/>
      <c r="B1334" s="166">
        <v>21</v>
      </c>
      <c r="C1334" s="105" t="s">
        <v>1709</v>
      </c>
      <c r="D1334" s="105" t="s">
        <v>1709</v>
      </c>
      <c r="E1334" s="212" t="s">
        <v>47</v>
      </c>
      <c r="F1334" s="213" t="s">
        <v>14</v>
      </c>
      <c r="G1334" s="405"/>
      <c r="H1334" s="405"/>
      <c r="I1334" s="409">
        <v>35209.199999999997</v>
      </c>
      <c r="J1334" s="447">
        <v>1.6433333333333331</v>
      </c>
      <c r="K1334" s="409">
        <f t="shared" si="1380"/>
        <v>93069.651999999987</v>
      </c>
      <c r="L1334" s="409">
        <f t="shared" ref="L1334:O1334" si="1423">IF($J1334&lt;0,(K1334*(1-$J1334)),(K1334*(1+$J1334)))</f>
        <v>246014.11345333327</v>
      </c>
      <c r="M1334" s="409">
        <f t="shared" si="1423"/>
        <v>650297.30656164419</v>
      </c>
      <c r="N1334" s="409">
        <f t="shared" si="1423"/>
        <v>1718952.5470112793</v>
      </c>
      <c r="O1334" s="409">
        <f t="shared" si="1423"/>
        <v>4543764.5659331474</v>
      </c>
      <c r="P1334" s="455"/>
      <c r="Q1334" s="87">
        <f t="shared" si="1382"/>
        <v>35209.199999999997</v>
      </c>
      <c r="R1334" s="550">
        <f t="shared" si="1373"/>
        <v>0</v>
      </c>
      <c r="S1334" s="550">
        <f t="shared" si="1374"/>
        <v>0</v>
      </c>
      <c r="T1334" s="550">
        <f>IF(R1334=1,SUM($R$6:R1334),0)</f>
        <v>0</v>
      </c>
      <c r="U1334" s="550">
        <f>IF(S1334=1,SUM($S$6:S1334),0)</f>
        <v>0</v>
      </c>
      <c r="V1334" s="550">
        <f t="shared" si="1375"/>
        <v>0</v>
      </c>
      <c r="W1334" s="550">
        <f t="shared" si="1376"/>
        <v>0</v>
      </c>
      <c r="X1334" s="550">
        <f>IF(W1334=1,SUM($W$6:W1334),0)</f>
        <v>0</v>
      </c>
      <c r="Y1334" s="158"/>
      <c r="Z1334" s="158"/>
      <c r="AA1334" s="158"/>
      <c r="AB1334" s="158"/>
      <c r="AE1334" s="150"/>
      <c r="AF1334" s="160"/>
      <c r="AG1334" s="150"/>
      <c r="AH1334" s="150"/>
    </row>
    <row r="1335" spans="1:34" ht="15" customHeight="1">
      <c r="A1335" s="15"/>
      <c r="B1335" s="166">
        <v>22</v>
      </c>
      <c r="C1335" s="105" t="s">
        <v>1710</v>
      </c>
      <c r="D1335" s="105" t="s">
        <v>1710</v>
      </c>
      <c r="E1335" s="212" t="s">
        <v>47</v>
      </c>
      <c r="F1335" s="213" t="s">
        <v>14</v>
      </c>
      <c r="G1335" s="405"/>
      <c r="H1335" s="405"/>
      <c r="I1335" s="409">
        <v>37176</v>
      </c>
      <c r="J1335" s="447">
        <v>1.0448844884488449</v>
      </c>
      <c r="K1335" s="409">
        <f t="shared" si="1380"/>
        <v>76020.625742574251</v>
      </c>
      <c r="L1335" s="409">
        <f t="shared" ref="L1335:O1335" si="1424">IF($J1335&lt;0,(K1335*(1-$J1335)),(K1335*(1+$J1335)))</f>
        <v>155453.39838316501</v>
      </c>
      <c r="M1335" s="409">
        <f t="shared" si="1424"/>
        <v>317884.24303039286</v>
      </c>
      <c r="N1335" s="409">
        <f t="shared" si="1424"/>
        <v>650036.55769515305</v>
      </c>
      <c r="O1335" s="409">
        <f t="shared" si="1424"/>
        <v>1329249.6737555009</v>
      </c>
      <c r="P1335" s="455"/>
      <c r="Q1335" s="87">
        <f t="shared" si="1382"/>
        <v>37176</v>
      </c>
      <c r="R1335" s="550">
        <f t="shared" si="1373"/>
        <v>0</v>
      </c>
      <c r="S1335" s="550">
        <f t="shared" si="1374"/>
        <v>0</v>
      </c>
      <c r="T1335" s="550">
        <f>IF(R1335=1,SUM($R$6:R1335),0)</f>
        <v>0</v>
      </c>
      <c r="U1335" s="550">
        <f>IF(S1335=1,SUM($S$6:S1335),0)</f>
        <v>0</v>
      </c>
      <c r="V1335" s="550">
        <f t="shared" si="1375"/>
        <v>0</v>
      </c>
      <c r="W1335" s="550">
        <f t="shared" si="1376"/>
        <v>0</v>
      </c>
      <c r="X1335" s="550">
        <f>IF(W1335=1,SUM($W$6:W1335),0)</f>
        <v>0</v>
      </c>
      <c r="Y1335" s="158"/>
      <c r="Z1335" s="158"/>
      <c r="AA1335" s="158"/>
      <c r="AB1335" s="158"/>
      <c r="AE1335" s="150"/>
      <c r="AF1335" s="160"/>
      <c r="AG1335" s="150"/>
      <c r="AH1335" s="150"/>
    </row>
    <row r="1336" spans="1:34" ht="15" customHeight="1">
      <c r="A1336" s="15"/>
      <c r="B1336" s="166">
        <v>23</v>
      </c>
      <c r="C1336" s="105" t="s">
        <v>1711</v>
      </c>
      <c r="D1336" s="105" t="s">
        <v>1711</v>
      </c>
      <c r="E1336" s="212" t="s">
        <v>47</v>
      </c>
      <c r="F1336" s="213" t="s">
        <v>14</v>
      </c>
      <c r="G1336" s="405"/>
      <c r="H1336" s="405"/>
      <c r="I1336" s="409">
        <v>37176</v>
      </c>
      <c r="J1336" s="447">
        <v>1.8120258620689655</v>
      </c>
      <c r="K1336" s="409">
        <f t="shared" si="1380"/>
        <v>104539.87344827587</v>
      </c>
      <c r="L1336" s="409">
        <f t="shared" ref="L1336:O1336" si="1425">IF($J1336&lt;0,(K1336*(1-$J1336)),(K1336*(1+$J1336)))</f>
        <v>293968.82775396854</v>
      </c>
      <c r="M1336" s="409">
        <f t="shared" si="1425"/>
        <v>826647.94628625666</v>
      </c>
      <c r="N1336" s="409">
        <f t="shared" si="1425"/>
        <v>2324555.4037831509</v>
      </c>
      <c r="O1336" s="409">
        <f t="shared" si="1425"/>
        <v>6536709.9132503876</v>
      </c>
      <c r="P1336" s="455"/>
      <c r="Q1336" s="87">
        <f t="shared" si="1382"/>
        <v>37176</v>
      </c>
      <c r="R1336" s="550">
        <f t="shared" si="1373"/>
        <v>0</v>
      </c>
      <c r="S1336" s="550">
        <f t="shared" si="1374"/>
        <v>0</v>
      </c>
      <c r="T1336" s="550">
        <f>IF(R1336=1,SUM($R$6:R1336),0)</f>
        <v>0</v>
      </c>
      <c r="U1336" s="550">
        <f>IF(S1336=1,SUM($S$6:S1336),0)</f>
        <v>0</v>
      </c>
      <c r="V1336" s="550">
        <f t="shared" si="1375"/>
        <v>0</v>
      </c>
      <c r="W1336" s="550">
        <f t="shared" si="1376"/>
        <v>0</v>
      </c>
      <c r="X1336" s="550">
        <f>IF(W1336=1,SUM($W$6:W1336),0)</f>
        <v>0</v>
      </c>
      <c r="Y1336" s="158"/>
      <c r="Z1336" s="158"/>
      <c r="AA1336" s="158"/>
      <c r="AB1336" s="158"/>
      <c r="AE1336" s="150"/>
      <c r="AF1336" s="160"/>
      <c r="AG1336" s="150"/>
      <c r="AH1336" s="150"/>
    </row>
    <row r="1337" spans="1:34" ht="15" customHeight="1">
      <c r="A1337" s="15"/>
      <c r="B1337" s="166">
        <v>24</v>
      </c>
      <c r="C1337" s="105" t="s">
        <v>623</v>
      </c>
      <c r="D1337" s="105"/>
      <c r="E1337" s="212" t="s">
        <v>47</v>
      </c>
      <c r="F1337" s="213" t="s">
        <v>14</v>
      </c>
      <c r="G1337" s="214">
        <v>11880</v>
      </c>
      <c r="H1337" s="214">
        <v>11880</v>
      </c>
      <c r="I1337" s="444">
        <v>11880</v>
      </c>
      <c r="J1337" s="449">
        <v>0.73709163346613538</v>
      </c>
      <c r="K1337" s="444">
        <f t="shared" si="1380"/>
        <v>20636.648605577691</v>
      </c>
      <c r="L1337" s="444">
        <f t="shared" ref="L1337:O1337" si="1426">IF($J1337&lt;0,(K1337*(1-$J1337)),(K1337*(1+$J1337)))</f>
        <v>35847.749635529603</v>
      </c>
      <c r="M1337" s="444">
        <f t="shared" si="1426"/>
        <v>62270.82597046718</v>
      </c>
      <c r="N1337" s="444">
        <f t="shared" si="1426"/>
        <v>108170.13080232429</v>
      </c>
      <c r="O1337" s="444">
        <f t="shared" si="1426"/>
        <v>187901.42920765505</v>
      </c>
      <c r="P1337" s="455"/>
      <c r="Q1337" s="87">
        <f t="shared" si="1382"/>
        <v>11880</v>
      </c>
      <c r="R1337" s="550">
        <f t="shared" si="1373"/>
        <v>0</v>
      </c>
      <c r="S1337" s="550">
        <f t="shared" si="1374"/>
        <v>0</v>
      </c>
      <c r="T1337" s="550">
        <f>IF(R1337=1,SUM($R$6:R1337),0)</f>
        <v>0</v>
      </c>
      <c r="U1337" s="550">
        <f>IF(S1337=1,SUM($S$6:S1337),0)</f>
        <v>0</v>
      </c>
      <c r="V1337" s="550">
        <f t="shared" si="1375"/>
        <v>0</v>
      </c>
      <c r="W1337" s="550">
        <f t="shared" si="1376"/>
        <v>0</v>
      </c>
      <c r="X1337" s="550">
        <f>IF(W1337=1,SUM($W$6:W1337),0)</f>
        <v>0</v>
      </c>
      <c r="Y1337" s="158"/>
      <c r="Z1337" s="158"/>
      <c r="AA1337" s="158"/>
      <c r="AB1337" s="158"/>
      <c r="AE1337" s="150"/>
      <c r="AF1337" s="160"/>
      <c r="AG1337" s="150"/>
      <c r="AH1337" s="150"/>
    </row>
    <row r="1338" spans="1:34" ht="15" customHeight="1">
      <c r="A1338" s="15"/>
      <c r="B1338" s="166">
        <v>25</v>
      </c>
      <c r="C1338" s="105" t="s">
        <v>624</v>
      </c>
      <c r="D1338" s="105"/>
      <c r="E1338" s="212" t="s">
        <v>47</v>
      </c>
      <c r="F1338" s="213" t="s">
        <v>14</v>
      </c>
      <c r="G1338" s="214">
        <v>11880</v>
      </c>
      <c r="H1338" s="214">
        <v>11880</v>
      </c>
      <c r="I1338" s="444">
        <v>11880</v>
      </c>
      <c r="J1338" s="449">
        <v>0.73709163346613538</v>
      </c>
      <c r="K1338" s="444">
        <f t="shared" si="1380"/>
        <v>20636.648605577691</v>
      </c>
      <c r="L1338" s="444">
        <f t="shared" ref="L1338:O1338" si="1427">IF($J1338&lt;0,(K1338*(1-$J1338)),(K1338*(1+$J1338)))</f>
        <v>35847.749635529603</v>
      </c>
      <c r="M1338" s="444">
        <f t="shared" si="1427"/>
        <v>62270.82597046718</v>
      </c>
      <c r="N1338" s="444">
        <f t="shared" si="1427"/>
        <v>108170.13080232429</v>
      </c>
      <c r="O1338" s="444">
        <f t="shared" si="1427"/>
        <v>187901.42920765505</v>
      </c>
      <c r="P1338" s="455"/>
      <c r="Q1338" s="87">
        <f t="shared" si="1382"/>
        <v>11880</v>
      </c>
      <c r="R1338" s="550">
        <f t="shared" si="1373"/>
        <v>0</v>
      </c>
      <c r="S1338" s="550">
        <f t="shared" si="1374"/>
        <v>0</v>
      </c>
      <c r="T1338" s="550">
        <f>IF(R1338=1,SUM($R$6:R1338),0)</f>
        <v>0</v>
      </c>
      <c r="U1338" s="550">
        <f>IF(S1338=1,SUM($S$6:S1338),0)</f>
        <v>0</v>
      </c>
      <c r="V1338" s="550">
        <f t="shared" si="1375"/>
        <v>0</v>
      </c>
      <c r="W1338" s="550">
        <f t="shared" si="1376"/>
        <v>0</v>
      </c>
      <c r="X1338" s="550">
        <f>IF(W1338=1,SUM($W$6:W1338),0)</f>
        <v>0</v>
      </c>
      <c r="Y1338" s="158"/>
      <c r="Z1338" s="158"/>
      <c r="AA1338" s="158"/>
      <c r="AB1338" s="158"/>
      <c r="AE1338" s="150"/>
      <c r="AF1338" s="160"/>
      <c r="AG1338" s="150"/>
      <c r="AH1338" s="150"/>
    </row>
    <row r="1339" spans="1:34" ht="15" customHeight="1">
      <c r="A1339" s="15"/>
      <c r="B1339" s="166">
        <v>26</v>
      </c>
      <c r="C1339" s="105" t="s">
        <v>625</v>
      </c>
      <c r="D1339" s="105"/>
      <c r="E1339" s="212" t="s">
        <v>47</v>
      </c>
      <c r="F1339" s="213" t="s">
        <v>14</v>
      </c>
      <c r="G1339" s="214">
        <v>12300</v>
      </c>
      <c r="H1339" s="214">
        <v>12300</v>
      </c>
      <c r="I1339" s="444">
        <v>12300</v>
      </c>
      <c r="J1339" s="449">
        <v>0.73709163346613538</v>
      </c>
      <c r="K1339" s="444">
        <f t="shared" si="1380"/>
        <v>21366.227091633467</v>
      </c>
      <c r="L1339" s="444">
        <f t="shared" ref="L1339:O1339" si="1428">IF($J1339&lt;0,(K1339*(1-$J1339)),(K1339*(1+$J1339)))</f>
        <v>37115.094319613978</v>
      </c>
      <c r="M1339" s="444">
        <f t="shared" si="1428"/>
        <v>64472.319817907934</v>
      </c>
      <c r="N1339" s="444">
        <f t="shared" si="1428"/>
        <v>111994.32734584079</v>
      </c>
      <c r="O1339" s="444">
        <f t="shared" si="1428"/>
        <v>194544.40902812767</v>
      </c>
      <c r="P1339" s="455"/>
      <c r="Q1339" s="87">
        <f t="shared" si="1382"/>
        <v>12300</v>
      </c>
      <c r="R1339" s="550">
        <f t="shared" si="1373"/>
        <v>0</v>
      </c>
      <c r="S1339" s="550">
        <f t="shared" si="1374"/>
        <v>0</v>
      </c>
      <c r="T1339" s="550">
        <f>IF(R1339=1,SUM($R$6:R1339),0)</f>
        <v>0</v>
      </c>
      <c r="U1339" s="550">
        <f>IF(S1339=1,SUM($S$6:S1339),0)</f>
        <v>0</v>
      </c>
      <c r="V1339" s="550">
        <f t="shared" si="1375"/>
        <v>0</v>
      </c>
      <c r="W1339" s="550">
        <f t="shared" si="1376"/>
        <v>0</v>
      </c>
      <c r="X1339" s="550">
        <f>IF(W1339=1,SUM($W$6:W1339),0)</f>
        <v>0</v>
      </c>
      <c r="Y1339" s="158"/>
      <c r="Z1339" s="158"/>
      <c r="AA1339" s="158"/>
      <c r="AB1339" s="158"/>
      <c r="AE1339" s="150"/>
      <c r="AF1339" s="160"/>
      <c r="AG1339" s="150"/>
      <c r="AH1339" s="150"/>
    </row>
    <row r="1340" spans="1:34" ht="15" customHeight="1">
      <c r="A1340" s="15"/>
      <c r="B1340" s="166">
        <v>27</v>
      </c>
      <c r="C1340" s="105" t="s">
        <v>626</v>
      </c>
      <c r="D1340" s="105"/>
      <c r="E1340" s="212" t="s">
        <v>47</v>
      </c>
      <c r="F1340" s="213" t="s">
        <v>14</v>
      </c>
      <c r="G1340" s="214">
        <v>12300</v>
      </c>
      <c r="H1340" s="214">
        <v>12300</v>
      </c>
      <c r="I1340" s="444">
        <v>12300</v>
      </c>
      <c r="J1340" s="449">
        <v>0.73709163346613538</v>
      </c>
      <c r="K1340" s="444">
        <f t="shared" si="1380"/>
        <v>21366.227091633467</v>
      </c>
      <c r="L1340" s="444">
        <f t="shared" ref="L1340:O1340" si="1429">IF($J1340&lt;0,(K1340*(1-$J1340)),(K1340*(1+$J1340)))</f>
        <v>37115.094319613978</v>
      </c>
      <c r="M1340" s="444">
        <f t="shared" si="1429"/>
        <v>64472.319817907934</v>
      </c>
      <c r="N1340" s="444">
        <f t="shared" si="1429"/>
        <v>111994.32734584079</v>
      </c>
      <c r="O1340" s="444">
        <f t="shared" si="1429"/>
        <v>194544.40902812767</v>
      </c>
      <c r="P1340" s="455"/>
      <c r="Q1340" s="87">
        <f t="shared" si="1382"/>
        <v>12300</v>
      </c>
      <c r="R1340" s="550">
        <f t="shared" si="1373"/>
        <v>0</v>
      </c>
      <c r="S1340" s="550">
        <f t="shared" si="1374"/>
        <v>0</v>
      </c>
      <c r="T1340" s="550">
        <f>IF(R1340=1,SUM($R$6:R1340),0)</f>
        <v>0</v>
      </c>
      <c r="U1340" s="550">
        <f>IF(S1340=1,SUM($S$6:S1340),0)</f>
        <v>0</v>
      </c>
      <c r="V1340" s="550">
        <f t="shared" si="1375"/>
        <v>0</v>
      </c>
      <c r="W1340" s="550">
        <f t="shared" si="1376"/>
        <v>0</v>
      </c>
      <c r="X1340" s="550">
        <f>IF(W1340=1,SUM($W$6:W1340),0)</f>
        <v>0</v>
      </c>
      <c r="Y1340" s="158"/>
      <c r="Z1340" s="158"/>
      <c r="AA1340" s="158"/>
      <c r="AB1340" s="158"/>
      <c r="AE1340" s="150"/>
      <c r="AF1340" s="160"/>
      <c r="AG1340" s="150"/>
      <c r="AH1340" s="150"/>
    </row>
    <row r="1341" spans="1:34" ht="15" customHeight="1">
      <c r="A1341" s="15"/>
      <c r="B1341" s="166">
        <v>28</v>
      </c>
      <c r="C1341" s="105" t="s">
        <v>627</v>
      </c>
      <c r="D1341" s="105"/>
      <c r="E1341" s="212" t="s">
        <v>47</v>
      </c>
      <c r="F1341" s="213" t="s">
        <v>14</v>
      </c>
      <c r="G1341" s="214">
        <v>16500</v>
      </c>
      <c r="H1341" s="214">
        <v>16500</v>
      </c>
      <c r="I1341" s="444">
        <v>16500</v>
      </c>
      <c r="J1341" s="449">
        <v>0.73709163346613538</v>
      </c>
      <c r="K1341" s="444">
        <f t="shared" si="1380"/>
        <v>28662.011952191235</v>
      </c>
      <c r="L1341" s="444">
        <f t="shared" ref="L1341:O1341" si="1430">IF($J1341&lt;0,(K1341*(1-$J1341)),(K1341*(1+$J1341)))</f>
        <v>49788.541160457768</v>
      </c>
      <c r="M1341" s="444">
        <f t="shared" si="1430"/>
        <v>86487.258292315499</v>
      </c>
      <c r="N1341" s="444">
        <f t="shared" si="1430"/>
        <v>150236.2927810059</v>
      </c>
      <c r="O1341" s="444">
        <f t="shared" si="1430"/>
        <v>260974.20723285413</v>
      </c>
      <c r="P1341" s="455"/>
      <c r="Q1341" s="87">
        <f t="shared" si="1382"/>
        <v>16500</v>
      </c>
      <c r="R1341" s="550">
        <f t="shared" si="1373"/>
        <v>0</v>
      </c>
      <c r="S1341" s="550">
        <f t="shared" si="1374"/>
        <v>0</v>
      </c>
      <c r="T1341" s="550">
        <f>IF(R1341=1,SUM($R$6:R1341),0)</f>
        <v>0</v>
      </c>
      <c r="U1341" s="550">
        <f>IF(S1341=1,SUM($S$6:S1341),0)</f>
        <v>0</v>
      </c>
      <c r="V1341" s="550">
        <f t="shared" si="1375"/>
        <v>0</v>
      </c>
      <c r="W1341" s="550">
        <f t="shared" si="1376"/>
        <v>0</v>
      </c>
      <c r="X1341" s="550">
        <f>IF(W1341=1,SUM($W$6:W1341),0)</f>
        <v>0</v>
      </c>
      <c r="Y1341" s="158"/>
      <c r="Z1341" s="158"/>
      <c r="AA1341" s="158"/>
      <c r="AB1341" s="158"/>
      <c r="AE1341" s="150"/>
      <c r="AF1341" s="160"/>
      <c r="AG1341" s="150"/>
      <c r="AH1341" s="150"/>
    </row>
    <row r="1342" spans="1:34" ht="15" customHeight="1">
      <c r="A1342" s="15"/>
      <c r="B1342" s="166">
        <v>29</v>
      </c>
      <c r="C1342" s="105" t="s">
        <v>628</v>
      </c>
      <c r="D1342" s="105"/>
      <c r="E1342" s="212" t="s">
        <v>47</v>
      </c>
      <c r="F1342" s="213" t="s">
        <v>14</v>
      </c>
      <c r="G1342" s="214">
        <v>16500</v>
      </c>
      <c r="H1342" s="214">
        <v>16500</v>
      </c>
      <c r="I1342" s="444">
        <v>16500</v>
      </c>
      <c r="J1342" s="449">
        <v>0.73709163346613538</v>
      </c>
      <c r="K1342" s="444">
        <f t="shared" si="1380"/>
        <v>28662.011952191235</v>
      </c>
      <c r="L1342" s="444">
        <f t="shared" ref="L1342:O1342" si="1431">IF($J1342&lt;0,(K1342*(1-$J1342)),(K1342*(1+$J1342)))</f>
        <v>49788.541160457768</v>
      </c>
      <c r="M1342" s="444">
        <f t="shared" si="1431"/>
        <v>86487.258292315499</v>
      </c>
      <c r="N1342" s="444">
        <f t="shared" si="1431"/>
        <v>150236.2927810059</v>
      </c>
      <c r="O1342" s="444">
        <f t="shared" si="1431"/>
        <v>260974.20723285413</v>
      </c>
      <c r="P1342" s="455"/>
      <c r="Q1342" s="87">
        <f t="shared" si="1382"/>
        <v>16500</v>
      </c>
      <c r="R1342" s="550">
        <f t="shared" si="1373"/>
        <v>0</v>
      </c>
      <c r="S1342" s="550">
        <f t="shared" si="1374"/>
        <v>0</v>
      </c>
      <c r="T1342" s="550">
        <f>IF(R1342=1,SUM($R$6:R1342),0)</f>
        <v>0</v>
      </c>
      <c r="U1342" s="550">
        <f>IF(S1342=1,SUM($S$6:S1342),0)</f>
        <v>0</v>
      </c>
      <c r="V1342" s="550">
        <f t="shared" si="1375"/>
        <v>0</v>
      </c>
      <c r="W1342" s="550">
        <f t="shared" si="1376"/>
        <v>0</v>
      </c>
      <c r="X1342" s="550">
        <f>IF(W1342=1,SUM($W$6:W1342),0)</f>
        <v>0</v>
      </c>
      <c r="Y1342" s="158"/>
      <c r="Z1342" s="158"/>
      <c r="AA1342" s="158"/>
      <c r="AB1342" s="158"/>
      <c r="AE1342" s="150"/>
      <c r="AF1342" s="160"/>
      <c r="AG1342" s="150"/>
      <c r="AH1342" s="150"/>
    </row>
    <row r="1343" spans="1:34" ht="15" customHeight="1">
      <c r="A1343" s="15"/>
      <c r="B1343" s="166">
        <v>30</v>
      </c>
      <c r="C1343" s="105" t="s">
        <v>629</v>
      </c>
      <c r="D1343" s="105"/>
      <c r="E1343" s="212" t="s">
        <v>47</v>
      </c>
      <c r="F1343" s="213" t="s">
        <v>14</v>
      </c>
      <c r="G1343" s="214">
        <v>13260</v>
      </c>
      <c r="H1343" s="214">
        <v>13260</v>
      </c>
      <c r="I1343" s="444">
        <v>13260</v>
      </c>
      <c r="J1343" s="449">
        <v>0.73709163346613538</v>
      </c>
      <c r="K1343" s="444">
        <f t="shared" si="1380"/>
        <v>23033.835059760957</v>
      </c>
      <c r="L1343" s="444">
        <f t="shared" ref="L1343:O1343" si="1432">IF($J1343&lt;0,(K1343*(1-$J1343)),(K1343*(1+$J1343)))</f>
        <v>40011.882168949698</v>
      </c>
      <c r="M1343" s="444">
        <f t="shared" si="1432"/>
        <v>69504.305754915375</v>
      </c>
      <c r="N1343" s="444">
        <f t="shared" si="1432"/>
        <v>120735.34801673568</v>
      </c>
      <c r="O1343" s="444">
        <f t="shared" si="1432"/>
        <v>209728.36290349372</v>
      </c>
      <c r="P1343" s="455"/>
      <c r="Q1343" s="87">
        <f t="shared" si="1382"/>
        <v>13260</v>
      </c>
      <c r="R1343" s="550">
        <f t="shared" si="1373"/>
        <v>0</v>
      </c>
      <c r="S1343" s="550">
        <f t="shared" si="1374"/>
        <v>0</v>
      </c>
      <c r="T1343" s="550">
        <f>IF(R1343=1,SUM($R$6:R1343),0)</f>
        <v>0</v>
      </c>
      <c r="U1343" s="550">
        <f>IF(S1343=1,SUM($S$6:S1343),0)</f>
        <v>0</v>
      </c>
      <c r="V1343" s="550">
        <f t="shared" si="1375"/>
        <v>0</v>
      </c>
      <c r="W1343" s="550">
        <f t="shared" si="1376"/>
        <v>0</v>
      </c>
      <c r="X1343" s="550">
        <f>IF(W1343=1,SUM($W$6:W1343),0)</f>
        <v>0</v>
      </c>
      <c r="Y1343" s="158"/>
      <c r="Z1343" s="158"/>
      <c r="AA1343" s="158"/>
      <c r="AB1343" s="158"/>
      <c r="AE1343" s="150"/>
      <c r="AF1343" s="160"/>
      <c r="AG1343" s="150"/>
      <c r="AH1343" s="150"/>
    </row>
    <row r="1344" spans="1:34" ht="15" customHeight="1">
      <c r="A1344" s="15"/>
      <c r="B1344" s="169"/>
      <c r="C1344" s="105" t="s">
        <v>48</v>
      </c>
      <c r="D1344" s="105"/>
      <c r="E1344" s="212" t="s">
        <v>48</v>
      </c>
      <c r="F1344" s="213"/>
      <c r="G1344" s="214">
        <v>0</v>
      </c>
      <c r="H1344" s="214">
        <v>0</v>
      </c>
      <c r="I1344" s="167"/>
      <c r="J1344" s="445"/>
      <c r="K1344" s="167"/>
      <c r="L1344" s="167"/>
      <c r="M1344" s="167"/>
      <c r="N1344" s="167"/>
      <c r="O1344" s="167"/>
      <c r="P1344" s="455"/>
      <c r="Q1344" s="87">
        <f t="shared" si="1382"/>
        <v>0</v>
      </c>
      <c r="R1344" s="550">
        <f t="shared" si="1373"/>
        <v>0</v>
      </c>
      <c r="S1344" s="550">
        <f t="shared" si="1374"/>
        <v>0</v>
      </c>
      <c r="T1344" s="550">
        <f>IF(R1344=1,SUM($R$6:R1344),0)</f>
        <v>0</v>
      </c>
      <c r="U1344" s="550">
        <f>IF(S1344=1,SUM($S$6:S1344),0)</f>
        <v>0</v>
      </c>
      <c r="V1344" s="550">
        <f t="shared" si="1375"/>
        <v>0</v>
      </c>
      <c r="W1344" s="550">
        <f t="shared" si="1376"/>
        <v>0</v>
      </c>
      <c r="X1344" s="550">
        <f>IF(W1344=1,SUM($W$6:W1344),0)</f>
        <v>0</v>
      </c>
      <c r="Y1344" s="158"/>
      <c r="Z1344" s="158"/>
      <c r="AA1344" s="158"/>
      <c r="AB1344" s="158"/>
      <c r="AE1344" s="150"/>
      <c r="AF1344" s="160"/>
      <c r="AG1344" s="150"/>
      <c r="AH1344" s="150"/>
    </row>
    <row r="1345" spans="1:34" ht="15" customHeight="1">
      <c r="A1345" s="15"/>
      <c r="B1345" s="425" t="s">
        <v>720</v>
      </c>
      <c r="C1345" s="426" t="s">
        <v>577</v>
      </c>
      <c r="D1345" s="426"/>
      <c r="E1345" s="212" t="s">
        <v>48</v>
      </c>
      <c r="F1345" s="213"/>
      <c r="G1345" s="214">
        <v>0</v>
      </c>
      <c r="H1345" s="214">
        <v>0</v>
      </c>
      <c r="I1345" s="167">
        <v>0</v>
      </c>
      <c r="J1345" s="445"/>
      <c r="K1345" s="167"/>
      <c r="L1345" s="167"/>
      <c r="M1345" s="167"/>
      <c r="N1345" s="167"/>
      <c r="O1345" s="167"/>
      <c r="P1345" s="455"/>
      <c r="Q1345" s="87">
        <f t="shared" si="1382"/>
        <v>0</v>
      </c>
      <c r="R1345" s="550">
        <f t="shared" si="1373"/>
        <v>0</v>
      </c>
      <c r="S1345" s="550">
        <f t="shared" si="1374"/>
        <v>0</v>
      </c>
      <c r="T1345" s="550">
        <f>IF(R1345=1,SUM($R$6:R1345),0)</f>
        <v>0</v>
      </c>
      <c r="U1345" s="550">
        <f>IF(S1345=1,SUM($S$6:S1345),0)</f>
        <v>0</v>
      </c>
      <c r="V1345" s="550">
        <f t="shared" si="1375"/>
        <v>0</v>
      </c>
      <c r="W1345" s="550">
        <f t="shared" si="1376"/>
        <v>0</v>
      </c>
      <c r="X1345" s="550">
        <f>IF(W1345=1,SUM($W$6:W1345),0)</f>
        <v>0</v>
      </c>
      <c r="Y1345" s="158"/>
      <c r="Z1345" s="158"/>
      <c r="AA1345" s="158"/>
      <c r="AB1345" s="158"/>
      <c r="AE1345" s="150"/>
      <c r="AF1345" s="160"/>
      <c r="AG1345" s="150"/>
      <c r="AH1345" s="150"/>
    </row>
    <row r="1346" spans="1:34" ht="15" customHeight="1">
      <c r="A1346" s="15"/>
      <c r="B1346" s="166">
        <v>1</v>
      </c>
      <c r="C1346" s="105" t="s">
        <v>2497</v>
      </c>
      <c r="D1346" s="105" t="s">
        <v>1712</v>
      </c>
      <c r="E1346" s="212" t="s">
        <v>47</v>
      </c>
      <c r="F1346" s="213" t="s">
        <v>14</v>
      </c>
      <c r="G1346" s="214">
        <v>31920</v>
      </c>
      <c r="H1346" s="214">
        <v>31920</v>
      </c>
      <c r="I1346" s="167">
        <v>44467.799999999996</v>
      </c>
      <c r="J1346" s="445">
        <f t="shared" si="1406"/>
        <v>0.39310150375939834</v>
      </c>
      <c r="K1346" s="167">
        <f t="shared" si="1380"/>
        <v>61948.15904887217</v>
      </c>
      <c r="L1346" s="167">
        <f t="shared" ref="L1346:O1346" si="1433">IF($J1346&lt;0,(K1346*(1-$J1346)),(K1346*(1+$J1346)))</f>
        <v>86300.073526110195</v>
      </c>
      <c r="M1346" s="167">
        <f t="shared" si="1433"/>
        <v>120224.76220377075</v>
      </c>
      <c r="N1346" s="167">
        <f t="shared" si="1433"/>
        <v>167485.29701518911</v>
      </c>
      <c r="O1346" s="167">
        <f t="shared" si="1433"/>
        <v>233324.01912944941</v>
      </c>
      <c r="P1346" s="455"/>
      <c r="Q1346" s="87">
        <f t="shared" si="1382"/>
        <v>44467.799999999996</v>
      </c>
      <c r="R1346" s="550">
        <f t="shared" si="1373"/>
        <v>0</v>
      </c>
      <c r="S1346" s="550">
        <f t="shared" si="1374"/>
        <v>0</v>
      </c>
      <c r="T1346" s="550">
        <f>IF(R1346=1,SUM($R$6:R1346),0)</f>
        <v>0</v>
      </c>
      <c r="U1346" s="550">
        <f>IF(S1346=1,SUM($S$6:S1346),0)</f>
        <v>0</v>
      </c>
      <c r="V1346" s="550">
        <f t="shared" si="1375"/>
        <v>0</v>
      </c>
      <c r="W1346" s="550">
        <f t="shared" si="1376"/>
        <v>0</v>
      </c>
      <c r="X1346" s="550">
        <f>IF(W1346=1,SUM($W$6:W1346),0)</f>
        <v>0</v>
      </c>
      <c r="Y1346" s="158"/>
      <c r="Z1346" s="158"/>
      <c r="AA1346" s="158"/>
      <c r="AB1346" s="158"/>
      <c r="AE1346" s="150"/>
      <c r="AF1346" s="160"/>
      <c r="AG1346" s="150"/>
      <c r="AH1346" s="150"/>
    </row>
    <row r="1347" spans="1:34" ht="15" customHeight="1">
      <c r="A1347" s="15"/>
      <c r="B1347" s="166">
        <v>2</v>
      </c>
      <c r="C1347" s="105" t="s">
        <v>2498</v>
      </c>
      <c r="D1347" s="105" t="s">
        <v>1713</v>
      </c>
      <c r="E1347" s="212" t="s">
        <v>47</v>
      </c>
      <c r="F1347" s="213" t="s">
        <v>14</v>
      </c>
      <c r="G1347" s="214">
        <v>16200</v>
      </c>
      <c r="H1347" s="214">
        <v>16200</v>
      </c>
      <c r="I1347" s="167">
        <v>38959.799999999996</v>
      </c>
      <c r="J1347" s="445">
        <f t="shared" si="1406"/>
        <v>1.4049259259259257</v>
      </c>
      <c r="K1347" s="167">
        <f t="shared" si="1380"/>
        <v>93695.433088888865</v>
      </c>
      <c r="L1347" s="167">
        <f t="shared" ref="L1347:O1347" si="1434">IF($J1347&lt;0,(K1347*(1-$J1347)),(K1347*(1+$J1347)))</f>
        <v>225330.57617632666</v>
      </c>
      <c r="M1347" s="167">
        <f t="shared" si="1434"/>
        <v>541903.34455027478</v>
      </c>
      <c r="N1347" s="167">
        <f t="shared" si="1434"/>
        <v>1303237.4026549256</v>
      </c>
      <c r="O1347" s="167">
        <f t="shared" si="1434"/>
        <v>3134189.4172811955</v>
      </c>
      <c r="P1347" s="455"/>
      <c r="Q1347" s="87">
        <f t="shared" si="1382"/>
        <v>38959.799999999996</v>
      </c>
      <c r="R1347" s="550">
        <f t="shared" si="1373"/>
        <v>0</v>
      </c>
      <c r="S1347" s="550">
        <f t="shared" si="1374"/>
        <v>0</v>
      </c>
      <c r="T1347" s="550">
        <f>IF(R1347=1,SUM($R$6:R1347),0)</f>
        <v>0</v>
      </c>
      <c r="U1347" s="550">
        <f>IF(S1347=1,SUM($S$6:S1347),0)</f>
        <v>0</v>
      </c>
      <c r="V1347" s="550">
        <f t="shared" si="1375"/>
        <v>0</v>
      </c>
      <c r="W1347" s="550">
        <f t="shared" si="1376"/>
        <v>0</v>
      </c>
      <c r="X1347" s="550">
        <f>IF(W1347=1,SUM($W$6:W1347),0)</f>
        <v>0</v>
      </c>
      <c r="Y1347" s="158"/>
      <c r="Z1347" s="158"/>
      <c r="AA1347" s="158"/>
      <c r="AB1347" s="158"/>
      <c r="AE1347" s="150"/>
      <c r="AF1347" s="160"/>
      <c r="AG1347" s="150"/>
      <c r="AH1347" s="150"/>
    </row>
    <row r="1348" spans="1:34" ht="15" customHeight="1">
      <c r="A1348" s="15"/>
      <c r="B1348" s="166">
        <v>3</v>
      </c>
      <c r="C1348" s="105" t="s">
        <v>2499</v>
      </c>
      <c r="D1348" s="105" t="s">
        <v>1714</v>
      </c>
      <c r="E1348" s="212" t="s">
        <v>47</v>
      </c>
      <c r="F1348" s="213" t="s">
        <v>14</v>
      </c>
      <c r="G1348" s="214">
        <v>31920</v>
      </c>
      <c r="H1348" s="214">
        <v>31920</v>
      </c>
      <c r="I1348" s="167">
        <v>44664.6</v>
      </c>
      <c r="J1348" s="445">
        <f t="shared" si="1406"/>
        <v>0.39926691729323305</v>
      </c>
      <c r="K1348" s="167">
        <f t="shared" si="1380"/>
        <v>62497.697154135334</v>
      </c>
      <c r="L1348" s="167">
        <f t="shared" ref="L1348:O1348" si="1435">IF($J1348&lt;0,(K1348*(1-$J1348)),(K1348*(1+$J1348)))</f>
        <v>87450.96003479301</v>
      </c>
      <c r="M1348" s="167">
        <f t="shared" si="1435"/>
        <v>122367.23526221854</v>
      </c>
      <c r="N1348" s="167">
        <f t="shared" si="1435"/>
        <v>171224.42406306035</v>
      </c>
      <c r="O1348" s="167">
        <f t="shared" si="1435"/>
        <v>239588.67202402774</v>
      </c>
      <c r="P1348" s="455"/>
      <c r="Q1348" s="87">
        <f t="shared" si="1382"/>
        <v>44664.6</v>
      </c>
      <c r="R1348" s="550">
        <f t="shared" si="1373"/>
        <v>0</v>
      </c>
      <c r="S1348" s="550">
        <f t="shared" si="1374"/>
        <v>0</v>
      </c>
      <c r="T1348" s="550">
        <f>IF(R1348=1,SUM($R$6:R1348),0)</f>
        <v>0</v>
      </c>
      <c r="U1348" s="550">
        <f>IF(S1348=1,SUM($S$6:S1348),0)</f>
        <v>0</v>
      </c>
      <c r="V1348" s="550">
        <f t="shared" si="1375"/>
        <v>0</v>
      </c>
      <c r="W1348" s="550">
        <f t="shared" si="1376"/>
        <v>0</v>
      </c>
      <c r="X1348" s="550">
        <f>IF(W1348=1,SUM($W$6:W1348),0)</f>
        <v>0</v>
      </c>
      <c r="Y1348" s="158"/>
      <c r="Z1348" s="158"/>
      <c r="AA1348" s="158"/>
      <c r="AB1348" s="158"/>
      <c r="AE1348" s="150"/>
      <c r="AF1348" s="160"/>
      <c r="AG1348" s="150"/>
      <c r="AH1348" s="150"/>
    </row>
    <row r="1349" spans="1:34" ht="15" customHeight="1">
      <c r="A1349" s="15"/>
      <c r="B1349" s="166">
        <v>4</v>
      </c>
      <c r="C1349" s="105" t="s">
        <v>2500</v>
      </c>
      <c r="D1349" s="105" t="s">
        <v>1715</v>
      </c>
      <c r="E1349" s="212" t="s">
        <v>47</v>
      </c>
      <c r="F1349" s="213" t="s">
        <v>14</v>
      </c>
      <c r="G1349" s="214">
        <v>31920</v>
      </c>
      <c r="H1349" s="214">
        <v>31920</v>
      </c>
      <c r="I1349" s="167">
        <v>48598.799999999996</v>
      </c>
      <c r="J1349" s="445">
        <f t="shared" si="1406"/>
        <v>0.52251879699248105</v>
      </c>
      <c r="K1349" s="167">
        <f t="shared" si="1380"/>
        <v>73992.58651127819</v>
      </c>
      <c r="L1349" s="167">
        <f t="shared" ref="L1349:O1349" si="1436">IF($J1349&lt;0,(K1349*(1-$J1349)),(K1349*(1+$J1349)))</f>
        <v>112655.10380151335</v>
      </c>
      <c r="M1349" s="167">
        <f t="shared" si="1436"/>
        <v>171519.5131149432</v>
      </c>
      <c r="N1349" s="167">
        <f t="shared" si="1436"/>
        <v>261141.68276849942</v>
      </c>
      <c r="O1349" s="167">
        <f t="shared" si="1436"/>
        <v>397593.12069328787</v>
      </c>
      <c r="P1349" s="455"/>
      <c r="Q1349" s="87">
        <f t="shared" si="1382"/>
        <v>48598.799999999996</v>
      </c>
      <c r="R1349" s="550">
        <f t="shared" si="1373"/>
        <v>0</v>
      </c>
      <c r="S1349" s="550">
        <f t="shared" si="1374"/>
        <v>0</v>
      </c>
      <c r="T1349" s="550">
        <f>IF(R1349=1,SUM($R$6:R1349),0)</f>
        <v>0</v>
      </c>
      <c r="U1349" s="550">
        <f>IF(S1349=1,SUM($S$6:S1349),0)</f>
        <v>0</v>
      </c>
      <c r="V1349" s="550">
        <f t="shared" si="1375"/>
        <v>0</v>
      </c>
      <c r="W1349" s="550">
        <f t="shared" si="1376"/>
        <v>0</v>
      </c>
      <c r="X1349" s="550">
        <f>IF(W1349=1,SUM($W$6:W1349),0)</f>
        <v>0</v>
      </c>
      <c r="Y1349" s="158"/>
      <c r="Z1349" s="158"/>
      <c r="AA1349" s="158"/>
      <c r="AB1349" s="158"/>
      <c r="AE1349" s="150"/>
      <c r="AF1349" s="160"/>
      <c r="AG1349" s="150"/>
      <c r="AH1349" s="150"/>
    </row>
    <row r="1350" spans="1:34" ht="15" customHeight="1">
      <c r="A1350" s="15"/>
      <c r="B1350" s="166">
        <v>5</v>
      </c>
      <c r="C1350" s="105" t="s">
        <v>2501</v>
      </c>
      <c r="D1350" s="105" t="s">
        <v>1716</v>
      </c>
      <c r="E1350" s="212" t="s">
        <v>47</v>
      </c>
      <c r="F1350" s="213" t="s">
        <v>14</v>
      </c>
      <c r="G1350" s="214">
        <v>48060</v>
      </c>
      <c r="H1350" s="214">
        <v>48060</v>
      </c>
      <c r="I1350" s="167">
        <v>48402</v>
      </c>
      <c r="J1350" s="445">
        <f t="shared" si="1406"/>
        <v>7.1161048689138574E-3</v>
      </c>
      <c r="K1350" s="167">
        <f t="shared" si="1380"/>
        <v>48746.433707865173</v>
      </c>
      <c r="L1350" s="167">
        <f t="shared" ref="L1350:O1350" si="1437">IF($J1350&lt;0,(K1350*(1-$J1350)),(K1350*(1+$J1350)))</f>
        <v>49093.318442115902</v>
      </c>
      <c r="M1350" s="167">
        <f t="shared" si="1437"/>
        <v>49442.671644512986</v>
      </c>
      <c r="N1350" s="167">
        <f t="shared" si="1437"/>
        <v>49794.510880934613</v>
      </c>
      <c r="O1350" s="167">
        <f t="shared" si="1437"/>
        <v>50148.853842259618</v>
      </c>
      <c r="P1350" s="455"/>
      <c r="Q1350" s="87">
        <f t="shared" si="1382"/>
        <v>48402</v>
      </c>
      <c r="R1350" s="550">
        <f t="shared" si="1373"/>
        <v>0</v>
      </c>
      <c r="S1350" s="550">
        <f t="shared" si="1374"/>
        <v>0</v>
      </c>
      <c r="T1350" s="550">
        <f>IF(R1350=1,SUM($R$6:R1350),0)</f>
        <v>0</v>
      </c>
      <c r="U1350" s="550">
        <f>IF(S1350=1,SUM($S$6:S1350),0)</f>
        <v>0</v>
      </c>
      <c r="V1350" s="550">
        <f t="shared" si="1375"/>
        <v>0</v>
      </c>
      <c r="W1350" s="550">
        <f t="shared" si="1376"/>
        <v>0</v>
      </c>
      <c r="X1350" s="550">
        <f>IF(W1350=1,SUM($W$6:W1350),0)</f>
        <v>0</v>
      </c>
      <c r="Y1350" s="158"/>
      <c r="Z1350" s="158"/>
      <c r="AA1350" s="158"/>
      <c r="AB1350" s="158"/>
      <c r="AE1350" s="150"/>
      <c r="AF1350" s="160"/>
      <c r="AG1350" s="150"/>
      <c r="AH1350" s="150"/>
    </row>
    <row r="1351" spans="1:34" ht="15" customHeight="1">
      <c r="A1351" s="15"/>
      <c r="B1351" s="166">
        <v>6</v>
      </c>
      <c r="C1351" s="105" t="s">
        <v>2502</v>
      </c>
      <c r="D1351" s="105" t="s">
        <v>1717</v>
      </c>
      <c r="E1351" s="212" t="s">
        <v>47</v>
      </c>
      <c r="F1351" s="213" t="s">
        <v>14</v>
      </c>
      <c r="G1351" s="214">
        <v>48060</v>
      </c>
      <c r="H1351" s="214">
        <v>48060</v>
      </c>
      <c r="I1351" s="167">
        <v>62185.2</v>
      </c>
      <c r="J1351" s="445">
        <f t="shared" si="1406"/>
        <v>0.29390761548064914</v>
      </c>
      <c r="K1351" s="167">
        <f t="shared" si="1380"/>
        <v>80461.903850187256</v>
      </c>
      <c r="L1351" s="167">
        <f t="shared" ref="L1351:O1351" si="1438">IF($J1351&lt;0,(K1351*(1-$J1351)),(K1351*(1+$J1351)))</f>
        <v>104110.27014782904</v>
      </c>
      <c r="M1351" s="167">
        <f t="shared" si="1438"/>
        <v>134709.07139402366</v>
      </c>
      <c r="N1351" s="167">
        <f t="shared" si="1438"/>
        <v>174301.09335105366</v>
      </c>
      <c r="O1351" s="167">
        <f t="shared" si="1438"/>
        <v>225529.51207353183</v>
      </c>
      <c r="P1351" s="455"/>
      <c r="Q1351" s="87">
        <f t="shared" si="1382"/>
        <v>62185.2</v>
      </c>
      <c r="R1351" s="550">
        <f t="shared" ref="R1351:R1414" si="1439">IF(E1351="MDU-KD",1,0)</f>
        <v>0</v>
      </c>
      <c r="S1351" s="550">
        <f t="shared" ref="S1351:S1414" si="1440">IF(E1351="HDW",1,0)</f>
        <v>0</v>
      </c>
      <c r="T1351" s="550">
        <f>IF(R1351=1,SUM($R$6:R1351),0)</f>
        <v>0</v>
      </c>
      <c r="U1351" s="550">
        <f>IF(S1351=1,SUM($S$6:S1351),0)</f>
        <v>0</v>
      </c>
      <c r="V1351" s="550">
        <f t="shared" ref="V1351:V1414" si="1441">IF(T1351=0,U1351,T1351)</f>
        <v>0</v>
      </c>
      <c r="W1351" s="550">
        <f t="shared" ref="W1351:W1414" si="1442">IF(F1351=0,0,IF(LEFT(C1351,11)="Tiang Beton",1,0))</f>
        <v>0</v>
      </c>
      <c r="X1351" s="550">
        <f>IF(W1351=1,SUM($W$6:W1351),0)</f>
        <v>0</v>
      </c>
      <c r="Y1351" s="158"/>
      <c r="Z1351" s="158"/>
      <c r="AA1351" s="158"/>
      <c r="AB1351" s="158"/>
      <c r="AE1351" s="150"/>
      <c r="AF1351" s="160"/>
      <c r="AG1351" s="150"/>
      <c r="AH1351" s="150"/>
    </row>
    <row r="1352" spans="1:34" ht="15" customHeight="1">
      <c r="A1352" s="15"/>
      <c r="B1352" s="166">
        <v>7</v>
      </c>
      <c r="C1352" s="105" t="s">
        <v>2503</v>
      </c>
      <c r="D1352" s="105" t="s">
        <v>1718</v>
      </c>
      <c r="E1352" s="212" t="s">
        <v>47</v>
      </c>
      <c r="F1352" s="213" t="s">
        <v>14</v>
      </c>
      <c r="G1352" s="214">
        <v>26400</v>
      </c>
      <c r="H1352" s="214">
        <v>26400</v>
      </c>
      <c r="I1352" s="167">
        <v>52743</v>
      </c>
      <c r="J1352" s="445">
        <f t="shared" si="1406"/>
        <v>0.99784090909090906</v>
      </c>
      <c r="K1352" s="167">
        <f t="shared" si="1380"/>
        <v>105372.12306818181</v>
      </c>
      <c r="L1352" s="167">
        <f t="shared" ref="L1352:O1352" si="1443">IF($J1352&lt;0,(K1352*(1-$J1352)),(K1352*(1+$J1352)))</f>
        <v>210516.73814337549</v>
      </c>
      <c r="M1352" s="167">
        <f t="shared" si="1443"/>
        <v>420578.95151121414</v>
      </c>
      <c r="N1352" s="167">
        <f t="shared" si="1443"/>
        <v>840249.83483166539</v>
      </c>
      <c r="O1352" s="167">
        <f t="shared" si="1443"/>
        <v>1678685.4938835807</v>
      </c>
      <c r="P1352" s="455"/>
      <c r="Q1352" s="87">
        <f t="shared" si="1382"/>
        <v>52743</v>
      </c>
      <c r="R1352" s="550">
        <f t="shared" si="1439"/>
        <v>0</v>
      </c>
      <c r="S1352" s="550">
        <f t="shared" si="1440"/>
        <v>0</v>
      </c>
      <c r="T1352" s="550">
        <f>IF(R1352=1,SUM($R$6:R1352),0)</f>
        <v>0</v>
      </c>
      <c r="U1352" s="550">
        <f>IF(S1352=1,SUM($S$6:S1352),0)</f>
        <v>0</v>
      </c>
      <c r="V1352" s="550">
        <f t="shared" si="1441"/>
        <v>0</v>
      </c>
      <c r="W1352" s="550">
        <f t="shared" si="1442"/>
        <v>0</v>
      </c>
      <c r="X1352" s="550">
        <f>IF(W1352=1,SUM($W$6:W1352),0)</f>
        <v>0</v>
      </c>
      <c r="Y1352" s="158"/>
      <c r="Z1352" s="158"/>
      <c r="AA1352" s="158"/>
      <c r="AB1352" s="158"/>
      <c r="AE1352" s="150"/>
      <c r="AF1352" s="160"/>
      <c r="AG1352" s="150"/>
      <c r="AH1352" s="150"/>
    </row>
    <row r="1353" spans="1:34" ht="15" customHeight="1">
      <c r="A1353" s="15"/>
      <c r="B1353" s="166">
        <v>8</v>
      </c>
      <c r="C1353" s="105" t="s">
        <v>2504</v>
      </c>
      <c r="D1353" s="105" t="s">
        <v>1719</v>
      </c>
      <c r="E1353" s="212" t="s">
        <v>47</v>
      </c>
      <c r="F1353" s="213" t="s">
        <v>14</v>
      </c>
      <c r="G1353" s="214">
        <v>50400</v>
      </c>
      <c r="H1353" s="214">
        <v>50400</v>
      </c>
      <c r="I1353" s="167">
        <v>80077.8</v>
      </c>
      <c r="J1353" s="445">
        <f t="shared" si="1406"/>
        <v>0.58884523809523814</v>
      </c>
      <c r="K1353" s="167">
        <f t="shared" si="1380"/>
        <v>127231.23120714288</v>
      </c>
      <c r="L1353" s="167">
        <f t="shared" ref="L1353:O1353" si="1444">IF($J1353&lt;0,(K1353*(1-$J1353)),(K1353*(1+$J1353)))</f>
        <v>202150.73584046323</v>
      </c>
      <c r="M1353" s="167">
        <f t="shared" si="1444"/>
        <v>321186.23401756841</v>
      </c>
      <c r="N1353" s="167">
        <f t="shared" si="1444"/>
        <v>510315.21846055641</v>
      </c>
      <c r="O1353" s="167">
        <f t="shared" si="1444"/>
        <v>810811.90477858623</v>
      </c>
      <c r="P1353" s="455"/>
      <c r="Q1353" s="87">
        <f t="shared" si="1382"/>
        <v>80077.8</v>
      </c>
      <c r="R1353" s="550">
        <f t="shared" si="1439"/>
        <v>0</v>
      </c>
      <c r="S1353" s="550">
        <f t="shared" si="1440"/>
        <v>0</v>
      </c>
      <c r="T1353" s="550">
        <f>IF(R1353=1,SUM($R$6:R1353),0)</f>
        <v>0</v>
      </c>
      <c r="U1353" s="550">
        <f>IF(S1353=1,SUM($S$6:S1353),0)</f>
        <v>0</v>
      </c>
      <c r="V1353" s="550">
        <f t="shared" si="1441"/>
        <v>0</v>
      </c>
      <c r="W1353" s="550">
        <f t="shared" si="1442"/>
        <v>0</v>
      </c>
      <c r="X1353" s="550">
        <f>IF(W1353=1,SUM($W$6:W1353),0)</f>
        <v>0</v>
      </c>
      <c r="Y1353" s="158"/>
      <c r="Z1353" s="158"/>
      <c r="AA1353" s="158"/>
      <c r="AB1353" s="158"/>
      <c r="AE1353" s="150"/>
      <c r="AF1353" s="160"/>
      <c r="AG1353" s="150"/>
      <c r="AH1353" s="150"/>
    </row>
    <row r="1354" spans="1:34" ht="15" customHeight="1">
      <c r="A1354" s="15"/>
      <c r="B1354" s="166">
        <v>9</v>
      </c>
      <c r="C1354" s="105" t="s">
        <v>2505</v>
      </c>
      <c r="D1354" s="105" t="s">
        <v>1720</v>
      </c>
      <c r="E1354" s="212" t="s">
        <v>47</v>
      </c>
      <c r="F1354" s="213" t="s">
        <v>14</v>
      </c>
      <c r="G1354" s="214">
        <v>42180</v>
      </c>
      <c r="H1354" s="214">
        <v>42180</v>
      </c>
      <c r="I1354" s="167">
        <v>61988.399999999994</v>
      </c>
      <c r="J1354" s="445">
        <f t="shared" si="1406"/>
        <v>0.46961593172119476</v>
      </c>
      <c r="K1354" s="167">
        <f t="shared" si="1380"/>
        <v>91099.140221906098</v>
      </c>
      <c r="L1354" s="167">
        <f t="shared" ref="L1354:O1354" si="1445">IF($J1354&lt;0,(K1354*(1-$J1354)),(K1354*(1+$J1354)))</f>
        <v>133880.74783621629</v>
      </c>
      <c r="M1354" s="167">
        <f t="shared" si="1445"/>
        <v>196753.27997085135</v>
      </c>
      <c r="N1354" s="167">
        <f t="shared" si="1445"/>
        <v>289151.75486356381</v>
      </c>
      <c r="O1354" s="167">
        <f t="shared" si="1445"/>
        <v>424942.02563263482</v>
      </c>
      <c r="P1354" s="455"/>
      <c r="Q1354" s="87">
        <f t="shared" si="1382"/>
        <v>61988.399999999994</v>
      </c>
      <c r="R1354" s="550">
        <f t="shared" si="1439"/>
        <v>0</v>
      </c>
      <c r="S1354" s="550">
        <f t="shared" si="1440"/>
        <v>0</v>
      </c>
      <c r="T1354" s="550">
        <f>IF(R1354=1,SUM($R$6:R1354),0)</f>
        <v>0</v>
      </c>
      <c r="U1354" s="550">
        <f>IF(S1354=1,SUM($S$6:S1354),0)</f>
        <v>0</v>
      </c>
      <c r="V1354" s="550">
        <f t="shared" si="1441"/>
        <v>0</v>
      </c>
      <c r="W1354" s="550">
        <f t="shared" si="1442"/>
        <v>0</v>
      </c>
      <c r="X1354" s="550">
        <f>IF(W1354=1,SUM($W$6:W1354),0)</f>
        <v>0</v>
      </c>
      <c r="Y1354" s="158"/>
      <c r="Z1354" s="158"/>
      <c r="AA1354" s="158"/>
      <c r="AB1354" s="158"/>
      <c r="AE1354" s="150"/>
      <c r="AF1354" s="160"/>
      <c r="AG1354" s="150"/>
      <c r="AH1354" s="150"/>
    </row>
    <row r="1355" spans="1:34" ht="15" customHeight="1">
      <c r="A1355" s="15"/>
      <c r="B1355" s="166">
        <v>10</v>
      </c>
      <c r="C1355" s="105" t="s">
        <v>2506</v>
      </c>
      <c r="D1355" s="105" t="s">
        <v>1721</v>
      </c>
      <c r="E1355" s="212" t="s">
        <v>47</v>
      </c>
      <c r="F1355" s="213" t="s">
        <v>14</v>
      </c>
      <c r="G1355" s="214">
        <v>27120</v>
      </c>
      <c r="H1355" s="214">
        <v>27120</v>
      </c>
      <c r="I1355" s="167">
        <v>49202.400000000001</v>
      </c>
      <c r="J1355" s="445">
        <f t="shared" ref="J1355:J1418" si="1446">((I1355-H1355)/H1355)*100%</f>
        <v>0.81424778761061956</v>
      </c>
      <c r="K1355" s="167">
        <f t="shared" ref="K1355:K1418" si="1447">IF($J1355&lt;0,(I1355*(1-$J1355)),(I1355*(1+$J1355)))</f>
        <v>89265.345345132751</v>
      </c>
      <c r="L1355" s="167">
        <f t="shared" ref="L1355:O1355" si="1448">IF($J1355&lt;0,(K1355*(1-$J1355)),(K1355*(1+$J1355)))</f>
        <v>161949.455302705</v>
      </c>
      <c r="M1355" s="167">
        <f t="shared" si="1448"/>
        <v>293816.44098767749</v>
      </c>
      <c r="N1355" s="167">
        <f t="shared" si="1448"/>
        <v>533055.82802552008</v>
      </c>
      <c r="O1355" s="167">
        <f t="shared" si="1448"/>
        <v>967095.35666824668</v>
      </c>
      <c r="P1355" s="455"/>
      <c r="Q1355" s="87">
        <f t="shared" ref="Q1355:Q1418" si="1449">IF($Q$5=$H$4,H1355,(IF($Q$5=$G$4,G1355,(IF($Q$5=$I$4,I1355,(IF($Q$5=$K$4,K1355,(IF($Q$5=$L$4,L1355,(IF($Q$5=$M$4,M1355,(IF($Q$5=$N$4,N1355,(IF($Q$5=$O$4,O1355,0)))))))))))))))</f>
        <v>49202.400000000001</v>
      </c>
      <c r="R1355" s="550">
        <f t="shared" si="1439"/>
        <v>0</v>
      </c>
      <c r="S1355" s="550">
        <f t="shared" si="1440"/>
        <v>0</v>
      </c>
      <c r="T1355" s="550">
        <f>IF(R1355=1,SUM($R$6:R1355),0)</f>
        <v>0</v>
      </c>
      <c r="U1355" s="550">
        <f>IF(S1355=1,SUM($S$6:S1355),0)</f>
        <v>0</v>
      </c>
      <c r="V1355" s="550">
        <f t="shared" si="1441"/>
        <v>0</v>
      </c>
      <c r="W1355" s="550">
        <f t="shared" si="1442"/>
        <v>0</v>
      </c>
      <c r="X1355" s="550">
        <f>IF(W1355=1,SUM($W$6:W1355),0)</f>
        <v>0</v>
      </c>
      <c r="Y1355" s="158"/>
      <c r="Z1355" s="158"/>
      <c r="AA1355" s="158"/>
      <c r="AB1355" s="158"/>
      <c r="AE1355" s="150"/>
      <c r="AF1355" s="160"/>
      <c r="AG1355" s="150"/>
      <c r="AH1355" s="150"/>
    </row>
    <row r="1356" spans="1:34" ht="15" customHeight="1">
      <c r="A1356" s="15"/>
      <c r="B1356" s="166">
        <v>11</v>
      </c>
      <c r="C1356" s="105" t="s">
        <v>2507</v>
      </c>
      <c r="D1356" s="105" t="s">
        <v>1722</v>
      </c>
      <c r="E1356" s="212" t="s">
        <v>47</v>
      </c>
      <c r="F1356" s="213" t="s">
        <v>14</v>
      </c>
      <c r="G1356" s="214">
        <v>42180</v>
      </c>
      <c r="H1356" s="214">
        <v>42180</v>
      </c>
      <c r="I1356" s="167">
        <v>62578.2</v>
      </c>
      <c r="J1356" s="445">
        <f t="shared" si="1446"/>
        <v>0.48359886201991459</v>
      </c>
      <c r="K1356" s="167">
        <f t="shared" si="1447"/>
        <v>92840.946307254606</v>
      </c>
      <c r="L1356" s="167">
        <f t="shared" ref="L1356:O1356" si="1450">IF($J1356&lt;0,(K1356*(1-$J1356)),(K1356*(1+$J1356)))</f>
        <v>137738.72229029491</v>
      </c>
      <c r="M1356" s="167">
        <f t="shared" si="1450"/>
        <v>204349.01164595858</v>
      </c>
      <c r="N1356" s="167">
        <f t="shared" si="1450"/>
        <v>303171.96113283839</v>
      </c>
      <c r="O1356" s="167">
        <f t="shared" si="1450"/>
        <v>449785.57653302478</v>
      </c>
      <c r="P1356" s="455"/>
      <c r="Q1356" s="87">
        <f t="shared" si="1449"/>
        <v>62578.2</v>
      </c>
      <c r="R1356" s="550">
        <f t="shared" si="1439"/>
        <v>0</v>
      </c>
      <c r="S1356" s="550">
        <f t="shared" si="1440"/>
        <v>0</v>
      </c>
      <c r="T1356" s="550">
        <f>IF(R1356=1,SUM($R$6:R1356),0)</f>
        <v>0</v>
      </c>
      <c r="U1356" s="550">
        <f>IF(S1356=1,SUM($S$6:S1356),0)</f>
        <v>0</v>
      </c>
      <c r="V1356" s="550">
        <f t="shared" si="1441"/>
        <v>0</v>
      </c>
      <c r="W1356" s="550">
        <f t="shared" si="1442"/>
        <v>0</v>
      </c>
      <c r="X1356" s="550">
        <f>IF(W1356=1,SUM($W$6:W1356),0)</f>
        <v>0</v>
      </c>
      <c r="Y1356" s="158"/>
      <c r="Z1356" s="158"/>
      <c r="AA1356" s="158"/>
      <c r="AB1356" s="158"/>
      <c r="AE1356" s="150"/>
      <c r="AF1356" s="160"/>
      <c r="AG1356" s="150"/>
      <c r="AH1356" s="150"/>
    </row>
    <row r="1357" spans="1:34" ht="15" customHeight="1">
      <c r="A1357" s="15"/>
      <c r="B1357" s="166">
        <v>12</v>
      </c>
      <c r="C1357" s="105" t="s">
        <v>2508</v>
      </c>
      <c r="D1357" s="105" t="s">
        <v>1723</v>
      </c>
      <c r="E1357" s="212" t="s">
        <v>47</v>
      </c>
      <c r="F1357" s="213" t="s">
        <v>14</v>
      </c>
      <c r="G1357" s="214">
        <v>46800</v>
      </c>
      <c r="H1357" s="214">
        <v>46800</v>
      </c>
      <c r="I1357" s="167">
        <v>99586.2</v>
      </c>
      <c r="J1357" s="445">
        <f t="shared" si="1446"/>
        <v>1.1279102564102563</v>
      </c>
      <c r="K1357" s="167">
        <f t="shared" si="1447"/>
        <v>211910.49637692308</v>
      </c>
      <c r="L1357" s="167">
        <f t="shared" ref="L1357:O1357" si="1451">IF($J1357&lt;0,(K1357*(1-$J1357)),(K1357*(1+$J1357)))</f>
        <v>450926.51868144312</v>
      </c>
      <c r="M1357" s="167">
        <f t="shared" si="1451"/>
        <v>959531.163989614</v>
      </c>
      <c r="N1357" s="167">
        <f t="shared" si="1451"/>
        <v>2041796.2051987716</v>
      </c>
      <c r="O1357" s="167">
        <f t="shared" si="1451"/>
        <v>4344759.0865420066</v>
      </c>
      <c r="P1357" s="455"/>
      <c r="Q1357" s="87">
        <f t="shared" si="1449"/>
        <v>99586.2</v>
      </c>
      <c r="R1357" s="550">
        <f t="shared" si="1439"/>
        <v>0</v>
      </c>
      <c r="S1357" s="550">
        <f t="shared" si="1440"/>
        <v>0</v>
      </c>
      <c r="T1357" s="550">
        <f>IF(R1357=1,SUM($R$6:R1357),0)</f>
        <v>0</v>
      </c>
      <c r="U1357" s="550">
        <f>IF(S1357=1,SUM($S$6:S1357),0)</f>
        <v>0</v>
      </c>
      <c r="V1357" s="550">
        <f t="shared" si="1441"/>
        <v>0</v>
      </c>
      <c r="W1357" s="550">
        <f t="shared" si="1442"/>
        <v>0</v>
      </c>
      <c r="X1357" s="550">
        <f>IF(W1357=1,SUM($W$6:W1357),0)</f>
        <v>0</v>
      </c>
      <c r="Y1357" s="158"/>
      <c r="Z1357" s="158"/>
      <c r="AA1357" s="158"/>
      <c r="AB1357" s="158"/>
      <c r="AE1357" s="150"/>
      <c r="AF1357" s="160"/>
      <c r="AG1357" s="150"/>
      <c r="AH1357" s="150"/>
    </row>
    <row r="1358" spans="1:34" ht="15" customHeight="1">
      <c r="A1358" s="15"/>
      <c r="B1358" s="166">
        <v>13</v>
      </c>
      <c r="C1358" s="105" t="s">
        <v>2509</v>
      </c>
      <c r="D1358" s="105" t="s">
        <v>1724</v>
      </c>
      <c r="E1358" s="212" t="s">
        <v>47</v>
      </c>
      <c r="F1358" s="213" t="s">
        <v>14</v>
      </c>
      <c r="G1358" s="214">
        <v>45240</v>
      </c>
      <c r="H1358" s="214">
        <v>45240</v>
      </c>
      <c r="I1358" s="167">
        <v>64769.399999999994</v>
      </c>
      <c r="J1358" s="445">
        <f t="shared" si="1446"/>
        <v>0.43168435013262585</v>
      </c>
      <c r="K1358" s="167">
        <f t="shared" si="1447"/>
        <v>92729.336347480086</v>
      </c>
      <c r="L1358" s="167">
        <f t="shared" ref="L1358:O1358" si="1452">IF($J1358&lt;0,(K1358*(1-$J1358)),(K1358*(1+$J1358)))</f>
        <v>132759.13964687168</v>
      </c>
      <c r="M1358" s="167">
        <f t="shared" si="1452"/>
        <v>190069.18256949799</v>
      </c>
      <c r="N1358" s="167">
        <f t="shared" si="1452"/>
        <v>272119.07412725111</v>
      </c>
      <c r="O1358" s="167">
        <f t="shared" si="1452"/>
        <v>389588.6198005653</v>
      </c>
      <c r="P1358" s="455"/>
      <c r="Q1358" s="87">
        <f t="shared" si="1449"/>
        <v>64769.399999999994</v>
      </c>
      <c r="R1358" s="550">
        <f t="shared" si="1439"/>
        <v>0</v>
      </c>
      <c r="S1358" s="550">
        <f t="shared" si="1440"/>
        <v>0</v>
      </c>
      <c r="T1358" s="550">
        <f>IF(R1358=1,SUM($R$6:R1358),0)</f>
        <v>0</v>
      </c>
      <c r="U1358" s="550">
        <f>IF(S1358=1,SUM($S$6:S1358),0)</f>
        <v>0</v>
      </c>
      <c r="V1358" s="550">
        <f t="shared" si="1441"/>
        <v>0</v>
      </c>
      <c r="W1358" s="550">
        <f t="shared" si="1442"/>
        <v>0</v>
      </c>
      <c r="X1358" s="550">
        <f>IF(W1358=1,SUM($W$6:W1358),0)</f>
        <v>0</v>
      </c>
      <c r="Y1358" s="158"/>
      <c r="Z1358" s="158"/>
      <c r="AA1358" s="158"/>
      <c r="AB1358" s="158"/>
      <c r="AE1358" s="150"/>
      <c r="AF1358" s="160"/>
      <c r="AG1358" s="150"/>
      <c r="AH1358" s="150"/>
    </row>
    <row r="1359" spans="1:34" ht="15" customHeight="1">
      <c r="A1359" s="15"/>
      <c r="B1359" s="166">
        <v>14</v>
      </c>
      <c r="C1359" s="105" t="s">
        <v>2510</v>
      </c>
      <c r="D1359" s="105" t="s">
        <v>1725</v>
      </c>
      <c r="E1359" s="212" t="s">
        <v>47</v>
      </c>
      <c r="F1359" s="213" t="s">
        <v>14</v>
      </c>
      <c r="G1359" s="214">
        <v>46800</v>
      </c>
      <c r="H1359" s="214">
        <v>46800</v>
      </c>
      <c r="I1359" s="167">
        <v>99586.2</v>
      </c>
      <c r="J1359" s="445">
        <f t="shared" si="1446"/>
        <v>1.1279102564102563</v>
      </c>
      <c r="K1359" s="167">
        <f t="shared" si="1447"/>
        <v>211910.49637692308</v>
      </c>
      <c r="L1359" s="167">
        <f t="shared" ref="L1359:O1359" si="1453">IF($J1359&lt;0,(K1359*(1-$J1359)),(K1359*(1+$J1359)))</f>
        <v>450926.51868144312</v>
      </c>
      <c r="M1359" s="167">
        <f t="shared" si="1453"/>
        <v>959531.163989614</v>
      </c>
      <c r="N1359" s="167">
        <f t="shared" si="1453"/>
        <v>2041796.2051987716</v>
      </c>
      <c r="O1359" s="167">
        <f t="shared" si="1453"/>
        <v>4344759.0865420066</v>
      </c>
      <c r="P1359" s="455"/>
      <c r="Q1359" s="87">
        <f t="shared" si="1449"/>
        <v>99586.2</v>
      </c>
      <c r="R1359" s="550">
        <f t="shared" si="1439"/>
        <v>0</v>
      </c>
      <c r="S1359" s="550">
        <f t="shared" si="1440"/>
        <v>0</v>
      </c>
      <c r="T1359" s="550">
        <f>IF(R1359=1,SUM($R$6:R1359),0)</f>
        <v>0</v>
      </c>
      <c r="U1359" s="550">
        <f>IF(S1359=1,SUM($S$6:S1359),0)</f>
        <v>0</v>
      </c>
      <c r="V1359" s="550">
        <f t="shared" si="1441"/>
        <v>0</v>
      </c>
      <c r="W1359" s="550">
        <f t="shared" si="1442"/>
        <v>0</v>
      </c>
      <c r="X1359" s="550">
        <f>IF(W1359=1,SUM($W$6:W1359),0)</f>
        <v>0</v>
      </c>
      <c r="Y1359" s="158"/>
      <c r="Z1359" s="158"/>
      <c r="AA1359" s="158"/>
      <c r="AB1359" s="158"/>
      <c r="AE1359" s="150"/>
      <c r="AF1359" s="160"/>
      <c r="AG1359" s="150"/>
      <c r="AH1359" s="150"/>
    </row>
    <row r="1360" spans="1:34" ht="15" customHeight="1">
      <c r="A1360" s="15"/>
      <c r="B1360" s="166">
        <v>15</v>
      </c>
      <c r="C1360" s="105" t="s">
        <v>2511</v>
      </c>
      <c r="D1360" s="105" t="s">
        <v>1726</v>
      </c>
      <c r="E1360" s="212" t="s">
        <v>47</v>
      </c>
      <c r="F1360" s="213" t="s">
        <v>14</v>
      </c>
      <c r="G1360" s="214">
        <v>22740</v>
      </c>
      <c r="H1360" s="214">
        <v>22740</v>
      </c>
      <c r="I1360" s="167">
        <v>55497</v>
      </c>
      <c r="J1360" s="445">
        <f t="shared" si="1446"/>
        <v>1.4405013192612137</v>
      </c>
      <c r="K1360" s="167">
        <f t="shared" si="1447"/>
        <v>135440.50171503957</v>
      </c>
      <c r="L1360" s="167">
        <f t="shared" ref="L1360:O1360" si="1454">IF($J1360&lt;0,(K1360*(1-$J1360)),(K1360*(1+$J1360)))</f>
        <v>330542.72311695473</v>
      </c>
      <c r="M1360" s="167">
        <f t="shared" si="1454"/>
        <v>806689.95183912211</v>
      </c>
      <c r="N1360" s="167">
        <f t="shared" si="1454"/>
        <v>1968727.8916981425</v>
      </c>
      <c r="O1360" s="167">
        <f t="shared" si="1454"/>
        <v>4804683.0169556644</v>
      </c>
      <c r="P1360" s="455"/>
      <c r="Q1360" s="87">
        <f t="shared" si="1449"/>
        <v>55497</v>
      </c>
      <c r="R1360" s="550">
        <f t="shared" si="1439"/>
        <v>0</v>
      </c>
      <c r="S1360" s="550">
        <f t="shared" si="1440"/>
        <v>0</v>
      </c>
      <c r="T1360" s="550">
        <f>IF(R1360=1,SUM($R$6:R1360),0)</f>
        <v>0</v>
      </c>
      <c r="U1360" s="550">
        <f>IF(S1360=1,SUM($S$6:S1360),0)</f>
        <v>0</v>
      </c>
      <c r="V1360" s="550">
        <f t="shared" si="1441"/>
        <v>0</v>
      </c>
      <c r="W1360" s="550">
        <f t="shared" si="1442"/>
        <v>0</v>
      </c>
      <c r="X1360" s="550">
        <f>IF(W1360=1,SUM($W$6:W1360),0)</f>
        <v>0</v>
      </c>
      <c r="Y1360" s="158"/>
      <c r="Z1360" s="158"/>
      <c r="AA1360" s="158"/>
      <c r="AB1360" s="158"/>
      <c r="AE1360" s="150"/>
      <c r="AF1360" s="160"/>
      <c r="AG1360" s="150"/>
      <c r="AH1360" s="150"/>
    </row>
    <row r="1361" spans="1:34" ht="15" customHeight="1">
      <c r="A1361" s="15"/>
      <c r="B1361" s="166">
        <v>16</v>
      </c>
      <c r="C1361" s="105" t="s">
        <v>2512</v>
      </c>
      <c r="D1361" s="105" t="s">
        <v>1727</v>
      </c>
      <c r="E1361" s="212" t="s">
        <v>47</v>
      </c>
      <c r="F1361" s="213" t="s">
        <v>14</v>
      </c>
      <c r="G1361" s="214">
        <v>21720</v>
      </c>
      <c r="H1361" s="214">
        <v>21720</v>
      </c>
      <c r="I1361" s="167">
        <v>40350.6</v>
      </c>
      <c r="J1361" s="445">
        <f t="shared" si="1446"/>
        <v>0.85776243093922644</v>
      </c>
      <c r="K1361" s="167">
        <f t="shared" si="1447"/>
        <v>74961.828745856343</v>
      </c>
      <c r="L1361" s="167">
        <f t="shared" ref="L1361:O1361" si="1455">IF($J1361&lt;0,(K1361*(1-$J1361)),(K1361*(1+$J1361)))</f>
        <v>139261.26919855207</v>
      </c>
      <c r="M1361" s="167">
        <f t="shared" si="1455"/>
        <v>258714.35400198412</v>
      </c>
      <c r="N1361" s="167">
        <f t="shared" si="1455"/>
        <v>480629.80720959761</v>
      </c>
      <c r="O1361" s="167">
        <f t="shared" si="1455"/>
        <v>892895.9990235538</v>
      </c>
      <c r="P1361" s="455"/>
      <c r="Q1361" s="87">
        <f t="shared" si="1449"/>
        <v>40350.6</v>
      </c>
      <c r="R1361" s="550">
        <f t="shared" si="1439"/>
        <v>0</v>
      </c>
      <c r="S1361" s="550">
        <f t="shared" si="1440"/>
        <v>0</v>
      </c>
      <c r="T1361" s="550">
        <f>IF(R1361=1,SUM($R$6:R1361),0)</f>
        <v>0</v>
      </c>
      <c r="U1361" s="550">
        <f>IF(S1361=1,SUM($S$6:S1361),0)</f>
        <v>0</v>
      </c>
      <c r="V1361" s="550">
        <f t="shared" si="1441"/>
        <v>0</v>
      </c>
      <c r="W1361" s="550">
        <f t="shared" si="1442"/>
        <v>0</v>
      </c>
      <c r="X1361" s="550">
        <f>IF(W1361=1,SUM($W$6:W1361),0)</f>
        <v>0</v>
      </c>
      <c r="Y1361" s="158"/>
      <c r="Z1361" s="158"/>
      <c r="AA1361" s="158"/>
      <c r="AB1361" s="158"/>
      <c r="AE1361" s="150"/>
      <c r="AF1361" s="160"/>
      <c r="AG1361" s="150"/>
      <c r="AH1361" s="150"/>
    </row>
    <row r="1362" spans="1:34" ht="15" customHeight="1">
      <c r="A1362" s="15"/>
      <c r="B1362" s="166">
        <v>17</v>
      </c>
      <c r="C1362" s="105" t="s">
        <v>2513</v>
      </c>
      <c r="D1362" s="105" t="s">
        <v>1728</v>
      </c>
      <c r="E1362" s="212" t="s">
        <v>47</v>
      </c>
      <c r="F1362" s="213" t="s">
        <v>14</v>
      </c>
      <c r="G1362" s="214">
        <v>22740</v>
      </c>
      <c r="H1362" s="214">
        <v>22740</v>
      </c>
      <c r="I1362" s="167">
        <v>55497</v>
      </c>
      <c r="J1362" s="445">
        <f t="shared" si="1446"/>
        <v>1.4405013192612137</v>
      </c>
      <c r="K1362" s="167">
        <f t="shared" si="1447"/>
        <v>135440.50171503957</v>
      </c>
      <c r="L1362" s="167">
        <f t="shared" ref="L1362:O1362" si="1456">IF($J1362&lt;0,(K1362*(1-$J1362)),(K1362*(1+$J1362)))</f>
        <v>330542.72311695473</v>
      </c>
      <c r="M1362" s="167">
        <f t="shared" si="1456"/>
        <v>806689.95183912211</v>
      </c>
      <c r="N1362" s="167">
        <f t="shared" si="1456"/>
        <v>1968727.8916981425</v>
      </c>
      <c r="O1362" s="167">
        <f t="shared" si="1456"/>
        <v>4804683.0169556644</v>
      </c>
      <c r="P1362" s="455"/>
      <c r="Q1362" s="87">
        <f t="shared" si="1449"/>
        <v>55497</v>
      </c>
      <c r="R1362" s="550">
        <f t="shared" si="1439"/>
        <v>0</v>
      </c>
      <c r="S1362" s="550">
        <f t="shared" si="1440"/>
        <v>0</v>
      </c>
      <c r="T1362" s="550">
        <f>IF(R1362=1,SUM($R$6:R1362),0)</f>
        <v>0</v>
      </c>
      <c r="U1362" s="550">
        <f>IF(S1362=1,SUM($S$6:S1362),0)</f>
        <v>0</v>
      </c>
      <c r="V1362" s="550">
        <f t="shared" si="1441"/>
        <v>0</v>
      </c>
      <c r="W1362" s="550">
        <f t="shared" si="1442"/>
        <v>0</v>
      </c>
      <c r="X1362" s="550">
        <f>IF(W1362=1,SUM($W$6:W1362),0)</f>
        <v>0</v>
      </c>
      <c r="Y1362" s="158"/>
      <c r="Z1362" s="158"/>
      <c r="AA1362" s="158"/>
      <c r="AB1362" s="158"/>
      <c r="AE1362" s="150"/>
      <c r="AF1362" s="160"/>
      <c r="AG1362" s="150"/>
      <c r="AH1362" s="150"/>
    </row>
    <row r="1363" spans="1:34" ht="15" customHeight="1">
      <c r="A1363" s="15"/>
      <c r="B1363" s="166">
        <v>18</v>
      </c>
      <c r="C1363" s="105" t="s">
        <v>2514</v>
      </c>
      <c r="D1363" s="105" t="s">
        <v>1729</v>
      </c>
      <c r="E1363" s="212" t="s">
        <v>47</v>
      </c>
      <c r="F1363" s="213" t="s">
        <v>14</v>
      </c>
      <c r="G1363" s="214">
        <v>24420</v>
      </c>
      <c r="H1363" s="214">
        <v>24420</v>
      </c>
      <c r="I1363" s="167">
        <v>62971.799999999996</v>
      </c>
      <c r="J1363" s="445">
        <f t="shared" si="1446"/>
        <v>1.5786977886977884</v>
      </c>
      <c r="K1363" s="167">
        <f t="shared" si="1447"/>
        <v>162385.24141031937</v>
      </c>
      <c r="L1363" s="167">
        <f t="shared" ref="L1363:O1363" si="1457">IF($J1363&lt;0,(K1363*(1-$J1363)),(K1363*(1+$J1363)))</f>
        <v>418742.4629419471</v>
      </c>
      <c r="M1363" s="167">
        <f t="shared" si="1457"/>
        <v>1079810.2632222646</v>
      </c>
      <c r="N1363" s="167">
        <f t="shared" si="1457"/>
        <v>2784504.3379844306</v>
      </c>
      <c r="O1363" s="167">
        <f t="shared" si="1457"/>
        <v>7180395.1789798504</v>
      </c>
      <c r="P1363" s="455"/>
      <c r="Q1363" s="87">
        <f t="shared" si="1449"/>
        <v>62971.799999999996</v>
      </c>
      <c r="R1363" s="550">
        <f t="shared" si="1439"/>
        <v>0</v>
      </c>
      <c r="S1363" s="550">
        <f t="shared" si="1440"/>
        <v>0</v>
      </c>
      <c r="T1363" s="550">
        <f>IF(R1363=1,SUM($R$6:R1363),0)</f>
        <v>0</v>
      </c>
      <c r="U1363" s="550">
        <f>IF(S1363=1,SUM($S$6:S1363),0)</f>
        <v>0</v>
      </c>
      <c r="V1363" s="550">
        <f t="shared" si="1441"/>
        <v>0</v>
      </c>
      <c r="W1363" s="550">
        <f t="shared" si="1442"/>
        <v>0</v>
      </c>
      <c r="X1363" s="550">
        <f>IF(W1363=1,SUM($W$6:W1363),0)</f>
        <v>0</v>
      </c>
      <c r="Y1363" s="158"/>
      <c r="Z1363" s="158"/>
      <c r="AA1363" s="158"/>
      <c r="AB1363" s="158"/>
      <c r="AE1363" s="150"/>
      <c r="AF1363" s="160"/>
      <c r="AG1363" s="150"/>
      <c r="AH1363" s="150"/>
    </row>
    <row r="1364" spans="1:34" ht="15" customHeight="1">
      <c r="A1364" s="15"/>
      <c r="B1364" s="166">
        <v>19</v>
      </c>
      <c r="C1364" s="105" t="s">
        <v>2515</v>
      </c>
      <c r="D1364" s="105" t="s">
        <v>1730</v>
      </c>
      <c r="E1364" s="212" t="s">
        <v>47</v>
      </c>
      <c r="F1364" s="213" t="s">
        <v>14</v>
      </c>
      <c r="G1364" s="214">
        <v>20100</v>
      </c>
      <c r="H1364" s="214">
        <v>20100</v>
      </c>
      <c r="I1364" s="167">
        <v>43300.799999999996</v>
      </c>
      <c r="J1364" s="445">
        <f t="shared" si="1446"/>
        <v>1.1542686567164178</v>
      </c>
      <c r="K1364" s="167">
        <f t="shared" si="1447"/>
        <v>93281.55625074626</v>
      </c>
      <c r="L1364" s="167">
        <f t="shared" ref="L1364:O1364" si="1458">IF($J1364&lt;0,(K1364*(1-$J1364)),(K1364*(1+$J1364)))</f>
        <v>200953.5328807121</v>
      </c>
      <c r="M1364" s="167">
        <f t="shared" si="1458"/>
        <v>432907.89734135015</v>
      </c>
      <c r="N1364" s="167">
        <f t="shared" si="1458"/>
        <v>932599.91448747925</v>
      </c>
      <c r="O1364" s="167">
        <f t="shared" si="1458"/>
        <v>2009070.7650367881</v>
      </c>
      <c r="P1364" s="455"/>
      <c r="Q1364" s="87">
        <f t="shared" si="1449"/>
        <v>43300.799999999996</v>
      </c>
      <c r="R1364" s="550">
        <f t="shared" si="1439"/>
        <v>0</v>
      </c>
      <c r="S1364" s="550">
        <f t="shared" si="1440"/>
        <v>0</v>
      </c>
      <c r="T1364" s="550">
        <f>IF(R1364=1,SUM($R$6:R1364),0)</f>
        <v>0</v>
      </c>
      <c r="U1364" s="550">
        <f>IF(S1364=1,SUM($S$6:S1364),0)</f>
        <v>0</v>
      </c>
      <c r="V1364" s="550">
        <f t="shared" si="1441"/>
        <v>0</v>
      </c>
      <c r="W1364" s="550">
        <f t="shared" si="1442"/>
        <v>0</v>
      </c>
      <c r="X1364" s="550">
        <f>IF(W1364=1,SUM($W$6:W1364),0)</f>
        <v>0</v>
      </c>
      <c r="Y1364" s="158"/>
      <c r="Z1364" s="158"/>
      <c r="AA1364" s="158"/>
      <c r="AB1364" s="158"/>
      <c r="AE1364" s="150"/>
      <c r="AF1364" s="160"/>
      <c r="AG1364" s="150"/>
      <c r="AH1364" s="150"/>
    </row>
    <row r="1365" spans="1:34" ht="15" customHeight="1">
      <c r="A1365" s="15"/>
      <c r="B1365" s="166">
        <v>20</v>
      </c>
      <c r="C1365" s="105" t="s">
        <v>2516</v>
      </c>
      <c r="D1365" s="105" t="s">
        <v>1731</v>
      </c>
      <c r="E1365" s="212" t="s">
        <v>47</v>
      </c>
      <c r="F1365" s="213" t="s">
        <v>14</v>
      </c>
      <c r="G1365" s="214">
        <v>24420</v>
      </c>
      <c r="H1365" s="214">
        <v>24420</v>
      </c>
      <c r="I1365" s="167">
        <v>67889.399999999994</v>
      </c>
      <c r="J1365" s="445">
        <f t="shared" si="1446"/>
        <v>1.7800737100737098</v>
      </c>
      <c r="K1365" s="167">
        <f t="shared" si="1447"/>
        <v>188737.5361326781</v>
      </c>
      <c r="L1365" s="167">
        <f t="shared" ref="L1365:O1365" si="1459">IF($J1365&lt;0,(K1365*(1-$J1365)),(K1365*(1+$J1365)))</f>
        <v>524704.26230654528</v>
      </c>
      <c r="M1365" s="167">
        <f t="shared" si="1459"/>
        <v>1458716.5252020464</v>
      </c>
      <c r="N1365" s="167">
        <f t="shared" si="1459"/>
        <v>4055339.4621642833</v>
      </c>
      <c r="O1365" s="167">
        <f t="shared" si="1459"/>
        <v>11274142.624187382</v>
      </c>
      <c r="P1365" s="455"/>
      <c r="Q1365" s="87">
        <f t="shared" si="1449"/>
        <v>67889.399999999994</v>
      </c>
      <c r="R1365" s="550">
        <f t="shared" si="1439"/>
        <v>0</v>
      </c>
      <c r="S1365" s="550">
        <f t="shared" si="1440"/>
        <v>0</v>
      </c>
      <c r="T1365" s="550">
        <f>IF(R1365=1,SUM($R$6:R1365),0)</f>
        <v>0</v>
      </c>
      <c r="U1365" s="550">
        <f>IF(S1365=1,SUM($S$6:S1365),0)</f>
        <v>0</v>
      </c>
      <c r="V1365" s="550">
        <f t="shared" si="1441"/>
        <v>0</v>
      </c>
      <c r="W1365" s="550">
        <f t="shared" si="1442"/>
        <v>0</v>
      </c>
      <c r="X1365" s="550">
        <f>IF(W1365=1,SUM($W$6:W1365),0)</f>
        <v>0</v>
      </c>
      <c r="Y1365" s="158"/>
      <c r="Z1365" s="158"/>
      <c r="AA1365" s="158"/>
      <c r="AB1365" s="158"/>
      <c r="AE1365" s="150"/>
      <c r="AF1365" s="160"/>
      <c r="AG1365" s="150"/>
      <c r="AH1365" s="150"/>
    </row>
    <row r="1366" spans="1:34" ht="15" customHeight="1">
      <c r="A1366" s="15"/>
      <c r="B1366" s="166">
        <v>21</v>
      </c>
      <c r="C1366" s="105" t="s">
        <v>2517</v>
      </c>
      <c r="D1366" s="105" t="s">
        <v>1732</v>
      </c>
      <c r="E1366" s="212" t="s">
        <v>47</v>
      </c>
      <c r="F1366" s="213" t="s">
        <v>14</v>
      </c>
      <c r="G1366" s="214">
        <v>20100</v>
      </c>
      <c r="H1366" s="214">
        <v>20100</v>
      </c>
      <c r="I1366" s="167">
        <v>27762.6</v>
      </c>
      <c r="J1366" s="445">
        <f t="shared" si="1446"/>
        <v>0.38122388059701484</v>
      </c>
      <c r="K1366" s="167">
        <f t="shared" si="1447"/>
        <v>38346.36610746268</v>
      </c>
      <c r="L1366" s="167">
        <f t="shared" ref="L1366:O1366" si="1460">IF($J1366&lt;0,(K1366*(1-$J1366)),(K1366*(1+$J1366)))</f>
        <v>52964.916601743447</v>
      </c>
      <c r="M1366" s="167">
        <f t="shared" si="1460"/>
        <v>73156.407644157342</v>
      </c>
      <c r="N1366" s="167">
        <f t="shared" si="1460"/>
        <v>101045.37725680011</v>
      </c>
      <c r="O1366" s="167">
        <f t="shared" si="1460"/>
        <v>139566.2880910268</v>
      </c>
      <c r="P1366" s="455"/>
      <c r="Q1366" s="87">
        <f t="shared" si="1449"/>
        <v>27762.6</v>
      </c>
      <c r="R1366" s="550">
        <f t="shared" si="1439"/>
        <v>0</v>
      </c>
      <c r="S1366" s="550">
        <f t="shared" si="1440"/>
        <v>0</v>
      </c>
      <c r="T1366" s="550">
        <f>IF(R1366=1,SUM($R$6:R1366),0)</f>
        <v>0</v>
      </c>
      <c r="U1366" s="550">
        <f>IF(S1366=1,SUM($S$6:S1366),0)</f>
        <v>0</v>
      </c>
      <c r="V1366" s="550">
        <f t="shared" si="1441"/>
        <v>0</v>
      </c>
      <c r="W1366" s="550">
        <f t="shared" si="1442"/>
        <v>0</v>
      </c>
      <c r="X1366" s="550">
        <f>IF(W1366=1,SUM($W$6:W1366),0)</f>
        <v>0</v>
      </c>
      <c r="Y1366" s="158"/>
      <c r="Z1366" s="158"/>
      <c r="AA1366" s="158"/>
      <c r="AB1366" s="158"/>
      <c r="AE1366" s="150"/>
      <c r="AF1366" s="160"/>
      <c r="AG1366" s="150"/>
      <c r="AH1366" s="150"/>
    </row>
    <row r="1367" spans="1:34" ht="15" customHeight="1">
      <c r="A1367" s="15"/>
      <c r="B1367" s="166">
        <v>22</v>
      </c>
      <c r="C1367" s="105" t="s">
        <v>2518</v>
      </c>
      <c r="D1367" s="105" t="s">
        <v>1733</v>
      </c>
      <c r="E1367" s="212" t="s">
        <v>47</v>
      </c>
      <c r="F1367" s="213" t="s">
        <v>14</v>
      </c>
      <c r="G1367" s="214">
        <v>24420</v>
      </c>
      <c r="H1367" s="214">
        <v>24420</v>
      </c>
      <c r="I1367" s="167">
        <v>64545.599999999999</v>
      </c>
      <c r="J1367" s="445">
        <f t="shared" si="1446"/>
        <v>1.6431449631449631</v>
      </c>
      <c r="K1367" s="167">
        <f t="shared" si="1447"/>
        <v>170603.37753316955</v>
      </c>
      <c r="L1367" s="167">
        <f t="shared" ref="L1367:O1367" si="1461">IF($J1367&lt;0,(K1367*(1-$J1367)),(K1367*(1+$J1367)))</f>
        <v>450929.4580223157</v>
      </c>
      <c r="M1367" s="167">
        <f t="shared" si="1461"/>
        <v>1191871.9257053719</v>
      </c>
      <c r="N1367" s="167">
        <f t="shared" si="1461"/>
        <v>3150290.2771420414</v>
      </c>
      <c r="O1367" s="167">
        <f t="shared" si="1461"/>
        <v>8326673.8784725368</v>
      </c>
      <c r="P1367" s="455"/>
      <c r="Q1367" s="87">
        <f t="shared" si="1449"/>
        <v>64545.599999999999</v>
      </c>
      <c r="R1367" s="550">
        <f t="shared" si="1439"/>
        <v>0</v>
      </c>
      <c r="S1367" s="550">
        <f t="shared" si="1440"/>
        <v>0</v>
      </c>
      <c r="T1367" s="550">
        <f>IF(R1367=1,SUM($R$6:R1367),0)</f>
        <v>0</v>
      </c>
      <c r="U1367" s="550">
        <f>IF(S1367=1,SUM($S$6:S1367),0)</f>
        <v>0</v>
      </c>
      <c r="V1367" s="550">
        <f t="shared" si="1441"/>
        <v>0</v>
      </c>
      <c r="W1367" s="550">
        <f t="shared" si="1442"/>
        <v>0</v>
      </c>
      <c r="X1367" s="550">
        <f>IF(W1367=1,SUM($W$6:W1367),0)</f>
        <v>0</v>
      </c>
      <c r="Y1367" s="158"/>
      <c r="Z1367" s="158"/>
      <c r="AA1367" s="158"/>
      <c r="AB1367" s="158"/>
      <c r="AE1367" s="150"/>
      <c r="AF1367" s="160"/>
      <c r="AG1367" s="150"/>
      <c r="AH1367" s="150"/>
    </row>
    <row r="1368" spans="1:34" ht="15" customHeight="1">
      <c r="A1368" s="15"/>
      <c r="B1368" s="166">
        <v>23</v>
      </c>
      <c r="C1368" s="105" t="s">
        <v>2519</v>
      </c>
      <c r="D1368" s="105" t="s">
        <v>1734</v>
      </c>
      <c r="E1368" s="212" t="s">
        <v>47</v>
      </c>
      <c r="F1368" s="213" t="s">
        <v>14</v>
      </c>
      <c r="G1368" s="214">
        <v>20100</v>
      </c>
      <c r="H1368" s="214">
        <v>20100</v>
      </c>
      <c r="I1368" s="167">
        <v>44874.6</v>
      </c>
      <c r="J1368" s="445">
        <f t="shared" si="1446"/>
        <v>1.2325671641791045</v>
      </c>
      <c r="K1368" s="167">
        <f t="shared" si="1447"/>
        <v>100185.55846567164</v>
      </c>
      <c r="L1368" s="167">
        <f t="shared" ref="L1368:O1368" si="1462">IF($J1368&lt;0,(K1368*(1-$J1368)),(K1368*(1+$J1368)))</f>
        <v>223670.9881554044</v>
      </c>
      <c r="M1368" s="167">
        <f t="shared" si="1462"/>
        <v>499360.50373524928</v>
      </c>
      <c r="N1368" s="167">
        <f t="shared" si="1462"/>
        <v>1114855.8637272546</v>
      </c>
      <c r="O1368" s="167">
        <f t="shared" si="1462"/>
        <v>2488990.594150003</v>
      </c>
      <c r="P1368" s="455"/>
      <c r="Q1368" s="87">
        <f t="shared" si="1449"/>
        <v>44874.6</v>
      </c>
      <c r="R1368" s="550">
        <f t="shared" si="1439"/>
        <v>0</v>
      </c>
      <c r="S1368" s="550">
        <f t="shared" si="1440"/>
        <v>0</v>
      </c>
      <c r="T1368" s="550">
        <f>IF(R1368=1,SUM($R$6:R1368),0)</f>
        <v>0</v>
      </c>
      <c r="U1368" s="550">
        <f>IF(S1368=1,SUM($S$6:S1368),0)</f>
        <v>0</v>
      </c>
      <c r="V1368" s="550">
        <f t="shared" si="1441"/>
        <v>0</v>
      </c>
      <c r="W1368" s="550">
        <f t="shared" si="1442"/>
        <v>0</v>
      </c>
      <c r="X1368" s="550">
        <f>IF(W1368=1,SUM($W$6:W1368),0)</f>
        <v>0</v>
      </c>
      <c r="Y1368" s="158"/>
      <c r="Z1368" s="158"/>
      <c r="AA1368" s="158"/>
      <c r="AB1368" s="158"/>
      <c r="AE1368" s="150"/>
      <c r="AF1368" s="160"/>
      <c r="AG1368" s="150"/>
      <c r="AH1368" s="150"/>
    </row>
    <row r="1369" spans="1:34" ht="15" customHeight="1">
      <c r="A1369" s="15"/>
      <c r="B1369" s="166">
        <v>24</v>
      </c>
      <c r="C1369" s="105" t="s">
        <v>2520</v>
      </c>
      <c r="D1369" s="105" t="s">
        <v>1735</v>
      </c>
      <c r="E1369" s="212" t="s">
        <v>47</v>
      </c>
      <c r="F1369" s="213" t="s">
        <v>14</v>
      </c>
      <c r="G1369" s="214">
        <v>24420</v>
      </c>
      <c r="H1369" s="214">
        <v>24420</v>
      </c>
      <c r="I1369" s="167">
        <v>84622.8</v>
      </c>
      <c r="J1369" s="445">
        <f t="shared" si="1446"/>
        <v>2.4653071253071253</v>
      </c>
      <c r="K1369" s="167">
        <f t="shared" si="1447"/>
        <v>293243.9918034398</v>
      </c>
      <c r="L1369" s="167">
        <f t="shared" ref="L1369:O1369" si="1463">IF($J1369&lt;0,(K1369*(1-$J1369)),(K1369*(1+$J1369)))</f>
        <v>1016180.4942499641</v>
      </c>
      <c r="M1369" s="167">
        <f t="shared" si="1463"/>
        <v>3521377.5073225168</v>
      </c>
      <c r="N1369" s="167">
        <f t="shared" si="1463"/>
        <v>12202654.56702096</v>
      </c>
      <c r="O1369" s="167">
        <f t="shared" si="1463"/>
        <v>42285945.81875927</v>
      </c>
      <c r="P1369" s="455"/>
      <c r="Q1369" s="87">
        <f t="shared" si="1449"/>
        <v>84622.8</v>
      </c>
      <c r="R1369" s="550">
        <f t="shared" si="1439"/>
        <v>0</v>
      </c>
      <c r="S1369" s="550">
        <f t="shared" si="1440"/>
        <v>0</v>
      </c>
      <c r="T1369" s="550">
        <f>IF(R1369=1,SUM($R$6:R1369),0)</f>
        <v>0</v>
      </c>
      <c r="U1369" s="550">
        <f>IF(S1369=1,SUM($S$6:S1369),0)</f>
        <v>0</v>
      </c>
      <c r="V1369" s="550">
        <f t="shared" si="1441"/>
        <v>0</v>
      </c>
      <c r="W1369" s="550">
        <f t="shared" si="1442"/>
        <v>0</v>
      </c>
      <c r="X1369" s="550">
        <f>IF(W1369=1,SUM($W$6:W1369),0)</f>
        <v>0</v>
      </c>
      <c r="Y1369" s="158"/>
      <c r="Z1369" s="158"/>
      <c r="AA1369" s="158"/>
      <c r="AB1369" s="158"/>
      <c r="AE1369" s="150"/>
      <c r="AF1369" s="160"/>
      <c r="AG1369" s="150"/>
      <c r="AH1369" s="150"/>
    </row>
    <row r="1370" spans="1:34" ht="15" customHeight="1">
      <c r="A1370" s="15"/>
      <c r="B1370" s="166">
        <v>25</v>
      </c>
      <c r="C1370" s="105" t="s">
        <v>2521</v>
      </c>
      <c r="D1370" s="105" t="s">
        <v>1736</v>
      </c>
      <c r="E1370" s="212" t="s">
        <v>47</v>
      </c>
      <c r="F1370" s="213" t="s">
        <v>14</v>
      </c>
      <c r="G1370" s="214">
        <v>20100</v>
      </c>
      <c r="H1370" s="214">
        <v>20100</v>
      </c>
      <c r="I1370" s="167">
        <v>63378.6</v>
      </c>
      <c r="J1370" s="445">
        <f t="shared" si="1446"/>
        <v>2.1531641791044773</v>
      </c>
      <c r="K1370" s="167">
        <f t="shared" si="1447"/>
        <v>199843.13124179101</v>
      </c>
      <c r="L1370" s="167">
        <f t="shared" ref="L1370:O1370" si="1464">IF($J1370&lt;0,(K1370*(1-$J1370)),(K1370*(1+$J1370)))</f>
        <v>630138.20287169027</v>
      </c>
      <c r="M1370" s="167">
        <f t="shared" si="1464"/>
        <v>1986929.2091802838</v>
      </c>
      <c r="N1370" s="167">
        <f t="shared" si="1464"/>
        <v>6265114.0088036582</v>
      </c>
      <c r="O1370" s="167">
        <f t="shared" si="1464"/>
        <v>19754933.070565347</v>
      </c>
      <c r="P1370" s="455"/>
      <c r="Q1370" s="87">
        <f t="shared" si="1449"/>
        <v>63378.6</v>
      </c>
      <c r="R1370" s="550">
        <f t="shared" si="1439"/>
        <v>0</v>
      </c>
      <c r="S1370" s="550">
        <f t="shared" si="1440"/>
        <v>0</v>
      </c>
      <c r="T1370" s="550">
        <f>IF(R1370=1,SUM($R$6:R1370),0)</f>
        <v>0</v>
      </c>
      <c r="U1370" s="550">
        <f>IF(S1370=1,SUM($S$6:S1370),0)</f>
        <v>0</v>
      </c>
      <c r="V1370" s="550">
        <f t="shared" si="1441"/>
        <v>0</v>
      </c>
      <c r="W1370" s="550">
        <f t="shared" si="1442"/>
        <v>0</v>
      </c>
      <c r="X1370" s="550">
        <f>IF(W1370=1,SUM($W$6:W1370),0)</f>
        <v>0</v>
      </c>
      <c r="Y1370" s="158"/>
      <c r="Z1370" s="158"/>
      <c r="AA1370" s="158"/>
      <c r="AB1370" s="158"/>
      <c r="AE1370" s="150"/>
      <c r="AF1370" s="160"/>
      <c r="AG1370" s="150"/>
      <c r="AH1370" s="150"/>
    </row>
    <row r="1371" spans="1:34" ht="15" customHeight="1">
      <c r="A1371" s="15"/>
      <c r="B1371" s="166">
        <v>26</v>
      </c>
      <c r="C1371" s="105" t="s">
        <v>2522</v>
      </c>
      <c r="D1371" s="105" t="s">
        <v>1737</v>
      </c>
      <c r="E1371" s="212" t="s">
        <v>47</v>
      </c>
      <c r="F1371" s="213" t="s">
        <v>14</v>
      </c>
      <c r="G1371" s="214">
        <v>42240</v>
      </c>
      <c r="H1371" s="214">
        <v>42240</v>
      </c>
      <c r="I1371" s="167">
        <v>88177.2</v>
      </c>
      <c r="J1371" s="445">
        <f t="shared" si="1446"/>
        <v>1.087528409090909</v>
      </c>
      <c r="K1371" s="167">
        <f t="shared" si="1447"/>
        <v>184072.41003409089</v>
      </c>
      <c r="L1371" s="167">
        <f t="shared" ref="L1371:O1371" si="1465">IF($J1371&lt;0,(K1371*(1-$J1371)),(K1371*(1+$J1371)))</f>
        <v>384256.38527599524</v>
      </c>
      <c r="M1371" s="167">
        <f t="shared" si="1465"/>
        <v>802146.12063822174</v>
      </c>
      <c r="N1371" s="167">
        <f t="shared" si="1465"/>
        <v>1674502.8150743514</v>
      </c>
      <c r="O1371" s="167">
        <f t="shared" si="1465"/>
        <v>3495572.1975704092</v>
      </c>
      <c r="P1371" s="455"/>
      <c r="Q1371" s="87">
        <f t="shared" si="1449"/>
        <v>88177.2</v>
      </c>
      <c r="R1371" s="550">
        <f t="shared" si="1439"/>
        <v>0</v>
      </c>
      <c r="S1371" s="550">
        <f t="shared" si="1440"/>
        <v>0</v>
      </c>
      <c r="T1371" s="550">
        <f>IF(R1371=1,SUM($R$6:R1371),0)</f>
        <v>0</v>
      </c>
      <c r="U1371" s="550">
        <f>IF(S1371=1,SUM($S$6:S1371),0)</f>
        <v>0</v>
      </c>
      <c r="V1371" s="550">
        <f t="shared" si="1441"/>
        <v>0</v>
      </c>
      <c r="W1371" s="550">
        <f t="shared" si="1442"/>
        <v>0</v>
      </c>
      <c r="X1371" s="550">
        <f>IF(W1371=1,SUM($W$6:W1371),0)</f>
        <v>0</v>
      </c>
      <c r="Y1371" s="158"/>
      <c r="Z1371" s="158"/>
      <c r="AA1371" s="158"/>
      <c r="AB1371" s="158"/>
      <c r="AE1371" s="150"/>
      <c r="AF1371" s="160"/>
      <c r="AG1371" s="150"/>
      <c r="AH1371" s="150"/>
    </row>
    <row r="1372" spans="1:34" ht="15" customHeight="1">
      <c r="A1372" s="15"/>
      <c r="B1372" s="166">
        <v>27</v>
      </c>
      <c r="C1372" s="105" t="s">
        <v>2523</v>
      </c>
      <c r="D1372" s="105" t="s">
        <v>1738</v>
      </c>
      <c r="E1372" s="212" t="s">
        <v>47</v>
      </c>
      <c r="F1372" s="213" t="s">
        <v>14</v>
      </c>
      <c r="G1372" s="214">
        <v>40260</v>
      </c>
      <c r="H1372" s="214">
        <v>40260</v>
      </c>
      <c r="I1372" s="167">
        <v>58671</v>
      </c>
      <c r="J1372" s="445">
        <f t="shared" si="1446"/>
        <v>0.45730253353204176</v>
      </c>
      <c r="K1372" s="167">
        <f t="shared" si="1447"/>
        <v>85501.396944858425</v>
      </c>
      <c r="L1372" s="167">
        <f t="shared" ref="L1372:O1372" si="1466">IF($J1372&lt;0,(K1372*(1-$J1372)),(K1372*(1+$J1372)))</f>
        <v>124601.40238827096</v>
      </c>
      <c r="M1372" s="167">
        <f t="shared" si="1466"/>
        <v>181581.93938207265</v>
      </c>
      <c r="N1372" s="167">
        <f t="shared" si="1466"/>
        <v>264619.82030515611</v>
      </c>
      <c r="O1372" s="167">
        <f t="shared" si="1466"/>
        <v>385631.13455349766</v>
      </c>
      <c r="P1372" s="455"/>
      <c r="Q1372" s="87">
        <f t="shared" si="1449"/>
        <v>58671</v>
      </c>
      <c r="R1372" s="550">
        <f t="shared" si="1439"/>
        <v>0</v>
      </c>
      <c r="S1372" s="550">
        <f t="shared" si="1440"/>
        <v>0</v>
      </c>
      <c r="T1372" s="550">
        <f>IF(R1372=1,SUM($R$6:R1372),0)</f>
        <v>0</v>
      </c>
      <c r="U1372" s="550">
        <f>IF(S1372=1,SUM($S$6:S1372),0)</f>
        <v>0</v>
      </c>
      <c r="V1372" s="550">
        <f t="shared" si="1441"/>
        <v>0</v>
      </c>
      <c r="W1372" s="550">
        <f t="shared" si="1442"/>
        <v>0</v>
      </c>
      <c r="X1372" s="550">
        <f>IF(W1372=1,SUM($W$6:W1372),0)</f>
        <v>0</v>
      </c>
      <c r="Y1372" s="158"/>
      <c r="Z1372" s="158"/>
      <c r="AA1372" s="158"/>
      <c r="AB1372" s="158"/>
      <c r="AE1372" s="150"/>
      <c r="AF1372" s="160"/>
      <c r="AG1372" s="150"/>
      <c r="AH1372" s="150"/>
    </row>
    <row r="1373" spans="1:34" ht="15" customHeight="1">
      <c r="A1373" s="15"/>
      <c r="B1373" s="166">
        <v>28</v>
      </c>
      <c r="C1373" s="105" t="s">
        <v>2524</v>
      </c>
      <c r="D1373" s="105" t="s">
        <v>1739</v>
      </c>
      <c r="E1373" s="212" t="s">
        <v>47</v>
      </c>
      <c r="F1373" s="213" t="s">
        <v>14</v>
      </c>
      <c r="G1373" s="214">
        <v>42240</v>
      </c>
      <c r="H1373" s="214">
        <v>42240</v>
      </c>
      <c r="I1373" s="167">
        <v>88177.2</v>
      </c>
      <c r="J1373" s="445">
        <f t="shared" si="1446"/>
        <v>1.087528409090909</v>
      </c>
      <c r="K1373" s="167">
        <f t="shared" si="1447"/>
        <v>184072.41003409089</v>
      </c>
      <c r="L1373" s="167">
        <f t="shared" ref="L1373:O1373" si="1467">IF($J1373&lt;0,(K1373*(1-$J1373)),(K1373*(1+$J1373)))</f>
        <v>384256.38527599524</v>
      </c>
      <c r="M1373" s="167">
        <f t="shared" si="1467"/>
        <v>802146.12063822174</v>
      </c>
      <c r="N1373" s="167">
        <f t="shared" si="1467"/>
        <v>1674502.8150743514</v>
      </c>
      <c r="O1373" s="167">
        <f t="shared" si="1467"/>
        <v>3495572.1975704092</v>
      </c>
      <c r="P1373" s="455"/>
      <c r="Q1373" s="87">
        <f t="shared" si="1449"/>
        <v>88177.2</v>
      </c>
      <c r="R1373" s="550">
        <f t="shared" si="1439"/>
        <v>0</v>
      </c>
      <c r="S1373" s="550">
        <f t="shared" si="1440"/>
        <v>0</v>
      </c>
      <c r="T1373" s="550">
        <f>IF(R1373=1,SUM($R$6:R1373),0)</f>
        <v>0</v>
      </c>
      <c r="U1373" s="550">
        <f>IF(S1373=1,SUM($S$6:S1373),0)</f>
        <v>0</v>
      </c>
      <c r="V1373" s="550">
        <f t="shared" si="1441"/>
        <v>0</v>
      </c>
      <c r="W1373" s="550">
        <f t="shared" si="1442"/>
        <v>0</v>
      </c>
      <c r="X1373" s="550">
        <f>IF(W1373=1,SUM($W$6:W1373),0)</f>
        <v>0</v>
      </c>
      <c r="Y1373" s="158"/>
      <c r="Z1373" s="158"/>
      <c r="AA1373" s="158"/>
      <c r="AB1373" s="158"/>
      <c r="AE1373" s="150"/>
      <c r="AF1373" s="160"/>
      <c r="AG1373" s="150"/>
      <c r="AH1373" s="150"/>
    </row>
    <row r="1374" spans="1:34" ht="15" customHeight="1">
      <c r="A1374" s="15"/>
      <c r="B1374" s="166">
        <v>29</v>
      </c>
      <c r="C1374" s="105" t="s">
        <v>2525</v>
      </c>
      <c r="D1374" s="105" t="s">
        <v>1740</v>
      </c>
      <c r="E1374" s="212" t="s">
        <v>47</v>
      </c>
      <c r="F1374" s="213" t="s">
        <v>14</v>
      </c>
      <c r="G1374" s="214">
        <v>28020</v>
      </c>
      <c r="H1374" s="214">
        <v>28020</v>
      </c>
      <c r="I1374" s="167">
        <v>91101</v>
      </c>
      <c r="J1374" s="445">
        <f t="shared" si="1446"/>
        <v>2.2512847965738758</v>
      </c>
      <c r="K1374" s="167">
        <f t="shared" si="1447"/>
        <v>296195.29625267664</v>
      </c>
      <c r="L1374" s="167">
        <f t="shared" ref="L1374:O1374" si="1468">IF($J1374&lt;0,(K1374*(1-$J1374)),(K1374*(1+$J1374)))</f>
        <v>963015.26352302264</v>
      </c>
      <c r="M1374" s="167">
        <f t="shared" si="1468"/>
        <v>3131036.8851609882</v>
      </c>
      <c r="N1374" s="167">
        <f t="shared" si="1468"/>
        <v>10179892.622235944</v>
      </c>
      <c r="O1374" s="167">
        <f t="shared" si="1468"/>
        <v>33097730.113430291</v>
      </c>
      <c r="P1374" s="455"/>
      <c r="Q1374" s="87">
        <f t="shared" si="1449"/>
        <v>91101</v>
      </c>
      <c r="R1374" s="550">
        <f t="shared" si="1439"/>
        <v>0</v>
      </c>
      <c r="S1374" s="550">
        <f t="shared" si="1440"/>
        <v>0</v>
      </c>
      <c r="T1374" s="550">
        <f>IF(R1374=1,SUM($R$6:R1374),0)</f>
        <v>0</v>
      </c>
      <c r="U1374" s="550">
        <f>IF(S1374=1,SUM($S$6:S1374),0)</f>
        <v>0</v>
      </c>
      <c r="V1374" s="550">
        <f t="shared" si="1441"/>
        <v>0</v>
      </c>
      <c r="W1374" s="550">
        <f t="shared" si="1442"/>
        <v>0</v>
      </c>
      <c r="X1374" s="550">
        <f>IF(W1374=1,SUM($W$6:W1374),0)</f>
        <v>0</v>
      </c>
      <c r="Y1374" s="158"/>
      <c r="Z1374" s="158"/>
      <c r="AA1374" s="158"/>
      <c r="AB1374" s="158"/>
      <c r="AE1374" s="150"/>
      <c r="AF1374" s="160"/>
      <c r="AG1374" s="150"/>
      <c r="AH1374" s="150"/>
    </row>
    <row r="1375" spans="1:34" ht="15" customHeight="1">
      <c r="A1375" s="15"/>
      <c r="B1375" s="166">
        <v>30</v>
      </c>
      <c r="C1375" s="105" t="s">
        <v>2526</v>
      </c>
      <c r="D1375" s="105" t="s">
        <v>1741</v>
      </c>
      <c r="E1375" s="212" t="s">
        <v>47</v>
      </c>
      <c r="F1375" s="213" t="s">
        <v>14</v>
      </c>
      <c r="G1375" s="214">
        <v>28020</v>
      </c>
      <c r="H1375" s="214">
        <v>28020</v>
      </c>
      <c r="I1375" s="167">
        <v>91101</v>
      </c>
      <c r="J1375" s="445">
        <f t="shared" si="1446"/>
        <v>2.2512847965738758</v>
      </c>
      <c r="K1375" s="167">
        <f t="shared" si="1447"/>
        <v>296195.29625267664</v>
      </c>
      <c r="L1375" s="167">
        <f t="shared" ref="L1375:O1375" si="1469">IF($J1375&lt;0,(K1375*(1-$J1375)),(K1375*(1+$J1375)))</f>
        <v>963015.26352302264</v>
      </c>
      <c r="M1375" s="167">
        <f t="shared" si="1469"/>
        <v>3131036.8851609882</v>
      </c>
      <c r="N1375" s="167">
        <f t="shared" si="1469"/>
        <v>10179892.622235944</v>
      </c>
      <c r="O1375" s="167">
        <f t="shared" si="1469"/>
        <v>33097730.113430291</v>
      </c>
      <c r="P1375" s="455"/>
      <c r="Q1375" s="87">
        <f t="shared" si="1449"/>
        <v>91101</v>
      </c>
      <c r="R1375" s="550">
        <f t="shared" si="1439"/>
        <v>0</v>
      </c>
      <c r="S1375" s="550">
        <f t="shared" si="1440"/>
        <v>0</v>
      </c>
      <c r="T1375" s="550">
        <f>IF(R1375=1,SUM($R$6:R1375),0)</f>
        <v>0</v>
      </c>
      <c r="U1375" s="550">
        <f>IF(S1375=1,SUM($S$6:S1375),0)</f>
        <v>0</v>
      </c>
      <c r="V1375" s="550">
        <f t="shared" si="1441"/>
        <v>0</v>
      </c>
      <c r="W1375" s="550">
        <f t="shared" si="1442"/>
        <v>0</v>
      </c>
      <c r="X1375" s="550">
        <f>IF(W1375=1,SUM($W$6:W1375),0)</f>
        <v>0</v>
      </c>
      <c r="Y1375" s="158"/>
      <c r="Z1375" s="158"/>
      <c r="AA1375" s="158"/>
      <c r="AB1375" s="158"/>
      <c r="AE1375" s="150"/>
      <c r="AF1375" s="160"/>
      <c r="AG1375" s="150"/>
      <c r="AH1375" s="150"/>
    </row>
    <row r="1376" spans="1:34" ht="15" customHeight="1">
      <c r="A1376" s="15"/>
      <c r="B1376" s="166">
        <v>31</v>
      </c>
      <c r="C1376" s="105" t="s">
        <v>2527</v>
      </c>
      <c r="D1376" s="105" t="s">
        <v>1742</v>
      </c>
      <c r="E1376" s="212" t="s">
        <v>47</v>
      </c>
      <c r="F1376" s="213" t="s">
        <v>14</v>
      </c>
      <c r="G1376" s="214">
        <v>45360</v>
      </c>
      <c r="H1376" s="214">
        <v>45360</v>
      </c>
      <c r="I1376" s="167">
        <v>123388.2</v>
      </c>
      <c r="J1376" s="445">
        <f t="shared" si="1446"/>
        <v>1.7201984126984127</v>
      </c>
      <c r="K1376" s="167">
        <f t="shared" si="1447"/>
        <v>335640.38578571426</v>
      </c>
      <c r="L1376" s="167">
        <f t="shared" ref="L1376:O1376" si="1470">IF($J1376&lt;0,(K1376*(1-$J1376)),(K1376*(1+$J1376)))</f>
        <v>913008.44465178275</v>
      </c>
      <c r="M1376" s="167">
        <f t="shared" si="1470"/>
        <v>2483564.1219220259</v>
      </c>
      <c r="N1376" s="167">
        <f t="shared" si="1470"/>
        <v>6755787.1822870215</v>
      </c>
      <c r="O1376" s="167">
        <f t="shared" si="1470"/>
        <v>18377081.569785438</v>
      </c>
      <c r="P1376" s="455"/>
      <c r="Q1376" s="87">
        <f t="shared" si="1449"/>
        <v>123388.2</v>
      </c>
      <c r="R1376" s="550">
        <f t="shared" si="1439"/>
        <v>0</v>
      </c>
      <c r="S1376" s="550">
        <f t="shared" si="1440"/>
        <v>0</v>
      </c>
      <c r="T1376" s="550">
        <f>IF(R1376=1,SUM($R$6:R1376),0)</f>
        <v>0</v>
      </c>
      <c r="U1376" s="550">
        <f>IF(S1376=1,SUM($S$6:S1376),0)</f>
        <v>0</v>
      </c>
      <c r="V1376" s="550">
        <f t="shared" si="1441"/>
        <v>0</v>
      </c>
      <c r="W1376" s="550">
        <f t="shared" si="1442"/>
        <v>0</v>
      </c>
      <c r="X1376" s="550">
        <f>IF(W1376=1,SUM($W$6:W1376),0)</f>
        <v>0</v>
      </c>
      <c r="Y1376" s="158"/>
      <c r="Z1376" s="158"/>
      <c r="AA1376" s="158"/>
      <c r="AB1376" s="158"/>
      <c r="AE1376" s="150"/>
      <c r="AF1376" s="160"/>
      <c r="AG1376" s="150"/>
      <c r="AH1376" s="150"/>
    </row>
    <row r="1377" spans="1:34" ht="15" customHeight="1">
      <c r="A1377" s="15"/>
      <c r="B1377" s="166">
        <v>32</v>
      </c>
      <c r="C1377" s="105" t="s">
        <v>2528</v>
      </c>
      <c r="D1377" s="105" t="s">
        <v>1743</v>
      </c>
      <c r="E1377" s="212" t="s">
        <v>47</v>
      </c>
      <c r="F1377" s="213" t="s">
        <v>14</v>
      </c>
      <c r="G1377" s="214">
        <v>45360</v>
      </c>
      <c r="H1377" s="214">
        <v>45360</v>
      </c>
      <c r="I1377" s="167">
        <v>123388.2</v>
      </c>
      <c r="J1377" s="445">
        <f t="shared" si="1446"/>
        <v>1.7201984126984127</v>
      </c>
      <c r="K1377" s="167">
        <f t="shared" si="1447"/>
        <v>335640.38578571426</v>
      </c>
      <c r="L1377" s="167">
        <f t="shared" ref="L1377:O1377" si="1471">IF($J1377&lt;0,(K1377*(1-$J1377)),(K1377*(1+$J1377)))</f>
        <v>913008.44465178275</v>
      </c>
      <c r="M1377" s="167">
        <f t="shared" si="1471"/>
        <v>2483564.1219220259</v>
      </c>
      <c r="N1377" s="167">
        <f t="shared" si="1471"/>
        <v>6755787.1822870215</v>
      </c>
      <c r="O1377" s="167">
        <f t="shared" si="1471"/>
        <v>18377081.569785438</v>
      </c>
      <c r="P1377" s="455"/>
      <c r="Q1377" s="87">
        <f t="shared" si="1449"/>
        <v>123388.2</v>
      </c>
      <c r="R1377" s="550">
        <f t="shared" si="1439"/>
        <v>0</v>
      </c>
      <c r="S1377" s="550">
        <f t="shared" si="1440"/>
        <v>0</v>
      </c>
      <c r="T1377" s="550">
        <f>IF(R1377=1,SUM($R$6:R1377),0)</f>
        <v>0</v>
      </c>
      <c r="U1377" s="550">
        <f>IF(S1377=1,SUM($S$6:S1377),0)</f>
        <v>0</v>
      </c>
      <c r="V1377" s="550">
        <f t="shared" si="1441"/>
        <v>0</v>
      </c>
      <c r="W1377" s="550">
        <f t="shared" si="1442"/>
        <v>0</v>
      </c>
      <c r="X1377" s="550">
        <f>IF(W1377=1,SUM($W$6:W1377),0)</f>
        <v>0</v>
      </c>
      <c r="Y1377" s="158"/>
      <c r="Z1377" s="158"/>
      <c r="AA1377" s="158"/>
      <c r="AB1377" s="158"/>
      <c r="AE1377" s="150"/>
      <c r="AF1377" s="160"/>
      <c r="AG1377" s="150"/>
      <c r="AH1377" s="150"/>
    </row>
    <row r="1378" spans="1:34" ht="15" customHeight="1">
      <c r="A1378" s="15"/>
      <c r="B1378" s="166">
        <v>33</v>
      </c>
      <c r="C1378" s="105" t="s">
        <v>2529</v>
      </c>
      <c r="D1378" s="105" t="s">
        <v>1744</v>
      </c>
      <c r="E1378" s="212" t="s">
        <v>47</v>
      </c>
      <c r="F1378" s="213" t="s">
        <v>14</v>
      </c>
      <c r="G1378" s="214">
        <v>36060</v>
      </c>
      <c r="H1378" s="214">
        <v>36060</v>
      </c>
      <c r="I1378" s="167">
        <v>83224.800000000003</v>
      </c>
      <c r="J1378" s="445">
        <f t="shared" si="1446"/>
        <v>1.3079534109816973</v>
      </c>
      <c r="K1378" s="167">
        <f t="shared" si="1447"/>
        <v>192078.96103826954</v>
      </c>
      <c r="L1378" s="167">
        <f t="shared" ref="L1378:O1378" si="1472">IF($J1378&lt;0,(K1378*(1-$J1378)),(K1378*(1+$J1378)))</f>
        <v>443309.29330609465</v>
      </c>
      <c r="M1378" s="167">
        <f t="shared" si="1472"/>
        <v>1023137.1956056867</v>
      </c>
      <c r="N1378" s="167">
        <f t="shared" si="1472"/>
        <v>2361352.9805003926</v>
      </c>
      <c r="O1378" s="167">
        <f t="shared" si="1472"/>
        <v>5449892.6658776775</v>
      </c>
      <c r="P1378" s="455"/>
      <c r="Q1378" s="87">
        <f t="shared" si="1449"/>
        <v>83224.800000000003</v>
      </c>
      <c r="R1378" s="550">
        <f t="shared" si="1439"/>
        <v>0</v>
      </c>
      <c r="S1378" s="550">
        <f t="shared" si="1440"/>
        <v>0</v>
      </c>
      <c r="T1378" s="550">
        <f>IF(R1378=1,SUM($R$6:R1378),0)</f>
        <v>0</v>
      </c>
      <c r="U1378" s="550">
        <f>IF(S1378=1,SUM($S$6:S1378),0)</f>
        <v>0</v>
      </c>
      <c r="V1378" s="550">
        <f t="shared" si="1441"/>
        <v>0</v>
      </c>
      <c r="W1378" s="550">
        <f t="shared" si="1442"/>
        <v>0</v>
      </c>
      <c r="X1378" s="550">
        <f>IF(W1378=1,SUM($W$6:W1378),0)</f>
        <v>0</v>
      </c>
      <c r="Y1378" s="158"/>
      <c r="Z1378" s="158"/>
      <c r="AA1378" s="158"/>
      <c r="AB1378" s="158"/>
      <c r="AE1378" s="150"/>
      <c r="AF1378" s="160"/>
      <c r="AG1378" s="150"/>
      <c r="AH1378" s="150"/>
    </row>
    <row r="1379" spans="1:34" ht="15" customHeight="1">
      <c r="A1379" s="15"/>
      <c r="B1379" s="166">
        <v>34</v>
      </c>
      <c r="C1379" s="105" t="s">
        <v>2530</v>
      </c>
      <c r="D1379" s="105" t="s">
        <v>1745</v>
      </c>
      <c r="E1379" s="212" t="s">
        <v>47</v>
      </c>
      <c r="F1379" s="213" t="s">
        <v>14</v>
      </c>
      <c r="G1379" s="214">
        <v>33660</v>
      </c>
      <c r="H1379" s="214">
        <v>33660</v>
      </c>
      <c r="I1379" s="167">
        <v>51742.2</v>
      </c>
      <c r="J1379" s="445">
        <f t="shared" si="1446"/>
        <v>0.53720142602495535</v>
      </c>
      <c r="K1379" s="167">
        <f t="shared" si="1447"/>
        <v>79538.183625668447</v>
      </c>
      <c r="L1379" s="167">
        <f t="shared" ref="L1379:O1379" si="1473">IF($J1379&lt;0,(K1379*(1-$J1379)),(K1379*(1+$J1379)))</f>
        <v>122266.20929281229</v>
      </c>
      <c r="M1379" s="167">
        <f t="shared" si="1473"/>
        <v>187947.79127957669</v>
      </c>
      <c r="N1379" s="167">
        <f t="shared" si="1473"/>
        <v>288913.61277320597</v>
      </c>
      <c r="O1379" s="167">
        <f t="shared" si="1473"/>
        <v>444118.41755299398</v>
      </c>
      <c r="P1379" s="455"/>
      <c r="Q1379" s="87">
        <f t="shared" si="1449"/>
        <v>51742.2</v>
      </c>
      <c r="R1379" s="550">
        <f t="shared" si="1439"/>
        <v>0</v>
      </c>
      <c r="S1379" s="550">
        <f t="shared" si="1440"/>
        <v>0</v>
      </c>
      <c r="T1379" s="550">
        <f>IF(R1379=1,SUM($R$6:R1379),0)</f>
        <v>0</v>
      </c>
      <c r="U1379" s="550">
        <f>IF(S1379=1,SUM($S$6:S1379),0)</f>
        <v>0</v>
      </c>
      <c r="V1379" s="550">
        <f t="shared" si="1441"/>
        <v>0</v>
      </c>
      <c r="W1379" s="550">
        <f t="shared" si="1442"/>
        <v>0</v>
      </c>
      <c r="X1379" s="550">
        <f>IF(W1379=1,SUM($W$6:W1379),0)</f>
        <v>0</v>
      </c>
      <c r="Y1379" s="158"/>
      <c r="Z1379" s="158"/>
      <c r="AA1379" s="158"/>
      <c r="AB1379" s="158"/>
      <c r="AE1379" s="150"/>
      <c r="AF1379" s="160"/>
      <c r="AG1379" s="150"/>
      <c r="AH1379" s="150"/>
    </row>
    <row r="1380" spans="1:34" ht="15" customHeight="1">
      <c r="A1380" s="15"/>
      <c r="B1380" s="166">
        <v>35</v>
      </c>
      <c r="C1380" s="105" t="s">
        <v>1746</v>
      </c>
      <c r="D1380" s="105" t="s">
        <v>1746</v>
      </c>
      <c r="E1380" s="212" t="s">
        <v>47</v>
      </c>
      <c r="F1380" s="213" t="s">
        <v>14</v>
      </c>
      <c r="G1380" s="405"/>
      <c r="H1380" s="405"/>
      <c r="I1380" s="409">
        <v>43681.2</v>
      </c>
      <c r="J1380" s="447">
        <v>0.39310150375939834</v>
      </c>
      <c r="K1380" s="409">
        <f t="shared" si="1447"/>
        <v>60852.345406015025</v>
      </c>
      <c r="L1380" s="409">
        <f t="shared" ref="L1380:O1380" si="1474">IF($J1380&lt;0,(K1380*(1-$J1380)),(K1380*(1+$J1380)))</f>
        <v>84773.493892405852</v>
      </c>
      <c r="M1380" s="409">
        <f t="shared" si="1474"/>
        <v>118098.08182044876</v>
      </c>
      <c r="N1380" s="409">
        <f t="shared" si="1474"/>
        <v>164522.61537516763</v>
      </c>
      <c r="O1380" s="409">
        <f t="shared" si="1474"/>
        <v>229196.70288157513</v>
      </c>
      <c r="P1380" s="455"/>
      <c r="Q1380" s="87">
        <f t="shared" si="1449"/>
        <v>43681.2</v>
      </c>
      <c r="R1380" s="550">
        <f t="shared" si="1439"/>
        <v>0</v>
      </c>
      <c r="S1380" s="550">
        <f t="shared" si="1440"/>
        <v>0</v>
      </c>
      <c r="T1380" s="550">
        <f>IF(R1380=1,SUM($R$6:R1380),0)</f>
        <v>0</v>
      </c>
      <c r="U1380" s="550">
        <f>IF(S1380=1,SUM($S$6:S1380),0)</f>
        <v>0</v>
      </c>
      <c r="V1380" s="550">
        <f t="shared" si="1441"/>
        <v>0</v>
      </c>
      <c r="W1380" s="550">
        <f t="shared" si="1442"/>
        <v>0</v>
      </c>
      <c r="X1380" s="550">
        <f>IF(W1380=1,SUM($W$6:W1380),0)</f>
        <v>0</v>
      </c>
      <c r="Y1380" s="158"/>
      <c r="Z1380" s="158"/>
      <c r="AA1380" s="158"/>
      <c r="AB1380" s="158"/>
      <c r="AE1380" s="150"/>
      <c r="AF1380" s="160"/>
      <c r="AG1380" s="150"/>
      <c r="AH1380" s="150"/>
    </row>
    <row r="1381" spans="1:34" ht="15" customHeight="1">
      <c r="A1381" s="15"/>
      <c r="B1381" s="166">
        <v>36</v>
      </c>
      <c r="C1381" s="105" t="s">
        <v>1747</v>
      </c>
      <c r="D1381" s="105" t="s">
        <v>1747</v>
      </c>
      <c r="E1381" s="212" t="s">
        <v>47</v>
      </c>
      <c r="F1381" s="213" t="s">
        <v>14</v>
      </c>
      <c r="G1381" s="405"/>
      <c r="H1381" s="405"/>
      <c r="I1381" s="409">
        <v>38173.199999999997</v>
      </c>
      <c r="J1381" s="447">
        <v>1.4049259259259257</v>
      </c>
      <c r="K1381" s="409">
        <f t="shared" si="1447"/>
        <v>91803.718355555538</v>
      </c>
      <c r="L1381" s="409">
        <f t="shared" ref="L1381:O1381" si="1475">IF($J1381&lt;0,(K1381*(1-$J1381)),(K1381*(1+$J1381)))</f>
        <v>220781.14236967731</v>
      </c>
      <c r="M1381" s="409">
        <f t="shared" si="1475"/>
        <v>530962.29324037989</v>
      </c>
      <c r="N1381" s="409">
        <f t="shared" si="1475"/>
        <v>1276924.9847028735</v>
      </c>
      <c r="O1381" s="409">
        <f t="shared" si="1475"/>
        <v>3070910.0011745067</v>
      </c>
      <c r="P1381" s="455"/>
      <c r="Q1381" s="87">
        <f t="shared" si="1449"/>
        <v>38173.199999999997</v>
      </c>
      <c r="R1381" s="550">
        <f t="shared" si="1439"/>
        <v>0</v>
      </c>
      <c r="S1381" s="550">
        <f t="shared" si="1440"/>
        <v>0</v>
      </c>
      <c r="T1381" s="550">
        <f>IF(R1381=1,SUM($R$6:R1381),0)</f>
        <v>0</v>
      </c>
      <c r="U1381" s="550">
        <f>IF(S1381=1,SUM($S$6:S1381),0)</f>
        <v>0</v>
      </c>
      <c r="V1381" s="550">
        <f t="shared" si="1441"/>
        <v>0</v>
      </c>
      <c r="W1381" s="550">
        <f t="shared" si="1442"/>
        <v>0</v>
      </c>
      <c r="X1381" s="550">
        <f>IF(W1381=1,SUM($W$6:W1381),0)</f>
        <v>0</v>
      </c>
      <c r="Y1381" s="158"/>
      <c r="Z1381" s="158"/>
      <c r="AA1381" s="158"/>
      <c r="AB1381" s="158"/>
      <c r="AE1381" s="150"/>
      <c r="AF1381" s="160"/>
      <c r="AG1381" s="150"/>
      <c r="AH1381" s="150"/>
    </row>
    <row r="1382" spans="1:34" ht="15" customHeight="1">
      <c r="A1382" s="15"/>
      <c r="B1382" s="166">
        <v>37</v>
      </c>
      <c r="C1382" s="105" t="s">
        <v>1748</v>
      </c>
      <c r="D1382" s="105" t="s">
        <v>1748</v>
      </c>
      <c r="E1382" s="212" t="s">
        <v>47</v>
      </c>
      <c r="F1382" s="213" t="s">
        <v>14</v>
      </c>
      <c r="G1382" s="405"/>
      <c r="H1382" s="405"/>
      <c r="I1382" s="409">
        <v>43681.2</v>
      </c>
      <c r="J1382" s="447">
        <v>0.39926691729323305</v>
      </c>
      <c r="K1382" s="409">
        <f t="shared" si="1447"/>
        <v>61121.658067669166</v>
      </c>
      <c r="L1382" s="409">
        <f t="shared" ref="L1382:O1382" si="1476">IF($J1382&lt;0,(K1382*(1-$J1382)),(K1382*(1+$J1382)))</f>
        <v>85525.514064198505</v>
      </c>
      <c r="M1382" s="409">
        <f t="shared" si="1476"/>
        <v>119673.02241453009</v>
      </c>
      <c r="N1382" s="409">
        <f t="shared" si="1476"/>
        <v>167454.5011571435</v>
      </c>
      <c r="O1382" s="409">
        <f t="shared" si="1476"/>
        <v>234313.54362103232</v>
      </c>
      <c r="P1382" s="455"/>
      <c r="Q1382" s="87">
        <f t="shared" si="1449"/>
        <v>43681.2</v>
      </c>
      <c r="R1382" s="550">
        <f t="shared" si="1439"/>
        <v>0</v>
      </c>
      <c r="S1382" s="550">
        <f t="shared" si="1440"/>
        <v>0</v>
      </c>
      <c r="T1382" s="550">
        <f>IF(R1382=1,SUM($R$6:R1382),0)</f>
        <v>0</v>
      </c>
      <c r="U1382" s="550">
        <f>IF(S1382=1,SUM($S$6:S1382),0)</f>
        <v>0</v>
      </c>
      <c r="V1382" s="550">
        <f t="shared" si="1441"/>
        <v>0</v>
      </c>
      <c r="W1382" s="550">
        <f t="shared" si="1442"/>
        <v>0</v>
      </c>
      <c r="X1382" s="550">
        <f>IF(W1382=1,SUM($W$6:W1382),0)</f>
        <v>0</v>
      </c>
      <c r="Y1382" s="158"/>
      <c r="Z1382" s="158"/>
      <c r="AA1382" s="158"/>
      <c r="AB1382" s="158"/>
      <c r="AE1382" s="150"/>
      <c r="AF1382" s="160"/>
      <c r="AG1382" s="150"/>
      <c r="AH1382" s="150"/>
    </row>
    <row r="1383" spans="1:34" ht="15" customHeight="1">
      <c r="A1383" s="15"/>
      <c r="B1383" s="166">
        <v>38</v>
      </c>
      <c r="C1383" s="105" t="s">
        <v>1749</v>
      </c>
      <c r="D1383" s="105" t="s">
        <v>1749</v>
      </c>
      <c r="E1383" s="212" t="s">
        <v>47</v>
      </c>
      <c r="F1383" s="213" t="s">
        <v>14</v>
      </c>
      <c r="G1383" s="405"/>
      <c r="H1383" s="405"/>
      <c r="I1383" s="409">
        <v>47614.799999999996</v>
      </c>
      <c r="J1383" s="447">
        <v>0.52251879699248105</v>
      </c>
      <c r="K1383" s="409">
        <f t="shared" si="1447"/>
        <v>72494.428015037585</v>
      </c>
      <c r="L1383" s="409">
        <f t="shared" ref="L1383:O1383" si="1477">IF($J1383&lt;0,(K1383*(1-$J1383)),(K1383*(1+$J1383)))</f>
        <v>110374.12933011305</v>
      </c>
      <c r="M1383" s="409">
        <f t="shared" si="1477"/>
        <v>168046.68660677626</v>
      </c>
      <c r="N1383" s="409">
        <f t="shared" si="1477"/>
        <v>255854.23913112149</v>
      </c>
      <c r="O1383" s="409">
        <f t="shared" si="1477"/>
        <v>389542.88836734171</v>
      </c>
      <c r="P1383" s="455"/>
      <c r="Q1383" s="87">
        <f t="shared" si="1449"/>
        <v>47614.799999999996</v>
      </c>
      <c r="R1383" s="550">
        <f t="shared" si="1439"/>
        <v>0</v>
      </c>
      <c r="S1383" s="550">
        <f t="shared" si="1440"/>
        <v>0</v>
      </c>
      <c r="T1383" s="550">
        <f>IF(R1383=1,SUM($R$6:R1383),0)</f>
        <v>0</v>
      </c>
      <c r="U1383" s="550">
        <f>IF(S1383=1,SUM($S$6:S1383),0)</f>
        <v>0</v>
      </c>
      <c r="V1383" s="550">
        <f t="shared" si="1441"/>
        <v>0</v>
      </c>
      <c r="W1383" s="550">
        <f t="shared" si="1442"/>
        <v>0</v>
      </c>
      <c r="X1383" s="550">
        <f>IF(W1383=1,SUM($W$6:W1383),0)</f>
        <v>0</v>
      </c>
      <c r="Y1383" s="158"/>
      <c r="Z1383" s="158"/>
      <c r="AA1383" s="158"/>
      <c r="AB1383" s="158"/>
      <c r="AE1383" s="150"/>
      <c r="AF1383" s="160"/>
      <c r="AG1383" s="150"/>
      <c r="AH1383" s="150"/>
    </row>
    <row r="1384" spans="1:34" ht="15" customHeight="1">
      <c r="A1384" s="15"/>
      <c r="B1384" s="166">
        <v>39</v>
      </c>
      <c r="C1384" s="105" t="s">
        <v>1750</v>
      </c>
      <c r="D1384" s="105" t="s">
        <v>1750</v>
      </c>
      <c r="E1384" s="212" t="s">
        <v>47</v>
      </c>
      <c r="F1384" s="213" t="s">
        <v>14</v>
      </c>
      <c r="G1384" s="405"/>
      <c r="H1384" s="405"/>
      <c r="I1384" s="409">
        <v>47614.799999999996</v>
      </c>
      <c r="J1384" s="447">
        <v>7.1161048689138574E-3</v>
      </c>
      <c r="K1384" s="409">
        <f t="shared" si="1447"/>
        <v>47953.631910112359</v>
      </c>
      <c r="L1384" s="409">
        <f t="shared" ref="L1384:O1384" si="1478">IF($J1384&lt;0,(K1384*(1-$J1384)),(K1384*(1+$J1384)))</f>
        <v>48294.874983630012</v>
      </c>
      <c r="M1384" s="409">
        <f t="shared" si="1478"/>
        <v>48638.546378644613</v>
      </c>
      <c r="N1384" s="409">
        <f t="shared" si="1478"/>
        <v>48984.663375346579</v>
      </c>
      <c r="O1384" s="409">
        <f t="shared" si="1478"/>
        <v>49333.243376893988</v>
      </c>
      <c r="P1384" s="455"/>
      <c r="Q1384" s="87">
        <f t="shared" si="1449"/>
        <v>47614.799999999996</v>
      </c>
      <c r="R1384" s="550">
        <f t="shared" si="1439"/>
        <v>0</v>
      </c>
      <c r="S1384" s="550">
        <f t="shared" si="1440"/>
        <v>0</v>
      </c>
      <c r="T1384" s="550">
        <f>IF(R1384=1,SUM($R$6:R1384),0)</f>
        <v>0</v>
      </c>
      <c r="U1384" s="550">
        <f>IF(S1384=1,SUM($S$6:S1384),0)</f>
        <v>0</v>
      </c>
      <c r="V1384" s="550">
        <f t="shared" si="1441"/>
        <v>0</v>
      </c>
      <c r="W1384" s="550">
        <f t="shared" si="1442"/>
        <v>0</v>
      </c>
      <c r="X1384" s="550">
        <f>IF(W1384=1,SUM($W$6:W1384),0)</f>
        <v>0</v>
      </c>
      <c r="Y1384" s="158"/>
      <c r="Z1384" s="158"/>
      <c r="AA1384" s="158"/>
      <c r="AB1384" s="158"/>
      <c r="AE1384" s="150"/>
      <c r="AF1384" s="160"/>
      <c r="AG1384" s="150"/>
      <c r="AH1384" s="150"/>
    </row>
    <row r="1385" spans="1:34" ht="15" customHeight="1">
      <c r="A1385" s="15"/>
      <c r="B1385" s="166">
        <v>40</v>
      </c>
      <c r="C1385" s="105" t="s">
        <v>1751</v>
      </c>
      <c r="D1385" s="105" t="s">
        <v>1751</v>
      </c>
      <c r="E1385" s="212" t="s">
        <v>47</v>
      </c>
      <c r="F1385" s="213" t="s">
        <v>14</v>
      </c>
      <c r="G1385" s="405"/>
      <c r="H1385" s="405"/>
      <c r="I1385" s="409">
        <v>61398</v>
      </c>
      <c r="J1385" s="447">
        <v>0.29390761548064914</v>
      </c>
      <c r="K1385" s="409">
        <f t="shared" si="1447"/>
        <v>79443.339775280896</v>
      </c>
      <c r="L1385" s="409">
        <f t="shared" ref="L1385:O1385" si="1479">IF($J1385&lt;0,(K1385*(1-$J1385)),(K1385*(1+$J1385)))</f>
        <v>102792.34233445271</v>
      </c>
      <c r="M1385" s="409">
        <f t="shared" si="1479"/>
        <v>133003.79455964227</v>
      </c>
      <c r="N1385" s="409">
        <f t="shared" si="1479"/>
        <v>172094.62266854485</v>
      </c>
      <c r="O1385" s="409">
        <f t="shared" si="1479"/>
        <v>222674.54285409892</v>
      </c>
      <c r="P1385" s="455"/>
      <c r="Q1385" s="87">
        <f t="shared" si="1449"/>
        <v>61398</v>
      </c>
      <c r="R1385" s="550">
        <f t="shared" si="1439"/>
        <v>0</v>
      </c>
      <c r="S1385" s="550">
        <f t="shared" si="1440"/>
        <v>0</v>
      </c>
      <c r="T1385" s="550">
        <f>IF(R1385=1,SUM($R$6:R1385),0)</f>
        <v>0</v>
      </c>
      <c r="U1385" s="550">
        <f>IF(S1385=1,SUM($S$6:S1385),0)</f>
        <v>0</v>
      </c>
      <c r="V1385" s="550">
        <f t="shared" si="1441"/>
        <v>0</v>
      </c>
      <c r="W1385" s="550">
        <f t="shared" si="1442"/>
        <v>0</v>
      </c>
      <c r="X1385" s="550">
        <f>IF(W1385=1,SUM($W$6:W1385),0)</f>
        <v>0</v>
      </c>
      <c r="Y1385" s="158"/>
      <c r="Z1385" s="158"/>
      <c r="AA1385" s="158"/>
      <c r="AB1385" s="158"/>
      <c r="AE1385" s="150"/>
      <c r="AF1385" s="160"/>
      <c r="AG1385" s="150"/>
      <c r="AH1385" s="150"/>
    </row>
    <row r="1386" spans="1:34" ht="15" customHeight="1">
      <c r="A1386" s="15"/>
      <c r="B1386" s="166">
        <v>41</v>
      </c>
      <c r="C1386" s="105" t="s">
        <v>1752</v>
      </c>
      <c r="D1386" s="105" t="s">
        <v>1752</v>
      </c>
      <c r="E1386" s="212" t="s">
        <v>47</v>
      </c>
      <c r="F1386" s="213" t="s">
        <v>14</v>
      </c>
      <c r="G1386" s="405"/>
      <c r="H1386" s="405"/>
      <c r="I1386" s="409">
        <v>51956.4</v>
      </c>
      <c r="J1386" s="447">
        <v>0.99784090909090906</v>
      </c>
      <c r="K1386" s="409">
        <f t="shared" si="1447"/>
        <v>103800.62140909091</v>
      </c>
      <c r="L1386" s="409">
        <f t="shared" ref="L1386:O1386" si="1480">IF($J1386&lt;0,(K1386*(1-$J1386)),(K1386*(1+$J1386)))</f>
        <v>207377.12784013944</v>
      </c>
      <c r="M1386" s="409">
        <f t="shared" si="1480"/>
        <v>414306.50960880582</v>
      </c>
      <c r="N1386" s="409">
        <f t="shared" si="1480"/>
        <v>827718.49379913812</v>
      </c>
      <c r="O1386" s="409">
        <f t="shared" si="1480"/>
        <v>1653649.868123028</v>
      </c>
      <c r="P1386" s="455"/>
      <c r="Q1386" s="87">
        <f t="shared" si="1449"/>
        <v>51956.4</v>
      </c>
      <c r="R1386" s="550">
        <f t="shared" si="1439"/>
        <v>0</v>
      </c>
      <c r="S1386" s="550">
        <f t="shared" si="1440"/>
        <v>0</v>
      </c>
      <c r="T1386" s="550">
        <f>IF(R1386=1,SUM($R$6:R1386),0)</f>
        <v>0</v>
      </c>
      <c r="U1386" s="550">
        <f>IF(S1386=1,SUM($S$6:S1386),0)</f>
        <v>0</v>
      </c>
      <c r="V1386" s="550">
        <f t="shared" si="1441"/>
        <v>0</v>
      </c>
      <c r="W1386" s="550">
        <f t="shared" si="1442"/>
        <v>0</v>
      </c>
      <c r="X1386" s="550">
        <f>IF(W1386=1,SUM($W$6:W1386),0)</f>
        <v>0</v>
      </c>
      <c r="Y1386" s="158"/>
      <c r="Z1386" s="158"/>
      <c r="AA1386" s="158"/>
      <c r="AB1386" s="158"/>
      <c r="AE1386" s="150"/>
      <c r="AF1386" s="160"/>
      <c r="AG1386" s="150"/>
      <c r="AH1386" s="150"/>
    </row>
    <row r="1387" spans="1:34" ht="15" customHeight="1">
      <c r="A1387" s="15"/>
      <c r="B1387" s="166">
        <v>42</v>
      </c>
      <c r="C1387" s="105" t="s">
        <v>1753</v>
      </c>
      <c r="D1387" s="105" t="s">
        <v>1753</v>
      </c>
      <c r="E1387" s="212" t="s">
        <v>47</v>
      </c>
      <c r="F1387" s="213" t="s">
        <v>14</v>
      </c>
      <c r="G1387" s="405"/>
      <c r="H1387" s="405"/>
      <c r="I1387" s="409">
        <v>79487.399999999994</v>
      </c>
      <c r="J1387" s="447">
        <v>0.58884523809523814</v>
      </c>
      <c r="K1387" s="409">
        <f t="shared" si="1447"/>
        <v>126293.17697857143</v>
      </c>
      <c r="L1387" s="409">
        <f t="shared" ref="L1387:O1387" si="1481">IF($J1387&lt;0,(K1387*(1-$J1387)),(K1387*(1+$J1387)))</f>
        <v>200660.31284632237</v>
      </c>
      <c r="M1387" s="409">
        <f t="shared" si="1481"/>
        <v>318818.18254058005</v>
      </c>
      <c r="N1387" s="409">
        <f t="shared" si="1481"/>
        <v>506552.75114777905</v>
      </c>
      <c r="O1387" s="409">
        <f t="shared" si="1481"/>
        <v>804833.92650519102</v>
      </c>
      <c r="P1387" s="455"/>
      <c r="Q1387" s="87">
        <f t="shared" si="1449"/>
        <v>79487.399999999994</v>
      </c>
      <c r="R1387" s="550">
        <f t="shared" si="1439"/>
        <v>0</v>
      </c>
      <c r="S1387" s="550">
        <f t="shared" si="1440"/>
        <v>0</v>
      </c>
      <c r="T1387" s="550">
        <f>IF(R1387=1,SUM($R$6:R1387),0)</f>
        <v>0</v>
      </c>
      <c r="U1387" s="550">
        <f>IF(S1387=1,SUM($S$6:S1387),0)</f>
        <v>0</v>
      </c>
      <c r="V1387" s="550">
        <f t="shared" si="1441"/>
        <v>0</v>
      </c>
      <c r="W1387" s="550">
        <f t="shared" si="1442"/>
        <v>0</v>
      </c>
      <c r="X1387" s="550">
        <f>IF(W1387=1,SUM($W$6:W1387),0)</f>
        <v>0</v>
      </c>
      <c r="Y1387" s="158"/>
      <c r="Z1387" s="158"/>
      <c r="AA1387" s="158"/>
      <c r="AB1387" s="158"/>
      <c r="AE1387" s="150"/>
      <c r="AF1387" s="160"/>
      <c r="AG1387" s="150"/>
      <c r="AH1387" s="150"/>
    </row>
    <row r="1388" spans="1:34" ht="15" customHeight="1">
      <c r="A1388" s="15"/>
      <c r="B1388" s="166">
        <v>43</v>
      </c>
      <c r="C1388" s="105" t="s">
        <v>1754</v>
      </c>
      <c r="D1388" s="105" t="s">
        <v>1754</v>
      </c>
      <c r="E1388" s="212" t="s">
        <v>47</v>
      </c>
      <c r="F1388" s="213" t="s">
        <v>14</v>
      </c>
      <c r="G1388" s="405"/>
      <c r="H1388" s="405"/>
      <c r="I1388" s="409">
        <v>63168.6</v>
      </c>
      <c r="J1388" s="447">
        <v>0.46961593172119476</v>
      </c>
      <c r="K1388" s="409">
        <f t="shared" si="1447"/>
        <v>92833.580944523463</v>
      </c>
      <c r="L1388" s="409">
        <f t="shared" ref="L1388:O1388" si="1482">IF($J1388&lt;0,(K1388*(1-$J1388)),(K1388*(1+$J1388)))</f>
        <v>136429.70955480079</v>
      </c>
      <c r="M1388" s="409">
        <f t="shared" si="1482"/>
        <v>200499.27472183056</v>
      </c>
      <c r="N1388" s="409">
        <f t="shared" si="1482"/>
        <v>294656.92842974683</v>
      </c>
      <c r="O1388" s="409">
        <f t="shared" si="1482"/>
        <v>433032.51641238778</v>
      </c>
      <c r="P1388" s="455"/>
      <c r="Q1388" s="87">
        <f t="shared" si="1449"/>
        <v>63168.6</v>
      </c>
      <c r="R1388" s="550">
        <f t="shared" si="1439"/>
        <v>0</v>
      </c>
      <c r="S1388" s="550">
        <f t="shared" si="1440"/>
        <v>0</v>
      </c>
      <c r="T1388" s="550">
        <f>IF(R1388=1,SUM($R$6:R1388),0)</f>
        <v>0</v>
      </c>
      <c r="U1388" s="550">
        <f>IF(S1388=1,SUM($S$6:S1388),0)</f>
        <v>0</v>
      </c>
      <c r="V1388" s="550">
        <f t="shared" si="1441"/>
        <v>0</v>
      </c>
      <c r="W1388" s="550">
        <f t="shared" si="1442"/>
        <v>0</v>
      </c>
      <c r="X1388" s="550">
        <f>IF(W1388=1,SUM($W$6:W1388),0)</f>
        <v>0</v>
      </c>
      <c r="Y1388" s="158"/>
      <c r="Z1388" s="158"/>
      <c r="AA1388" s="158"/>
      <c r="AB1388" s="158"/>
      <c r="AE1388" s="150"/>
      <c r="AF1388" s="160"/>
      <c r="AG1388" s="150"/>
      <c r="AH1388" s="150"/>
    </row>
    <row r="1389" spans="1:34" ht="15" customHeight="1">
      <c r="A1389" s="15"/>
      <c r="B1389" s="166">
        <v>44</v>
      </c>
      <c r="C1389" s="105" t="s">
        <v>1755</v>
      </c>
      <c r="D1389" s="105" t="s">
        <v>1755</v>
      </c>
      <c r="E1389" s="212" t="s">
        <v>47</v>
      </c>
      <c r="F1389" s="213" t="s">
        <v>14</v>
      </c>
      <c r="G1389" s="405"/>
      <c r="H1389" s="405"/>
      <c r="I1389" s="409">
        <v>49792.2</v>
      </c>
      <c r="J1389" s="447">
        <v>0.81424778761061956</v>
      </c>
      <c r="K1389" s="409">
        <f t="shared" si="1447"/>
        <v>90335.388690265492</v>
      </c>
      <c r="L1389" s="409">
        <f t="shared" ref="L1389:O1389" si="1483">IF($J1389&lt;0,(K1389*(1-$J1389)),(K1389*(1+$J1389)))</f>
        <v>163890.77907425954</v>
      </c>
      <c r="M1389" s="409">
        <f t="shared" si="1483"/>
        <v>297338.48334525619</v>
      </c>
      <c r="N1389" s="409">
        <f t="shared" si="1483"/>
        <v>539445.68558062811</v>
      </c>
      <c r="O1389" s="409">
        <f t="shared" si="1483"/>
        <v>978688.14160074841</v>
      </c>
      <c r="P1389" s="455"/>
      <c r="Q1389" s="87">
        <f t="shared" si="1449"/>
        <v>49792.2</v>
      </c>
      <c r="R1389" s="550">
        <f t="shared" si="1439"/>
        <v>0</v>
      </c>
      <c r="S1389" s="550">
        <f t="shared" si="1440"/>
        <v>0</v>
      </c>
      <c r="T1389" s="550">
        <f>IF(R1389=1,SUM($R$6:R1389),0)</f>
        <v>0</v>
      </c>
      <c r="U1389" s="550">
        <f>IF(S1389=1,SUM($S$6:S1389),0)</f>
        <v>0</v>
      </c>
      <c r="V1389" s="550">
        <f t="shared" si="1441"/>
        <v>0</v>
      </c>
      <c r="W1389" s="550">
        <f t="shared" si="1442"/>
        <v>0</v>
      </c>
      <c r="X1389" s="550">
        <f>IF(W1389=1,SUM($W$6:W1389),0)</f>
        <v>0</v>
      </c>
      <c r="Y1389" s="158"/>
      <c r="Z1389" s="158"/>
      <c r="AA1389" s="158"/>
      <c r="AB1389" s="158"/>
      <c r="AE1389" s="150"/>
      <c r="AF1389" s="160"/>
      <c r="AG1389" s="150"/>
      <c r="AH1389" s="150"/>
    </row>
    <row r="1390" spans="1:34" ht="15" customHeight="1">
      <c r="A1390" s="15"/>
      <c r="B1390" s="166">
        <v>45</v>
      </c>
      <c r="C1390" s="105" t="s">
        <v>1756</v>
      </c>
      <c r="D1390" s="105" t="s">
        <v>1756</v>
      </c>
      <c r="E1390" s="212" t="s">
        <v>47</v>
      </c>
      <c r="F1390" s="213" t="s">
        <v>14</v>
      </c>
      <c r="G1390" s="405"/>
      <c r="H1390" s="405"/>
      <c r="I1390" s="409">
        <v>63168.6</v>
      </c>
      <c r="J1390" s="447">
        <v>0.48359886201991459</v>
      </c>
      <c r="K1390" s="409">
        <f t="shared" si="1447"/>
        <v>93716.863075391171</v>
      </c>
      <c r="L1390" s="409">
        <f t="shared" ref="L1390:O1390" si="1484">IF($J1390&lt;0,(K1390*(1-$J1390)),(K1390*(1+$J1390)))</f>
        <v>139038.2314107265</v>
      </c>
      <c r="M1390" s="409">
        <f t="shared" si="1484"/>
        <v>206276.96189821538</v>
      </c>
      <c r="N1390" s="409">
        <f t="shared" si="1484"/>
        <v>306032.2659331176</v>
      </c>
      <c r="O1390" s="409">
        <f t="shared" si="1484"/>
        <v>454029.1214797491</v>
      </c>
      <c r="P1390" s="455"/>
      <c r="Q1390" s="87">
        <f t="shared" si="1449"/>
        <v>63168.6</v>
      </c>
      <c r="R1390" s="550">
        <f t="shared" si="1439"/>
        <v>0</v>
      </c>
      <c r="S1390" s="550">
        <f t="shared" si="1440"/>
        <v>0</v>
      </c>
      <c r="T1390" s="550">
        <f>IF(R1390=1,SUM($R$6:R1390),0)</f>
        <v>0</v>
      </c>
      <c r="U1390" s="550">
        <f>IF(S1390=1,SUM($S$6:S1390),0)</f>
        <v>0</v>
      </c>
      <c r="V1390" s="550">
        <f t="shared" si="1441"/>
        <v>0</v>
      </c>
      <c r="W1390" s="550">
        <f t="shared" si="1442"/>
        <v>0</v>
      </c>
      <c r="X1390" s="550">
        <f>IF(W1390=1,SUM($W$6:W1390),0)</f>
        <v>0</v>
      </c>
      <c r="Y1390" s="158"/>
      <c r="Z1390" s="158"/>
      <c r="AA1390" s="158"/>
      <c r="AB1390" s="158"/>
      <c r="AE1390" s="150"/>
      <c r="AF1390" s="160"/>
      <c r="AG1390" s="150"/>
      <c r="AH1390" s="150"/>
    </row>
    <row r="1391" spans="1:34" ht="15" customHeight="1">
      <c r="A1391" s="15"/>
      <c r="B1391" s="166">
        <v>46</v>
      </c>
      <c r="C1391" s="105" t="s">
        <v>1757</v>
      </c>
      <c r="D1391" s="105" t="s">
        <v>1757</v>
      </c>
      <c r="E1391" s="212" t="s">
        <v>47</v>
      </c>
      <c r="F1391" s="213" t="s">
        <v>14</v>
      </c>
      <c r="G1391" s="405"/>
      <c r="H1391" s="405"/>
      <c r="I1391" s="409">
        <v>100766.39999999999</v>
      </c>
      <c r="J1391" s="447">
        <v>1.1279102564102563</v>
      </c>
      <c r="K1391" s="409">
        <f t="shared" si="1447"/>
        <v>214421.85606153848</v>
      </c>
      <c r="L1391" s="409">
        <f t="shared" ref="L1391:O1391" si="1485">IF($J1391&lt;0,(K1391*(1-$J1391)),(K1391*(1+$J1391)))</f>
        <v>456270.46671187144</v>
      </c>
      <c r="M1391" s="409">
        <f t="shared" si="1485"/>
        <v>970902.6058132858</v>
      </c>
      <c r="N1391" s="409">
        <f t="shared" si="1485"/>
        <v>2065993.6128855352</v>
      </c>
      <c r="O1391" s="409">
        <f t="shared" si="1485"/>
        <v>4396248.9985372117</v>
      </c>
      <c r="P1391" s="455"/>
      <c r="Q1391" s="87">
        <f t="shared" si="1449"/>
        <v>100766.39999999999</v>
      </c>
      <c r="R1391" s="550">
        <f t="shared" si="1439"/>
        <v>0</v>
      </c>
      <c r="S1391" s="550">
        <f t="shared" si="1440"/>
        <v>0</v>
      </c>
      <c r="T1391" s="550">
        <f>IF(R1391=1,SUM($R$6:R1391),0)</f>
        <v>0</v>
      </c>
      <c r="U1391" s="550">
        <f>IF(S1391=1,SUM($S$6:S1391),0)</f>
        <v>0</v>
      </c>
      <c r="V1391" s="550">
        <f t="shared" si="1441"/>
        <v>0</v>
      </c>
      <c r="W1391" s="550">
        <f t="shared" si="1442"/>
        <v>0</v>
      </c>
      <c r="X1391" s="550">
        <f>IF(W1391=1,SUM($W$6:W1391),0)</f>
        <v>0</v>
      </c>
      <c r="Y1391" s="158"/>
      <c r="Z1391" s="158"/>
      <c r="AA1391" s="158"/>
      <c r="AB1391" s="158"/>
      <c r="AE1391" s="150"/>
      <c r="AF1391" s="160"/>
      <c r="AG1391" s="150"/>
      <c r="AH1391" s="150"/>
    </row>
    <row r="1392" spans="1:34" ht="15" customHeight="1">
      <c r="A1392" s="15"/>
      <c r="B1392" s="166">
        <v>47</v>
      </c>
      <c r="C1392" s="105" t="s">
        <v>1758</v>
      </c>
      <c r="D1392" s="105" t="s">
        <v>1758</v>
      </c>
      <c r="E1392" s="212" t="s">
        <v>47</v>
      </c>
      <c r="F1392" s="213" t="s">
        <v>14</v>
      </c>
      <c r="G1392" s="405"/>
      <c r="H1392" s="405"/>
      <c r="I1392" s="409">
        <v>65359.199999999997</v>
      </c>
      <c r="J1392" s="447">
        <v>0.43168435013262585</v>
      </c>
      <c r="K1392" s="409">
        <f t="shared" si="1447"/>
        <v>93573.743777188312</v>
      </c>
      <c r="L1392" s="409">
        <f t="shared" ref="L1392:O1392" si="1486">IF($J1392&lt;0,(K1392*(1-$J1392)),(K1392*(1+$J1392)))</f>
        <v>133968.06454912067</v>
      </c>
      <c r="M1392" s="409">
        <f t="shared" si="1486"/>
        <v>191799.98143253347</v>
      </c>
      <c r="N1392" s="409">
        <f t="shared" si="1486"/>
        <v>274597.03177268634</v>
      </c>
      <c r="O1392" s="409">
        <f t="shared" si="1486"/>
        <v>393136.27298182645</v>
      </c>
      <c r="P1392" s="455"/>
      <c r="Q1392" s="87">
        <f t="shared" si="1449"/>
        <v>65359.199999999997</v>
      </c>
      <c r="R1392" s="550">
        <f t="shared" si="1439"/>
        <v>0</v>
      </c>
      <c r="S1392" s="550">
        <f t="shared" si="1440"/>
        <v>0</v>
      </c>
      <c r="T1392" s="550">
        <f>IF(R1392=1,SUM($R$6:R1392),0)</f>
        <v>0</v>
      </c>
      <c r="U1392" s="550">
        <f>IF(S1392=1,SUM($S$6:S1392),0)</f>
        <v>0</v>
      </c>
      <c r="V1392" s="550">
        <f t="shared" si="1441"/>
        <v>0</v>
      </c>
      <c r="W1392" s="550">
        <f t="shared" si="1442"/>
        <v>0</v>
      </c>
      <c r="X1392" s="550">
        <f>IF(W1392=1,SUM($W$6:W1392),0)</f>
        <v>0</v>
      </c>
      <c r="Y1392" s="158"/>
      <c r="Z1392" s="158"/>
      <c r="AA1392" s="158"/>
      <c r="AB1392" s="158"/>
      <c r="AE1392" s="150"/>
      <c r="AF1392" s="160"/>
      <c r="AG1392" s="150"/>
      <c r="AH1392" s="150"/>
    </row>
    <row r="1393" spans="1:34" ht="15" customHeight="1">
      <c r="A1393" s="15"/>
      <c r="B1393" s="166">
        <v>48</v>
      </c>
      <c r="C1393" s="105" t="s">
        <v>1759</v>
      </c>
      <c r="D1393" s="105" t="s">
        <v>1759</v>
      </c>
      <c r="E1393" s="212" t="s">
        <v>47</v>
      </c>
      <c r="F1393" s="213" t="s">
        <v>14</v>
      </c>
      <c r="G1393" s="405"/>
      <c r="H1393" s="405"/>
      <c r="I1393" s="409">
        <v>100766.39999999999</v>
      </c>
      <c r="J1393" s="447">
        <v>1.1279102564102563</v>
      </c>
      <c r="K1393" s="409">
        <f t="shared" si="1447"/>
        <v>214421.85606153848</v>
      </c>
      <c r="L1393" s="409">
        <f t="shared" ref="L1393:O1393" si="1487">IF($J1393&lt;0,(K1393*(1-$J1393)),(K1393*(1+$J1393)))</f>
        <v>456270.46671187144</v>
      </c>
      <c r="M1393" s="409">
        <f t="shared" si="1487"/>
        <v>970902.6058132858</v>
      </c>
      <c r="N1393" s="409">
        <f t="shared" si="1487"/>
        <v>2065993.6128855352</v>
      </c>
      <c r="O1393" s="409">
        <f t="shared" si="1487"/>
        <v>4396248.9985372117</v>
      </c>
      <c r="P1393" s="455"/>
      <c r="Q1393" s="87">
        <f t="shared" si="1449"/>
        <v>100766.39999999999</v>
      </c>
      <c r="R1393" s="550">
        <f t="shared" si="1439"/>
        <v>0</v>
      </c>
      <c r="S1393" s="550">
        <f t="shared" si="1440"/>
        <v>0</v>
      </c>
      <c r="T1393" s="550">
        <f>IF(R1393=1,SUM($R$6:R1393),0)</f>
        <v>0</v>
      </c>
      <c r="U1393" s="550">
        <f>IF(S1393=1,SUM($S$6:S1393),0)</f>
        <v>0</v>
      </c>
      <c r="V1393" s="550">
        <f t="shared" si="1441"/>
        <v>0</v>
      </c>
      <c r="W1393" s="550">
        <f t="shared" si="1442"/>
        <v>0</v>
      </c>
      <c r="X1393" s="550">
        <f>IF(W1393=1,SUM($W$6:W1393),0)</f>
        <v>0</v>
      </c>
      <c r="Y1393" s="158"/>
      <c r="Z1393" s="158"/>
      <c r="AA1393" s="158"/>
      <c r="AB1393" s="158"/>
      <c r="AE1393" s="150"/>
      <c r="AF1393" s="160"/>
      <c r="AG1393" s="150"/>
      <c r="AH1393" s="150"/>
    </row>
    <row r="1394" spans="1:34" ht="15" customHeight="1">
      <c r="A1394" s="15"/>
      <c r="B1394" s="166">
        <v>49</v>
      </c>
      <c r="C1394" s="105" t="s">
        <v>1760</v>
      </c>
      <c r="D1394" s="105" t="s">
        <v>1760</v>
      </c>
      <c r="E1394" s="212" t="s">
        <v>47</v>
      </c>
      <c r="F1394" s="213" t="s">
        <v>14</v>
      </c>
      <c r="G1394" s="405"/>
      <c r="H1394" s="405"/>
      <c r="I1394" s="409">
        <v>36417.599999999999</v>
      </c>
      <c r="J1394" s="447">
        <v>1.4405013192612137</v>
      </c>
      <c r="K1394" s="409">
        <f t="shared" si="1447"/>
        <v>88877.200844327177</v>
      </c>
      <c r="L1394" s="409">
        <f t="shared" ref="L1394:O1394" si="1488">IF($J1394&lt;0,(K1394*(1-$J1394)),(K1394*(1+$J1394)))</f>
        <v>216904.92591282434</v>
      </c>
      <c r="M1394" s="409">
        <f t="shared" si="1488"/>
        <v>529356.75784450362</v>
      </c>
      <c r="N1394" s="409">
        <f t="shared" si="1488"/>
        <v>1291895.8658793499</v>
      </c>
      <c r="O1394" s="409">
        <f t="shared" si="1488"/>
        <v>3152873.5650266614</v>
      </c>
      <c r="P1394" s="455"/>
      <c r="Q1394" s="87">
        <f t="shared" si="1449"/>
        <v>36417.599999999999</v>
      </c>
      <c r="R1394" s="550">
        <f t="shared" si="1439"/>
        <v>0</v>
      </c>
      <c r="S1394" s="550">
        <f t="shared" si="1440"/>
        <v>0</v>
      </c>
      <c r="T1394" s="550">
        <f>IF(R1394=1,SUM($R$6:R1394),0)</f>
        <v>0</v>
      </c>
      <c r="U1394" s="550">
        <f>IF(S1394=1,SUM($S$6:S1394),0)</f>
        <v>0</v>
      </c>
      <c r="V1394" s="550">
        <f t="shared" si="1441"/>
        <v>0</v>
      </c>
      <c r="W1394" s="550">
        <f t="shared" si="1442"/>
        <v>0</v>
      </c>
      <c r="X1394" s="550">
        <f>IF(W1394=1,SUM($W$6:W1394),0)</f>
        <v>0</v>
      </c>
      <c r="Y1394" s="158"/>
      <c r="Z1394" s="158"/>
      <c r="AA1394" s="158"/>
      <c r="AB1394" s="158"/>
      <c r="AE1394" s="150"/>
      <c r="AF1394" s="160"/>
      <c r="AG1394" s="150"/>
      <c r="AH1394" s="150"/>
    </row>
    <row r="1395" spans="1:34" ht="15" customHeight="1">
      <c r="A1395" s="15"/>
      <c r="B1395" s="166">
        <v>50</v>
      </c>
      <c r="C1395" s="105" t="s">
        <v>1761</v>
      </c>
      <c r="D1395" s="105" t="s">
        <v>1761</v>
      </c>
      <c r="E1395" s="212" t="s">
        <v>47</v>
      </c>
      <c r="F1395" s="213" t="s">
        <v>14</v>
      </c>
      <c r="G1395" s="405"/>
      <c r="H1395" s="405"/>
      <c r="I1395" s="409">
        <v>40940.400000000001</v>
      </c>
      <c r="J1395" s="447">
        <v>0.85776243093922644</v>
      </c>
      <c r="K1395" s="409">
        <f t="shared" si="1447"/>
        <v>76057.537027624305</v>
      </c>
      <c r="L1395" s="409">
        <f t="shared" ref="L1395:O1395" si="1489">IF($J1395&lt;0,(K1395*(1-$J1395)),(K1395*(1+$J1395)))</f>
        <v>141296.83487968956</v>
      </c>
      <c r="M1395" s="409">
        <f t="shared" si="1489"/>
        <v>262495.95145011053</v>
      </c>
      <c r="N1395" s="409">
        <f t="shared" si="1489"/>
        <v>487655.11687766248</v>
      </c>
      <c r="O1395" s="409">
        <f t="shared" si="1489"/>
        <v>905947.35539059888</v>
      </c>
      <c r="P1395" s="455"/>
      <c r="Q1395" s="87">
        <f t="shared" si="1449"/>
        <v>40940.400000000001</v>
      </c>
      <c r="R1395" s="550">
        <f t="shared" si="1439"/>
        <v>0</v>
      </c>
      <c r="S1395" s="550">
        <f t="shared" si="1440"/>
        <v>0</v>
      </c>
      <c r="T1395" s="550">
        <f>IF(R1395=1,SUM($R$6:R1395),0)</f>
        <v>0</v>
      </c>
      <c r="U1395" s="550">
        <f>IF(S1395=1,SUM($S$6:S1395),0)</f>
        <v>0</v>
      </c>
      <c r="V1395" s="550">
        <f t="shared" si="1441"/>
        <v>0</v>
      </c>
      <c r="W1395" s="550">
        <f t="shared" si="1442"/>
        <v>0</v>
      </c>
      <c r="X1395" s="550">
        <f>IF(W1395=1,SUM($W$6:W1395),0)</f>
        <v>0</v>
      </c>
      <c r="Y1395" s="158"/>
      <c r="Z1395" s="158"/>
      <c r="AA1395" s="158"/>
      <c r="AB1395" s="158"/>
      <c r="AE1395" s="150"/>
      <c r="AF1395" s="160"/>
      <c r="AG1395" s="150"/>
      <c r="AH1395" s="150"/>
    </row>
    <row r="1396" spans="1:34" ht="15" customHeight="1">
      <c r="A1396" s="15"/>
      <c r="B1396" s="166">
        <v>51</v>
      </c>
      <c r="C1396" s="105" t="s">
        <v>1762</v>
      </c>
      <c r="D1396" s="105" t="s">
        <v>1762</v>
      </c>
      <c r="E1396" s="212" t="s">
        <v>47</v>
      </c>
      <c r="F1396" s="213" t="s">
        <v>14</v>
      </c>
      <c r="G1396" s="405"/>
      <c r="H1396" s="405"/>
      <c r="I1396" s="409">
        <v>56677.2</v>
      </c>
      <c r="J1396" s="447">
        <v>1.4405013192612137</v>
      </c>
      <c r="K1396" s="409">
        <f t="shared" si="1447"/>
        <v>138320.78137203166</v>
      </c>
      <c r="L1396" s="409">
        <f t="shared" ref="L1396:O1396" si="1490">IF($J1396&lt;0,(K1396*(1-$J1396)),(K1396*(1+$J1396)))</f>
        <v>337572.04941968521</v>
      </c>
      <c r="M1396" s="409">
        <f t="shared" si="1490"/>
        <v>823845.03195445344</v>
      </c>
      <c r="N1396" s="409">
        <f t="shared" si="1490"/>
        <v>2010594.8873516405</v>
      </c>
      <c r="O1396" s="409">
        <f t="shared" si="1490"/>
        <v>4906859.4750815304</v>
      </c>
      <c r="P1396" s="455"/>
      <c r="Q1396" s="87">
        <f t="shared" si="1449"/>
        <v>56677.2</v>
      </c>
      <c r="R1396" s="550">
        <f t="shared" si="1439"/>
        <v>0</v>
      </c>
      <c r="S1396" s="550">
        <f t="shared" si="1440"/>
        <v>0</v>
      </c>
      <c r="T1396" s="550">
        <f>IF(R1396=1,SUM($R$6:R1396),0)</f>
        <v>0</v>
      </c>
      <c r="U1396" s="550">
        <f>IF(S1396=1,SUM($S$6:S1396),0)</f>
        <v>0</v>
      </c>
      <c r="V1396" s="550">
        <f t="shared" si="1441"/>
        <v>0</v>
      </c>
      <c r="W1396" s="550">
        <f t="shared" si="1442"/>
        <v>0</v>
      </c>
      <c r="X1396" s="550">
        <f>IF(W1396=1,SUM($W$6:W1396),0)</f>
        <v>0</v>
      </c>
      <c r="Y1396" s="158"/>
      <c r="Z1396" s="158"/>
      <c r="AA1396" s="158"/>
      <c r="AB1396" s="158"/>
      <c r="AE1396" s="150"/>
      <c r="AF1396" s="160"/>
      <c r="AG1396" s="150"/>
      <c r="AH1396" s="150"/>
    </row>
    <row r="1397" spans="1:34" ht="15" customHeight="1">
      <c r="A1397" s="15"/>
      <c r="B1397" s="166">
        <v>52</v>
      </c>
      <c r="C1397" s="105" t="s">
        <v>1763</v>
      </c>
      <c r="D1397" s="105" t="s">
        <v>1763</v>
      </c>
      <c r="E1397" s="212" t="s">
        <v>47</v>
      </c>
      <c r="F1397" s="213" t="s">
        <v>14</v>
      </c>
      <c r="G1397" s="405"/>
      <c r="H1397" s="405"/>
      <c r="I1397" s="409">
        <v>64545.599999999999</v>
      </c>
      <c r="J1397" s="447">
        <v>1.5786977886977884</v>
      </c>
      <c r="K1397" s="409">
        <f t="shared" si="1447"/>
        <v>166443.59599017198</v>
      </c>
      <c r="L1397" s="409">
        <f t="shared" ref="L1397:O1397" si="1491">IF($J1397&lt;0,(K1397*(1-$J1397)),(K1397*(1+$J1397)))</f>
        <v>429207.73292276455</v>
      </c>
      <c r="M1397" s="409">
        <f t="shared" si="1491"/>
        <v>1106797.0317799239</v>
      </c>
      <c r="N1397" s="409">
        <f t="shared" si="1491"/>
        <v>2854095.0583881657</v>
      </c>
      <c r="O1397" s="409">
        <f t="shared" si="1491"/>
        <v>7359848.6157988477</v>
      </c>
      <c r="P1397" s="455"/>
      <c r="Q1397" s="87">
        <f t="shared" si="1449"/>
        <v>64545.599999999999</v>
      </c>
      <c r="R1397" s="550">
        <f t="shared" si="1439"/>
        <v>0</v>
      </c>
      <c r="S1397" s="550">
        <f t="shared" si="1440"/>
        <v>0</v>
      </c>
      <c r="T1397" s="550">
        <f>IF(R1397=1,SUM($R$6:R1397),0)</f>
        <v>0</v>
      </c>
      <c r="U1397" s="550">
        <f>IF(S1397=1,SUM($S$6:S1397),0)</f>
        <v>0</v>
      </c>
      <c r="V1397" s="550">
        <f t="shared" si="1441"/>
        <v>0</v>
      </c>
      <c r="W1397" s="550">
        <f t="shared" si="1442"/>
        <v>0</v>
      </c>
      <c r="X1397" s="550">
        <f>IF(W1397=1,SUM($W$6:W1397),0)</f>
        <v>0</v>
      </c>
      <c r="Y1397" s="158"/>
      <c r="Z1397" s="158"/>
      <c r="AA1397" s="158"/>
      <c r="AB1397" s="158"/>
      <c r="AE1397" s="150"/>
      <c r="AF1397" s="160"/>
      <c r="AG1397" s="150"/>
      <c r="AH1397" s="150"/>
    </row>
    <row r="1398" spans="1:34" ht="15" customHeight="1">
      <c r="A1398" s="15"/>
      <c r="B1398" s="166">
        <v>53</v>
      </c>
      <c r="C1398" s="105" t="s">
        <v>1764</v>
      </c>
      <c r="D1398" s="105" t="s">
        <v>1764</v>
      </c>
      <c r="E1398" s="212" t="s">
        <v>47</v>
      </c>
      <c r="F1398" s="213" t="s">
        <v>14</v>
      </c>
      <c r="G1398" s="405"/>
      <c r="H1398" s="405"/>
      <c r="I1398" s="409">
        <v>44874.6</v>
      </c>
      <c r="J1398" s="447">
        <v>1.1542686567164178</v>
      </c>
      <c r="K1398" s="409">
        <f t="shared" si="1447"/>
        <v>96671.944262686564</v>
      </c>
      <c r="L1398" s="409">
        <f t="shared" ref="L1398:O1398" si="1492">IF($J1398&lt;0,(K1398*(1-$J1398)),(K1398*(1+$J1398)))</f>
        <v>208257.33950894218</v>
      </c>
      <c r="M1398" s="409">
        <f t="shared" si="1492"/>
        <v>448642.25903526385</v>
      </c>
      <c r="N1398" s="409">
        <f t="shared" si="1492"/>
        <v>966495.956718117</v>
      </c>
      <c r="O1398" s="409">
        <f t="shared" si="1492"/>
        <v>2082091.946400987</v>
      </c>
      <c r="P1398" s="455"/>
      <c r="Q1398" s="87">
        <f t="shared" si="1449"/>
        <v>44874.6</v>
      </c>
      <c r="R1398" s="550">
        <f t="shared" si="1439"/>
        <v>0</v>
      </c>
      <c r="S1398" s="550">
        <f t="shared" si="1440"/>
        <v>0</v>
      </c>
      <c r="T1398" s="550">
        <f>IF(R1398=1,SUM($R$6:R1398),0)</f>
        <v>0</v>
      </c>
      <c r="U1398" s="550">
        <f>IF(S1398=1,SUM($S$6:S1398),0)</f>
        <v>0</v>
      </c>
      <c r="V1398" s="550">
        <f t="shared" si="1441"/>
        <v>0</v>
      </c>
      <c r="W1398" s="550">
        <f t="shared" si="1442"/>
        <v>0</v>
      </c>
      <c r="X1398" s="550">
        <f>IF(W1398=1,SUM($W$6:W1398),0)</f>
        <v>0</v>
      </c>
      <c r="Y1398" s="158"/>
      <c r="Z1398" s="158"/>
      <c r="AA1398" s="158"/>
      <c r="AB1398" s="158"/>
      <c r="AE1398" s="150"/>
      <c r="AF1398" s="160"/>
      <c r="AG1398" s="150"/>
      <c r="AH1398" s="150"/>
    </row>
    <row r="1399" spans="1:34" ht="15" customHeight="1">
      <c r="A1399" s="15"/>
      <c r="B1399" s="166">
        <v>54</v>
      </c>
      <c r="C1399" s="105" t="s">
        <v>1765</v>
      </c>
      <c r="D1399" s="105" t="s">
        <v>1765</v>
      </c>
      <c r="E1399" s="212" t="s">
        <v>47</v>
      </c>
      <c r="F1399" s="213" t="s">
        <v>14</v>
      </c>
      <c r="G1399" s="405"/>
      <c r="H1399" s="405"/>
      <c r="I1399" s="409">
        <v>68479.8</v>
      </c>
      <c r="J1399" s="447">
        <v>1.7800737100737098</v>
      </c>
      <c r="K1399" s="409">
        <f t="shared" si="1447"/>
        <v>190378.89165110563</v>
      </c>
      <c r="L1399" s="409">
        <f t="shared" ref="L1399:O1399" si="1493">IF($J1399&lt;0,(K1399*(1-$J1399)),(K1399*(1+$J1399)))</f>
        <v>529267.35163221008</v>
      </c>
      <c r="M1399" s="409">
        <f t="shared" si="1493"/>
        <v>1471402.2498730451</v>
      </c>
      <c r="N1399" s="409">
        <f t="shared" si="1493"/>
        <v>4090606.7118153605</v>
      </c>
      <c r="O1399" s="409">
        <f t="shared" si="1493"/>
        <v>11372188.177768948</v>
      </c>
      <c r="P1399" s="455"/>
      <c r="Q1399" s="87">
        <f t="shared" si="1449"/>
        <v>68479.8</v>
      </c>
      <c r="R1399" s="550">
        <f t="shared" si="1439"/>
        <v>0</v>
      </c>
      <c r="S1399" s="550">
        <f t="shared" si="1440"/>
        <v>0</v>
      </c>
      <c r="T1399" s="550">
        <f>IF(R1399=1,SUM($R$6:R1399),0)</f>
        <v>0</v>
      </c>
      <c r="U1399" s="550">
        <f>IF(S1399=1,SUM($S$6:S1399),0)</f>
        <v>0</v>
      </c>
      <c r="V1399" s="550">
        <f t="shared" si="1441"/>
        <v>0</v>
      </c>
      <c r="W1399" s="550">
        <f t="shared" si="1442"/>
        <v>0</v>
      </c>
      <c r="X1399" s="550">
        <f>IF(W1399=1,SUM($W$6:W1399),0)</f>
        <v>0</v>
      </c>
      <c r="Y1399" s="158"/>
      <c r="Z1399" s="158"/>
      <c r="AA1399" s="158"/>
      <c r="AB1399" s="158"/>
      <c r="AE1399" s="150"/>
      <c r="AF1399" s="160"/>
      <c r="AG1399" s="150"/>
      <c r="AH1399" s="150"/>
    </row>
    <row r="1400" spans="1:34" ht="15" customHeight="1">
      <c r="A1400" s="15"/>
      <c r="B1400" s="166">
        <v>55</v>
      </c>
      <c r="C1400" s="105" t="s">
        <v>1766</v>
      </c>
      <c r="D1400" s="105" t="s">
        <v>1766</v>
      </c>
      <c r="E1400" s="212" t="s">
        <v>47</v>
      </c>
      <c r="F1400" s="213" t="s">
        <v>14</v>
      </c>
      <c r="G1400" s="405"/>
      <c r="H1400" s="405"/>
      <c r="I1400" s="409">
        <v>48808.799999999996</v>
      </c>
      <c r="J1400" s="447">
        <v>0.38122388059701484</v>
      </c>
      <c r="K1400" s="409">
        <f t="shared" si="1447"/>
        <v>67415.880143283561</v>
      </c>
      <c r="L1400" s="409">
        <f t="shared" ref="L1400:O1400" si="1494">IF($J1400&lt;0,(K1400*(1-$J1400)),(K1400*(1+$J1400)))</f>
        <v>93116.423585369354</v>
      </c>
      <c r="M1400" s="409">
        <f t="shared" si="1494"/>
        <v>128614.62793189925</v>
      </c>
      <c r="N1400" s="409">
        <f t="shared" si="1494"/>
        <v>177645.59549363909</v>
      </c>
      <c r="O1400" s="409">
        <f t="shared" si="1494"/>
        <v>245368.33877869174</v>
      </c>
      <c r="P1400" s="455"/>
      <c r="Q1400" s="87">
        <f t="shared" si="1449"/>
        <v>48808.799999999996</v>
      </c>
      <c r="R1400" s="550">
        <f t="shared" si="1439"/>
        <v>0</v>
      </c>
      <c r="S1400" s="550">
        <f t="shared" si="1440"/>
        <v>0</v>
      </c>
      <c r="T1400" s="550">
        <f>IF(R1400=1,SUM($R$6:R1400),0)</f>
        <v>0</v>
      </c>
      <c r="U1400" s="550">
        <f>IF(S1400=1,SUM($S$6:S1400),0)</f>
        <v>0</v>
      </c>
      <c r="V1400" s="550">
        <f t="shared" si="1441"/>
        <v>0</v>
      </c>
      <c r="W1400" s="550">
        <f t="shared" si="1442"/>
        <v>0</v>
      </c>
      <c r="X1400" s="550">
        <f>IF(W1400=1,SUM($W$6:W1400),0)</f>
        <v>0</v>
      </c>
      <c r="Y1400" s="158"/>
      <c r="Z1400" s="158"/>
      <c r="AA1400" s="158"/>
      <c r="AB1400" s="158"/>
      <c r="AE1400" s="150"/>
      <c r="AF1400" s="160"/>
      <c r="AG1400" s="150"/>
      <c r="AH1400" s="150"/>
    </row>
    <row r="1401" spans="1:34" ht="15" customHeight="1">
      <c r="A1401" s="15"/>
      <c r="B1401" s="166">
        <v>56</v>
      </c>
      <c r="C1401" s="105" t="s">
        <v>1767</v>
      </c>
      <c r="D1401" s="105" t="s">
        <v>1767</v>
      </c>
      <c r="E1401" s="212" t="s">
        <v>47</v>
      </c>
      <c r="F1401" s="213" t="s">
        <v>14</v>
      </c>
      <c r="G1401" s="405"/>
      <c r="H1401" s="405"/>
      <c r="I1401" s="409">
        <v>64545.599999999999</v>
      </c>
      <c r="J1401" s="447">
        <v>1.6431449631449631</v>
      </c>
      <c r="K1401" s="409">
        <f t="shared" si="1447"/>
        <v>170603.37753316955</v>
      </c>
      <c r="L1401" s="409">
        <f t="shared" ref="L1401:O1401" si="1495">IF($J1401&lt;0,(K1401*(1-$J1401)),(K1401*(1+$J1401)))</f>
        <v>450929.4580223157</v>
      </c>
      <c r="M1401" s="409">
        <f t="shared" si="1495"/>
        <v>1191871.9257053719</v>
      </c>
      <c r="N1401" s="409">
        <f t="shared" si="1495"/>
        <v>3150290.2771420414</v>
      </c>
      <c r="O1401" s="409">
        <f t="shared" si="1495"/>
        <v>8326673.8784725368</v>
      </c>
      <c r="P1401" s="455"/>
      <c r="Q1401" s="87">
        <f t="shared" si="1449"/>
        <v>64545.599999999999</v>
      </c>
      <c r="R1401" s="550">
        <f t="shared" si="1439"/>
        <v>0</v>
      </c>
      <c r="S1401" s="550">
        <f t="shared" si="1440"/>
        <v>0</v>
      </c>
      <c r="T1401" s="550">
        <f>IF(R1401=1,SUM($R$6:R1401),0)</f>
        <v>0</v>
      </c>
      <c r="U1401" s="550">
        <f>IF(S1401=1,SUM($S$6:S1401),0)</f>
        <v>0</v>
      </c>
      <c r="V1401" s="550">
        <f t="shared" si="1441"/>
        <v>0</v>
      </c>
      <c r="W1401" s="550">
        <f t="shared" si="1442"/>
        <v>0</v>
      </c>
      <c r="X1401" s="550">
        <f>IF(W1401=1,SUM($W$6:W1401),0)</f>
        <v>0</v>
      </c>
      <c r="Y1401" s="158"/>
      <c r="Z1401" s="158"/>
      <c r="AA1401" s="158"/>
      <c r="AB1401" s="158"/>
      <c r="AE1401" s="150"/>
      <c r="AF1401" s="160"/>
      <c r="AG1401" s="150"/>
      <c r="AH1401" s="150"/>
    </row>
    <row r="1402" spans="1:34" ht="15" customHeight="1">
      <c r="A1402" s="15"/>
      <c r="B1402" s="166">
        <v>57</v>
      </c>
      <c r="C1402" s="105" t="s">
        <v>1768</v>
      </c>
      <c r="D1402" s="105" t="s">
        <v>1768</v>
      </c>
      <c r="E1402" s="212" t="s">
        <v>47</v>
      </c>
      <c r="F1402" s="213" t="s">
        <v>14</v>
      </c>
      <c r="G1402" s="405"/>
      <c r="H1402" s="405"/>
      <c r="I1402" s="409">
        <v>44874.6</v>
      </c>
      <c r="J1402" s="447">
        <v>1.2325671641791045</v>
      </c>
      <c r="K1402" s="409">
        <f t="shared" si="1447"/>
        <v>100185.55846567164</v>
      </c>
      <c r="L1402" s="409">
        <f t="shared" ref="L1402:O1402" si="1496">IF($J1402&lt;0,(K1402*(1-$J1402)),(K1402*(1+$J1402)))</f>
        <v>223670.9881554044</v>
      </c>
      <c r="M1402" s="409">
        <f t="shared" si="1496"/>
        <v>499360.50373524928</v>
      </c>
      <c r="N1402" s="409">
        <f t="shared" si="1496"/>
        <v>1114855.8637272546</v>
      </c>
      <c r="O1402" s="409">
        <f t="shared" si="1496"/>
        <v>2488990.594150003</v>
      </c>
      <c r="P1402" s="455"/>
      <c r="Q1402" s="87">
        <f t="shared" si="1449"/>
        <v>44874.6</v>
      </c>
      <c r="R1402" s="550">
        <f t="shared" si="1439"/>
        <v>0</v>
      </c>
      <c r="S1402" s="550">
        <f t="shared" si="1440"/>
        <v>0</v>
      </c>
      <c r="T1402" s="550">
        <f>IF(R1402=1,SUM($R$6:R1402),0)</f>
        <v>0</v>
      </c>
      <c r="U1402" s="550">
        <f>IF(S1402=1,SUM($S$6:S1402),0)</f>
        <v>0</v>
      </c>
      <c r="V1402" s="550">
        <f t="shared" si="1441"/>
        <v>0</v>
      </c>
      <c r="W1402" s="550">
        <f t="shared" si="1442"/>
        <v>0</v>
      </c>
      <c r="X1402" s="550">
        <f>IF(W1402=1,SUM($W$6:W1402),0)</f>
        <v>0</v>
      </c>
      <c r="Y1402" s="158"/>
      <c r="Z1402" s="158"/>
      <c r="AA1402" s="158"/>
      <c r="AB1402" s="158"/>
      <c r="AE1402" s="150"/>
      <c r="AF1402" s="160"/>
      <c r="AG1402" s="150"/>
      <c r="AH1402" s="150"/>
    </row>
    <row r="1403" spans="1:34" ht="15" customHeight="1">
      <c r="A1403" s="15"/>
      <c r="B1403" s="166">
        <v>58</v>
      </c>
      <c r="C1403" s="105" t="s">
        <v>1769</v>
      </c>
      <c r="D1403" s="105" t="s">
        <v>1769</v>
      </c>
      <c r="E1403" s="212" t="s">
        <v>47</v>
      </c>
      <c r="F1403" s="213" t="s">
        <v>14</v>
      </c>
      <c r="G1403" s="405"/>
      <c r="H1403" s="405"/>
      <c r="I1403" s="409">
        <v>83836.2</v>
      </c>
      <c r="J1403" s="447">
        <v>2.4653071253071253</v>
      </c>
      <c r="K1403" s="409">
        <f t="shared" si="1447"/>
        <v>290518.18121867318</v>
      </c>
      <c r="L1403" s="409">
        <f t="shared" ref="L1403:O1403" si="1497">IF($J1403&lt;0,(K1403*(1-$J1403)),(K1403*(1+$J1403)))</f>
        <v>1006734.7234083349</v>
      </c>
      <c r="M1403" s="409">
        <f t="shared" si="1497"/>
        <v>3488645.0103210011</v>
      </c>
      <c r="N1403" s="409">
        <f t="shared" si="1497"/>
        <v>12089226.411932515</v>
      </c>
      <c r="O1403" s="409">
        <f t="shared" si="1497"/>
        <v>41892882.424720839</v>
      </c>
      <c r="P1403" s="455"/>
      <c r="Q1403" s="87">
        <f t="shared" si="1449"/>
        <v>83836.2</v>
      </c>
      <c r="R1403" s="550">
        <f t="shared" si="1439"/>
        <v>0</v>
      </c>
      <c r="S1403" s="550">
        <f t="shared" si="1440"/>
        <v>0</v>
      </c>
      <c r="T1403" s="550">
        <f>IF(R1403=1,SUM($R$6:R1403),0)</f>
        <v>0</v>
      </c>
      <c r="U1403" s="550">
        <f>IF(S1403=1,SUM($S$6:S1403),0)</f>
        <v>0</v>
      </c>
      <c r="V1403" s="550">
        <f t="shared" si="1441"/>
        <v>0</v>
      </c>
      <c r="W1403" s="550">
        <f t="shared" si="1442"/>
        <v>0</v>
      </c>
      <c r="X1403" s="550">
        <f>IF(W1403=1,SUM($W$6:W1403),0)</f>
        <v>0</v>
      </c>
      <c r="Y1403" s="158"/>
      <c r="Z1403" s="158"/>
      <c r="AA1403" s="158"/>
      <c r="AB1403" s="158"/>
      <c r="AE1403" s="150"/>
      <c r="AF1403" s="160"/>
      <c r="AG1403" s="150"/>
      <c r="AH1403" s="150"/>
    </row>
    <row r="1404" spans="1:34" ht="15" customHeight="1">
      <c r="A1404" s="15"/>
      <c r="B1404" s="166">
        <v>59</v>
      </c>
      <c r="C1404" s="105" t="s">
        <v>1770</v>
      </c>
      <c r="D1404" s="105" t="s">
        <v>1770</v>
      </c>
      <c r="E1404" s="212" t="s">
        <v>47</v>
      </c>
      <c r="F1404" s="213" t="s">
        <v>14</v>
      </c>
      <c r="G1404" s="405"/>
      <c r="H1404" s="405"/>
      <c r="I1404" s="409">
        <v>62592</v>
      </c>
      <c r="J1404" s="447">
        <v>2.1531641791044773</v>
      </c>
      <c r="K1404" s="409">
        <f t="shared" si="1447"/>
        <v>197362.85229850744</v>
      </c>
      <c r="L1404" s="409">
        <f t="shared" ref="L1404:O1404" si="1498">IF($J1404&lt;0,(K1404*(1-$J1404)),(K1404*(1+$J1404)))</f>
        <v>622317.47615354136</v>
      </c>
      <c r="M1404" s="409">
        <f t="shared" si="1498"/>
        <v>1962269.1738380513</v>
      </c>
      <c r="N1404" s="409">
        <f t="shared" si="1498"/>
        <v>6187356.8687070794</v>
      </c>
      <c r="O1404" s="409">
        <f t="shared" si="1498"/>
        <v>19509752.041743208</v>
      </c>
      <c r="P1404" s="455"/>
      <c r="Q1404" s="87">
        <f t="shared" si="1449"/>
        <v>62592</v>
      </c>
      <c r="R1404" s="550">
        <f t="shared" si="1439"/>
        <v>0</v>
      </c>
      <c r="S1404" s="550">
        <f t="shared" si="1440"/>
        <v>0</v>
      </c>
      <c r="T1404" s="550">
        <f>IF(R1404=1,SUM($R$6:R1404),0)</f>
        <v>0</v>
      </c>
      <c r="U1404" s="550">
        <f>IF(S1404=1,SUM($S$6:S1404),0)</f>
        <v>0</v>
      </c>
      <c r="V1404" s="550">
        <f t="shared" si="1441"/>
        <v>0</v>
      </c>
      <c r="W1404" s="550">
        <f t="shared" si="1442"/>
        <v>0</v>
      </c>
      <c r="X1404" s="550">
        <f>IF(W1404=1,SUM($W$6:W1404),0)</f>
        <v>0</v>
      </c>
      <c r="Y1404" s="158"/>
      <c r="Z1404" s="158"/>
      <c r="AA1404" s="158"/>
      <c r="AB1404" s="158"/>
      <c r="AE1404" s="150"/>
      <c r="AF1404" s="160"/>
      <c r="AG1404" s="150"/>
      <c r="AH1404" s="150"/>
    </row>
    <row r="1405" spans="1:34" ht="15" customHeight="1">
      <c r="A1405" s="15"/>
      <c r="B1405" s="166">
        <v>60</v>
      </c>
      <c r="C1405" s="105" t="s">
        <v>1771</v>
      </c>
      <c r="D1405" s="105" t="s">
        <v>1771</v>
      </c>
      <c r="E1405" s="212" t="s">
        <v>47</v>
      </c>
      <c r="F1405" s="213" t="s">
        <v>14</v>
      </c>
      <c r="G1405" s="405"/>
      <c r="H1405" s="405"/>
      <c r="I1405" s="409">
        <v>88964.4</v>
      </c>
      <c r="J1405" s="447">
        <v>1.087528409090909</v>
      </c>
      <c r="K1405" s="409">
        <f t="shared" si="1447"/>
        <v>185715.71239772724</v>
      </c>
      <c r="L1405" s="409">
        <f t="shared" ref="L1405:O1405" si="1499">IF($J1405&lt;0,(K1405*(1-$J1405)),(K1405*(1+$J1405)))</f>
        <v>387686.82564481237</v>
      </c>
      <c r="M1405" s="409">
        <f t="shared" si="1499"/>
        <v>809307.26236381975</v>
      </c>
      <c r="N1405" s="409">
        <f t="shared" si="1499"/>
        <v>1689451.9018680635</v>
      </c>
      <c r="O1405" s="409">
        <f t="shared" si="1499"/>
        <v>3526778.8409422492</v>
      </c>
      <c r="P1405" s="455"/>
      <c r="Q1405" s="87">
        <f t="shared" si="1449"/>
        <v>88964.4</v>
      </c>
      <c r="R1405" s="550">
        <f t="shared" si="1439"/>
        <v>0</v>
      </c>
      <c r="S1405" s="550">
        <f t="shared" si="1440"/>
        <v>0</v>
      </c>
      <c r="T1405" s="550">
        <f>IF(R1405=1,SUM($R$6:R1405),0)</f>
        <v>0</v>
      </c>
      <c r="U1405" s="550">
        <f>IF(S1405=1,SUM($S$6:S1405),0)</f>
        <v>0</v>
      </c>
      <c r="V1405" s="550">
        <f t="shared" si="1441"/>
        <v>0</v>
      </c>
      <c r="W1405" s="550">
        <f t="shared" si="1442"/>
        <v>0</v>
      </c>
      <c r="X1405" s="550">
        <f>IF(W1405=1,SUM($W$6:W1405),0)</f>
        <v>0</v>
      </c>
      <c r="Y1405" s="158"/>
      <c r="Z1405" s="158"/>
      <c r="AA1405" s="158"/>
      <c r="AB1405" s="158"/>
      <c r="AE1405" s="150"/>
      <c r="AF1405" s="160"/>
      <c r="AG1405" s="150"/>
      <c r="AH1405" s="150"/>
    </row>
    <row r="1406" spans="1:34" ht="15" customHeight="1">
      <c r="A1406" s="15"/>
      <c r="B1406" s="166">
        <v>61</v>
      </c>
      <c r="C1406" s="105" t="s">
        <v>1772</v>
      </c>
      <c r="D1406" s="105" t="s">
        <v>1772</v>
      </c>
      <c r="E1406" s="212" t="s">
        <v>47</v>
      </c>
      <c r="F1406" s="213" t="s">
        <v>14</v>
      </c>
      <c r="G1406" s="405"/>
      <c r="H1406" s="405"/>
      <c r="I1406" s="409">
        <v>59458.2</v>
      </c>
      <c r="J1406" s="447">
        <v>0.45730253353204176</v>
      </c>
      <c r="K1406" s="409">
        <f t="shared" si="1447"/>
        <v>86648.585499254841</v>
      </c>
      <c r="L1406" s="409">
        <f t="shared" ref="L1406:O1406" si="1500">IF($J1406&lt;0,(K1406*(1-$J1406)),(K1406*(1+$J1406)))</f>
        <v>126273.20317503181</v>
      </c>
      <c r="M1406" s="409">
        <f t="shared" si="1500"/>
        <v>184018.25890418011</v>
      </c>
      <c r="N1406" s="409">
        <f t="shared" si="1500"/>
        <v>268170.27491721686</v>
      </c>
      <c r="O1406" s="409">
        <f t="shared" si="1500"/>
        <v>390805.22105484427</v>
      </c>
      <c r="P1406" s="455"/>
      <c r="Q1406" s="87">
        <f t="shared" si="1449"/>
        <v>59458.2</v>
      </c>
      <c r="R1406" s="550">
        <f t="shared" si="1439"/>
        <v>0</v>
      </c>
      <c r="S1406" s="550">
        <f t="shared" si="1440"/>
        <v>0</v>
      </c>
      <c r="T1406" s="550">
        <f>IF(R1406=1,SUM($R$6:R1406),0)</f>
        <v>0</v>
      </c>
      <c r="U1406" s="550">
        <f>IF(S1406=1,SUM($S$6:S1406),0)</f>
        <v>0</v>
      </c>
      <c r="V1406" s="550">
        <f t="shared" si="1441"/>
        <v>0</v>
      </c>
      <c r="W1406" s="550">
        <f t="shared" si="1442"/>
        <v>0</v>
      </c>
      <c r="X1406" s="550">
        <f>IF(W1406=1,SUM($W$6:W1406),0)</f>
        <v>0</v>
      </c>
      <c r="Y1406" s="158"/>
      <c r="Z1406" s="158"/>
      <c r="AA1406" s="158"/>
      <c r="AB1406" s="158"/>
      <c r="AE1406" s="150"/>
      <c r="AF1406" s="160"/>
      <c r="AG1406" s="150"/>
      <c r="AH1406" s="150"/>
    </row>
    <row r="1407" spans="1:34" ht="15" customHeight="1">
      <c r="A1407" s="15"/>
      <c r="B1407" s="166">
        <v>62</v>
      </c>
      <c r="C1407" s="105" t="s">
        <v>1773</v>
      </c>
      <c r="D1407" s="105" t="s">
        <v>1773</v>
      </c>
      <c r="E1407" s="212" t="s">
        <v>47</v>
      </c>
      <c r="F1407" s="213" t="s">
        <v>14</v>
      </c>
      <c r="G1407" s="405"/>
      <c r="H1407" s="405"/>
      <c r="I1407" s="409">
        <v>88964.4</v>
      </c>
      <c r="J1407" s="447">
        <v>1.087528409090909</v>
      </c>
      <c r="K1407" s="409">
        <f t="shared" si="1447"/>
        <v>185715.71239772724</v>
      </c>
      <c r="L1407" s="409">
        <f t="shared" ref="L1407:O1407" si="1501">IF($J1407&lt;0,(K1407*(1-$J1407)),(K1407*(1+$J1407)))</f>
        <v>387686.82564481237</v>
      </c>
      <c r="M1407" s="409">
        <f t="shared" si="1501"/>
        <v>809307.26236381975</v>
      </c>
      <c r="N1407" s="409">
        <f t="shared" si="1501"/>
        <v>1689451.9018680635</v>
      </c>
      <c r="O1407" s="409">
        <f t="shared" si="1501"/>
        <v>3526778.8409422492</v>
      </c>
      <c r="P1407" s="455"/>
      <c r="Q1407" s="87">
        <f t="shared" si="1449"/>
        <v>88964.4</v>
      </c>
      <c r="R1407" s="550">
        <f t="shared" si="1439"/>
        <v>0</v>
      </c>
      <c r="S1407" s="550">
        <f t="shared" si="1440"/>
        <v>0</v>
      </c>
      <c r="T1407" s="550">
        <f>IF(R1407=1,SUM($R$6:R1407),0)</f>
        <v>0</v>
      </c>
      <c r="U1407" s="550">
        <f>IF(S1407=1,SUM($S$6:S1407),0)</f>
        <v>0</v>
      </c>
      <c r="V1407" s="550">
        <f t="shared" si="1441"/>
        <v>0</v>
      </c>
      <c r="W1407" s="550">
        <f t="shared" si="1442"/>
        <v>0</v>
      </c>
      <c r="X1407" s="550">
        <f>IF(W1407=1,SUM($W$6:W1407),0)</f>
        <v>0</v>
      </c>
      <c r="Y1407" s="158"/>
      <c r="Z1407" s="158"/>
      <c r="AA1407" s="158"/>
      <c r="AB1407" s="158"/>
      <c r="AE1407" s="150"/>
      <c r="AF1407" s="160"/>
      <c r="AG1407" s="150"/>
      <c r="AH1407" s="150"/>
    </row>
    <row r="1408" spans="1:34" ht="15" customHeight="1">
      <c r="A1408" s="15"/>
      <c r="B1408" s="166">
        <v>63</v>
      </c>
      <c r="C1408" s="105" t="s">
        <v>1774</v>
      </c>
      <c r="D1408" s="105" t="s">
        <v>1774</v>
      </c>
      <c r="E1408" s="212" t="s">
        <v>47</v>
      </c>
      <c r="F1408" s="213" t="s">
        <v>14</v>
      </c>
      <c r="G1408" s="405"/>
      <c r="H1408" s="405"/>
      <c r="I1408" s="409">
        <v>90904.2</v>
      </c>
      <c r="J1408" s="447">
        <v>2.2512847965738758</v>
      </c>
      <c r="K1408" s="409">
        <f t="shared" si="1447"/>
        <v>295555.44340471091</v>
      </c>
      <c r="L1408" s="409">
        <f t="shared" ref="L1408:O1408" si="1502">IF($J1408&lt;0,(K1408*(1-$J1408)),(K1408*(1+$J1408)))</f>
        <v>960934.91968638718</v>
      </c>
      <c r="M1408" s="409">
        <f t="shared" si="1502"/>
        <v>3124273.0948732891</v>
      </c>
      <c r="N1408" s="409">
        <f t="shared" si="1502"/>
        <v>10157901.613706335</v>
      </c>
      <c r="O1408" s="409">
        <f t="shared" si="1502"/>
        <v>33026231.081736647</v>
      </c>
      <c r="P1408" s="455"/>
      <c r="Q1408" s="87">
        <f t="shared" si="1449"/>
        <v>90904.2</v>
      </c>
      <c r="R1408" s="550">
        <f t="shared" si="1439"/>
        <v>0</v>
      </c>
      <c r="S1408" s="550">
        <f t="shared" si="1440"/>
        <v>0</v>
      </c>
      <c r="T1408" s="550">
        <f>IF(R1408=1,SUM($R$6:R1408),0)</f>
        <v>0</v>
      </c>
      <c r="U1408" s="550">
        <f>IF(S1408=1,SUM($S$6:S1408),0)</f>
        <v>0</v>
      </c>
      <c r="V1408" s="550">
        <f t="shared" si="1441"/>
        <v>0</v>
      </c>
      <c r="W1408" s="550">
        <f t="shared" si="1442"/>
        <v>0</v>
      </c>
      <c r="X1408" s="550">
        <f>IF(W1408=1,SUM($W$6:W1408),0)</f>
        <v>0</v>
      </c>
      <c r="Y1408" s="158"/>
      <c r="Z1408" s="158"/>
      <c r="AA1408" s="158"/>
      <c r="AB1408" s="158"/>
      <c r="AE1408" s="150"/>
      <c r="AF1408" s="160"/>
      <c r="AG1408" s="150"/>
      <c r="AH1408" s="150"/>
    </row>
    <row r="1409" spans="1:34" ht="15" customHeight="1">
      <c r="A1409" s="15"/>
      <c r="B1409" s="166">
        <v>64</v>
      </c>
      <c r="C1409" s="105" t="s">
        <v>1775</v>
      </c>
      <c r="D1409" s="105" t="s">
        <v>1775</v>
      </c>
      <c r="E1409" s="212" t="s">
        <v>47</v>
      </c>
      <c r="F1409" s="213" t="s">
        <v>14</v>
      </c>
      <c r="G1409" s="405"/>
      <c r="H1409" s="405"/>
      <c r="I1409" s="409">
        <v>90904.2</v>
      </c>
      <c r="J1409" s="447">
        <v>2.2512847965738758</v>
      </c>
      <c r="K1409" s="409">
        <f t="shared" si="1447"/>
        <v>295555.44340471091</v>
      </c>
      <c r="L1409" s="409">
        <f t="shared" ref="L1409:O1409" si="1503">IF($J1409&lt;0,(K1409*(1-$J1409)),(K1409*(1+$J1409)))</f>
        <v>960934.91968638718</v>
      </c>
      <c r="M1409" s="409">
        <f t="shared" si="1503"/>
        <v>3124273.0948732891</v>
      </c>
      <c r="N1409" s="409">
        <f t="shared" si="1503"/>
        <v>10157901.613706335</v>
      </c>
      <c r="O1409" s="409">
        <f t="shared" si="1503"/>
        <v>33026231.081736647</v>
      </c>
      <c r="P1409" s="455"/>
      <c r="Q1409" s="87">
        <f t="shared" si="1449"/>
        <v>90904.2</v>
      </c>
      <c r="R1409" s="550">
        <f t="shared" si="1439"/>
        <v>0</v>
      </c>
      <c r="S1409" s="550">
        <f t="shared" si="1440"/>
        <v>0</v>
      </c>
      <c r="T1409" s="550">
        <f>IF(R1409=1,SUM($R$6:R1409),0)</f>
        <v>0</v>
      </c>
      <c r="U1409" s="550">
        <f>IF(S1409=1,SUM($S$6:S1409),0)</f>
        <v>0</v>
      </c>
      <c r="V1409" s="550">
        <f t="shared" si="1441"/>
        <v>0</v>
      </c>
      <c r="W1409" s="550">
        <f t="shared" si="1442"/>
        <v>0</v>
      </c>
      <c r="X1409" s="550">
        <f>IF(W1409=1,SUM($W$6:W1409),0)</f>
        <v>0</v>
      </c>
      <c r="Y1409" s="158"/>
      <c r="Z1409" s="158"/>
      <c r="AA1409" s="158"/>
      <c r="AB1409" s="158"/>
      <c r="AE1409" s="150"/>
      <c r="AF1409" s="160"/>
      <c r="AG1409" s="150"/>
      <c r="AH1409" s="150"/>
    </row>
    <row r="1410" spans="1:34" ht="15" customHeight="1">
      <c r="A1410" s="15"/>
      <c r="B1410" s="166">
        <v>65</v>
      </c>
      <c r="C1410" s="105" t="s">
        <v>1776</v>
      </c>
      <c r="D1410" s="105" t="s">
        <v>1776</v>
      </c>
      <c r="E1410" s="212" t="s">
        <v>47</v>
      </c>
      <c r="F1410" s="213" t="s">
        <v>14</v>
      </c>
      <c r="G1410" s="405"/>
      <c r="H1410" s="405"/>
      <c r="I1410" s="409">
        <v>122797.79999999999</v>
      </c>
      <c r="J1410" s="447">
        <v>1.7201984126984127</v>
      </c>
      <c r="K1410" s="409">
        <f t="shared" si="1447"/>
        <v>334034.38064285711</v>
      </c>
      <c r="L1410" s="409">
        <f t="shared" ref="L1410:O1410" si="1504">IF($J1410&lt;0,(K1410*(1-$J1410)),(K1410*(1+$J1410)))</f>
        <v>908639.79201139731</v>
      </c>
      <c r="M1410" s="409">
        <f t="shared" si="1504"/>
        <v>2471680.5199440187</v>
      </c>
      <c r="N1410" s="409">
        <f t="shared" si="1504"/>
        <v>6723461.4270493072</v>
      </c>
      <c r="O1410" s="409">
        <f t="shared" si="1504"/>
        <v>18289149.101698529</v>
      </c>
      <c r="P1410" s="455"/>
      <c r="Q1410" s="87">
        <f t="shared" si="1449"/>
        <v>122797.79999999999</v>
      </c>
      <c r="R1410" s="550">
        <f t="shared" si="1439"/>
        <v>0</v>
      </c>
      <c r="S1410" s="550">
        <f t="shared" si="1440"/>
        <v>0</v>
      </c>
      <c r="T1410" s="550">
        <f>IF(R1410=1,SUM($R$6:R1410),0)</f>
        <v>0</v>
      </c>
      <c r="U1410" s="550">
        <f>IF(S1410=1,SUM($S$6:S1410),0)</f>
        <v>0</v>
      </c>
      <c r="V1410" s="550">
        <f t="shared" si="1441"/>
        <v>0</v>
      </c>
      <c r="W1410" s="550">
        <f t="shared" si="1442"/>
        <v>0</v>
      </c>
      <c r="X1410" s="550">
        <f>IF(W1410=1,SUM($W$6:W1410),0)</f>
        <v>0</v>
      </c>
      <c r="Y1410" s="158"/>
      <c r="Z1410" s="158"/>
      <c r="AA1410" s="158"/>
      <c r="AB1410" s="158"/>
      <c r="AE1410" s="150"/>
      <c r="AF1410" s="160"/>
      <c r="AG1410" s="150"/>
      <c r="AH1410" s="150"/>
    </row>
    <row r="1411" spans="1:34" ht="15" customHeight="1">
      <c r="A1411" s="15"/>
      <c r="B1411" s="166">
        <v>66</v>
      </c>
      <c r="C1411" s="105" t="s">
        <v>1777</v>
      </c>
      <c r="D1411" s="105" t="s">
        <v>1777</v>
      </c>
      <c r="E1411" s="212" t="s">
        <v>47</v>
      </c>
      <c r="F1411" s="213" t="s">
        <v>14</v>
      </c>
      <c r="G1411" s="405"/>
      <c r="H1411" s="405"/>
      <c r="I1411" s="409">
        <v>122797.79999999999</v>
      </c>
      <c r="J1411" s="447">
        <v>1.7201984126984127</v>
      </c>
      <c r="K1411" s="409">
        <f t="shared" si="1447"/>
        <v>334034.38064285711</v>
      </c>
      <c r="L1411" s="409">
        <f t="shared" ref="L1411:O1411" si="1505">IF($J1411&lt;0,(K1411*(1-$J1411)),(K1411*(1+$J1411)))</f>
        <v>908639.79201139731</v>
      </c>
      <c r="M1411" s="409">
        <f t="shared" si="1505"/>
        <v>2471680.5199440187</v>
      </c>
      <c r="N1411" s="409">
        <f t="shared" si="1505"/>
        <v>6723461.4270493072</v>
      </c>
      <c r="O1411" s="409">
        <f t="shared" si="1505"/>
        <v>18289149.101698529</v>
      </c>
      <c r="P1411" s="455"/>
      <c r="Q1411" s="87">
        <f t="shared" si="1449"/>
        <v>122797.79999999999</v>
      </c>
      <c r="R1411" s="550">
        <f t="shared" si="1439"/>
        <v>0</v>
      </c>
      <c r="S1411" s="550">
        <f t="shared" si="1440"/>
        <v>0</v>
      </c>
      <c r="T1411" s="550">
        <f>IF(R1411=1,SUM($R$6:R1411),0)</f>
        <v>0</v>
      </c>
      <c r="U1411" s="550">
        <f>IF(S1411=1,SUM($S$6:S1411),0)</f>
        <v>0</v>
      </c>
      <c r="V1411" s="550">
        <f t="shared" si="1441"/>
        <v>0</v>
      </c>
      <c r="W1411" s="550">
        <f t="shared" si="1442"/>
        <v>0</v>
      </c>
      <c r="X1411" s="550">
        <f>IF(W1411=1,SUM($W$6:W1411),0)</f>
        <v>0</v>
      </c>
      <c r="Y1411" s="158"/>
      <c r="Z1411" s="158"/>
      <c r="AA1411" s="158"/>
      <c r="AB1411" s="158"/>
      <c r="AE1411" s="150"/>
      <c r="AF1411" s="160"/>
      <c r="AG1411" s="150"/>
      <c r="AH1411" s="150"/>
    </row>
    <row r="1412" spans="1:34" ht="15" customHeight="1">
      <c r="A1412" s="15"/>
      <c r="B1412" s="166">
        <v>67</v>
      </c>
      <c r="C1412" s="105" t="s">
        <v>1778</v>
      </c>
      <c r="D1412" s="105" t="s">
        <v>1778</v>
      </c>
      <c r="E1412" s="212" t="s">
        <v>47</v>
      </c>
      <c r="F1412" s="213" t="s">
        <v>14</v>
      </c>
      <c r="G1412" s="405"/>
      <c r="H1412" s="405"/>
      <c r="I1412" s="409">
        <v>79487.399999999994</v>
      </c>
      <c r="J1412" s="447">
        <v>1.3079534109816973</v>
      </c>
      <c r="K1412" s="409">
        <f t="shared" si="1447"/>
        <v>183453.21596006653</v>
      </c>
      <c r="L1412" s="409">
        <f t="shared" ref="L1412:O1412" si="1506">IF($J1412&lt;0,(K1412*(1-$J1412)),(K1412*(1+$J1412)))</f>
        <v>423401.47553059744</v>
      </c>
      <c r="M1412" s="409">
        <f t="shared" si="1506"/>
        <v>977190.87966552586</v>
      </c>
      <c r="N1412" s="409">
        <f t="shared" si="1506"/>
        <v>2255311.0239042556</v>
      </c>
      <c r="O1412" s="409">
        <f t="shared" si="1506"/>
        <v>5205152.77044445</v>
      </c>
      <c r="P1412" s="455"/>
      <c r="Q1412" s="87">
        <f t="shared" si="1449"/>
        <v>79487.399999999994</v>
      </c>
      <c r="R1412" s="550">
        <f t="shared" si="1439"/>
        <v>0</v>
      </c>
      <c r="S1412" s="550">
        <f t="shared" si="1440"/>
        <v>0</v>
      </c>
      <c r="T1412" s="550">
        <f>IF(R1412=1,SUM($R$6:R1412),0)</f>
        <v>0</v>
      </c>
      <c r="U1412" s="550">
        <f>IF(S1412=1,SUM($S$6:S1412),0)</f>
        <v>0</v>
      </c>
      <c r="V1412" s="550">
        <f t="shared" si="1441"/>
        <v>0</v>
      </c>
      <c r="W1412" s="550">
        <f t="shared" si="1442"/>
        <v>0</v>
      </c>
      <c r="X1412" s="550">
        <f>IF(W1412=1,SUM($W$6:W1412),0)</f>
        <v>0</v>
      </c>
      <c r="Y1412" s="158"/>
      <c r="Z1412" s="158"/>
      <c r="AA1412" s="158"/>
      <c r="AB1412" s="158"/>
      <c r="AE1412" s="150"/>
      <c r="AF1412" s="160"/>
      <c r="AG1412" s="150"/>
      <c r="AH1412" s="150"/>
    </row>
    <row r="1413" spans="1:34" ht="15" customHeight="1">
      <c r="A1413" s="15"/>
      <c r="B1413" s="166">
        <v>68</v>
      </c>
      <c r="C1413" s="105" t="s">
        <v>1779</v>
      </c>
      <c r="D1413" s="105" t="s">
        <v>1779</v>
      </c>
      <c r="E1413" s="212" t="s">
        <v>47</v>
      </c>
      <c r="F1413" s="213" t="s">
        <v>14</v>
      </c>
      <c r="G1413" s="405"/>
      <c r="H1413" s="405"/>
      <c r="I1413" s="409">
        <v>51742.2</v>
      </c>
      <c r="J1413" s="447">
        <v>0.53720142602495535</v>
      </c>
      <c r="K1413" s="409">
        <f t="shared" si="1447"/>
        <v>79538.183625668447</v>
      </c>
      <c r="L1413" s="409">
        <f t="shared" ref="L1413:O1413" si="1507">IF($J1413&lt;0,(K1413*(1-$J1413)),(K1413*(1+$J1413)))</f>
        <v>122266.20929281229</v>
      </c>
      <c r="M1413" s="409">
        <f t="shared" si="1507"/>
        <v>187947.79127957669</v>
      </c>
      <c r="N1413" s="409">
        <f t="shared" si="1507"/>
        <v>288913.61277320597</v>
      </c>
      <c r="O1413" s="409">
        <f t="shared" si="1507"/>
        <v>444118.41755299398</v>
      </c>
      <c r="P1413" s="455"/>
      <c r="Q1413" s="87">
        <f t="shared" si="1449"/>
        <v>51742.2</v>
      </c>
      <c r="R1413" s="550">
        <f t="shared" si="1439"/>
        <v>0</v>
      </c>
      <c r="S1413" s="550">
        <f t="shared" si="1440"/>
        <v>0</v>
      </c>
      <c r="T1413" s="550">
        <f>IF(R1413=1,SUM($R$6:R1413),0)</f>
        <v>0</v>
      </c>
      <c r="U1413" s="550">
        <f>IF(S1413=1,SUM($S$6:S1413),0)</f>
        <v>0</v>
      </c>
      <c r="V1413" s="550">
        <f t="shared" si="1441"/>
        <v>0</v>
      </c>
      <c r="W1413" s="550">
        <f t="shared" si="1442"/>
        <v>0</v>
      </c>
      <c r="X1413" s="550">
        <f>IF(W1413=1,SUM($W$6:W1413),0)</f>
        <v>0</v>
      </c>
      <c r="Y1413" s="158"/>
      <c r="Z1413" s="158"/>
      <c r="AA1413" s="158"/>
      <c r="AB1413" s="158"/>
      <c r="AE1413" s="150"/>
      <c r="AF1413" s="160"/>
      <c r="AG1413" s="150"/>
      <c r="AH1413" s="150"/>
    </row>
    <row r="1414" spans="1:34" ht="15" customHeight="1">
      <c r="A1414" s="15"/>
      <c r="B1414" s="169"/>
      <c r="C1414" s="105" t="s">
        <v>48</v>
      </c>
      <c r="D1414" s="105"/>
      <c r="E1414" s="212" t="s">
        <v>48</v>
      </c>
      <c r="F1414" s="213"/>
      <c r="G1414" s="214">
        <v>0</v>
      </c>
      <c r="H1414" s="214">
        <v>0</v>
      </c>
      <c r="I1414" s="167"/>
      <c r="J1414" s="445"/>
      <c r="K1414" s="167"/>
      <c r="L1414" s="167"/>
      <c r="M1414" s="167"/>
      <c r="N1414" s="167"/>
      <c r="O1414" s="167"/>
      <c r="P1414" s="455"/>
      <c r="Q1414" s="87">
        <f t="shared" si="1449"/>
        <v>0</v>
      </c>
      <c r="R1414" s="550">
        <f t="shared" si="1439"/>
        <v>0</v>
      </c>
      <c r="S1414" s="550">
        <f t="shared" si="1440"/>
        <v>0</v>
      </c>
      <c r="T1414" s="550">
        <f>IF(R1414=1,SUM($R$6:R1414),0)</f>
        <v>0</v>
      </c>
      <c r="U1414" s="550">
        <f>IF(S1414=1,SUM($S$6:S1414),0)</f>
        <v>0</v>
      </c>
      <c r="V1414" s="550">
        <f t="shared" si="1441"/>
        <v>0</v>
      </c>
      <c r="W1414" s="550">
        <f t="shared" si="1442"/>
        <v>0</v>
      </c>
      <c r="X1414" s="550">
        <f>IF(W1414=1,SUM($W$6:W1414),0)</f>
        <v>0</v>
      </c>
      <c r="Y1414" s="158"/>
      <c r="Z1414" s="158"/>
      <c r="AA1414" s="158"/>
      <c r="AB1414" s="158"/>
      <c r="AE1414" s="150"/>
      <c r="AF1414" s="160"/>
      <c r="AG1414" s="150"/>
      <c r="AH1414" s="150"/>
    </row>
    <row r="1415" spans="1:34" ht="15" customHeight="1">
      <c r="A1415" s="15"/>
      <c r="B1415" s="425" t="s">
        <v>720</v>
      </c>
      <c r="C1415" s="426" t="s">
        <v>578</v>
      </c>
      <c r="D1415" s="426"/>
      <c r="E1415" s="212" t="s">
        <v>48</v>
      </c>
      <c r="F1415" s="213"/>
      <c r="G1415" s="214">
        <v>0</v>
      </c>
      <c r="H1415" s="214">
        <v>0</v>
      </c>
      <c r="I1415" s="167">
        <v>0</v>
      </c>
      <c r="J1415" s="445"/>
      <c r="K1415" s="167"/>
      <c r="L1415" s="167"/>
      <c r="M1415" s="167"/>
      <c r="N1415" s="167"/>
      <c r="O1415" s="167"/>
      <c r="P1415" s="455"/>
      <c r="Q1415" s="87">
        <f t="shared" si="1449"/>
        <v>0</v>
      </c>
      <c r="R1415" s="550">
        <f t="shared" ref="R1415:R1478" si="1508">IF(E1415="MDU-KD",1,0)</f>
        <v>0</v>
      </c>
      <c r="S1415" s="550">
        <f t="shared" ref="S1415:S1478" si="1509">IF(E1415="HDW",1,0)</f>
        <v>0</v>
      </c>
      <c r="T1415" s="550">
        <f>IF(R1415=1,SUM($R$6:R1415),0)</f>
        <v>0</v>
      </c>
      <c r="U1415" s="550">
        <f>IF(S1415=1,SUM($S$6:S1415),0)</f>
        <v>0</v>
      </c>
      <c r="V1415" s="550">
        <f t="shared" ref="V1415:V1478" si="1510">IF(T1415=0,U1415,T1415)</f>
        <v>0</v>
      </c>
      <c r="W1415" s="550">
        <f t="shared" ref="W1415:W1478" si="1511">IF(F1415=0,0,IF(LEFT(C1415,11)="Tiang Beton",1,0))</f>
        <v>0</v>
      </c>
      <c r="X1415" s="550">
        <f>IF(W1415=1,SUM($W$6:W1415),0)</f>
        <v>0</v>
      </c>
      <c r="Y1415" s="158"/>
      <c r="Z1415" s="158"/>
      <c r="AA1415" s="158"/>
      <c r="AB1415" s="158"/>
      <c r="AE1415" s="150"/>
      <c r="AF1415" s="160"/>
      <c r="AG1415" s="150"/>
      <c r="AH1415" s="150"/>
    </row>
    <row r="1416" spans="1:34" ht="15" customHeight="1">
      <c r="A1416" s="15"/>
      <c r="B1416" s="166">
        <v>1</v>
      </c>
      <c r="C1416" s="105" t="s">
        <v>2380</v>
      </c>
      <c r="D1416" s="105" t="s">
        <v>1780</v>
      </c>
      <c r="E1416" s="212" t="s">
        <v>47</v>
      </c>
      <c r="F1416" s="213" t="s">
        <v>14</v>
      </c>
      <c r="G1416" s="214">
        <v>38820</v>
      </c>
      <c r="H1416" s="214">
        <v>38820</v>
      </c>
      <c r="I1416" s="167">
        <v>57652.799999999996</v>
      </c>
      <c r="J1416" s="445">
        <f t="shared" si="1446"/>
        <v>0.48513137557959801</v>
      </c>
      <c r="K1416" s="167">
        <f t="shared" si="1447"/>
        <v>85621.982170015443</v>
      </c>
      <c r="L1416" s="167">
        <f t="shared" ref="L1416:O1416" si="1512">IF($J1416&lt;0,(K1416*(1-$J1416)),(K1416*(1+$J1416)))</f>
        <v>127159.89216000686</v>
      </c>
      <c r="M1416" s="167">
        <f t="shared" si="1512"/>
        <v>188849.14556214435</v>
      </c>
      <c r="N1416" s="167">
        <f t="shared" si="1512"/>
        <v>280465.79132573918</v>
      </c>
      <c r="O1416" s="167">
        <f t="shared" si="1512"/>
        <v>416528.54647461552</v>
      </c>
      <c r="P1416" s="455"/>
      <c r="Q1416" s="87">
        <f t="shared" si="1449"/>
        <v>57652.799999999996</v>
      </c>
      <c r="R1416" s="550">
        <f t="shared" si="1508"/>
        <v>0</v>
      </c>
      <c r="S1416" s="550">
        <f t="shared" si="1509"/>
        <v>0</v>
      </c>
      <c r="T1416" s="550">
        <f>IF(R1416=1,SUM($R$6:R1416),0)</f>
        <v>0</v>
      </c>
      <c r="U1416" s="550">
        <f>IF(S1416=1,SUM($S$6:S1416),0)</f>
        <v>0</v>
      </c>
      <c r="V1416" s="550">
        <f t="shared" si="1510"/>
        <v>0</v>
      </c>
      <c r="W1416" s="550">
        <f t="shared" si="1511"/>
        <v>0</v>
      </c>
      <c r="X1416" s="550">
        <f>IF(W1416=1,SUM($W$6:W1416),0)</f>
        <v>0</v>
      </c>
      <c r="Y1416" s="158"/>
      <c r="Z1416" s="158"/>
      <c r="AA1416" s="158"/>
      <c r="AB1416" s="158"/>
      <c r="AE1416" s="150"/>
      <c r="AF1416" s="160"/>
      <c r="AG1416" s="150"/>
      <c r="AH1416" s="150"/>
    </row>
    <row r="1417" spans="1:34" ht="15" customHeight="1">
      <c r="A1417" s="15"/>
      <c r="B1417" s="166">
        <v>2</v>
      </c>
      <c r="C1417" s="105" t="s">
        <v>2381</v>
      </c>
      <c r="D1417" s="105" t="s">
        <v>1781</v>
      </c>
      <c r="E1417" s="212" t="s">
        <v>47</v>
      </c>
      <c r="F1417" s="213" t="s">
        <v>14</v>
      </c>
      <c r="G1417" s="214">
        <v>38820</v>
      </c>
      <c r="H1417" s="214">
        <v>38820</v>
      </c>
      <c r="I1417" s="167">
        <v>47620.799999999996</v>
      </c>
      <c r="J1417" s="445">
        <f t="shared" si="1446"/>
        <v>0.22670788253477578</v>
      </c>
      <c r="K1417" s="167">
        <f t="shared" si="1447"/>
        <v>58416.810732612044</v>
      </c>
      <c r="L1417" s="167">
        <f t="shared" ref="L1417:O1417" si="1513">IF($J1417&lt;0,(K1417*(1-$J1417)),(K1417*(1+$J1417)))</f>
        <v>71660.362198237286</v>
      </c>
      <c r="M1417" s="167">
        <f t="shared" si="1513"/>
        <v>87906.331173874743</v>
      </c>
      <c r="N1417" s="167">
        <f t="shared" si="1513"/>
        <v>107835.38937570463</v>
      </c>
      <c r="O1417" s="167">
        <f t="shared" si="1513"/>
        <v>132282.52216338366</v>
      </c>
      <c r="P1417" s="455"/>
      <c r="Q1417" s="87">
        <f t="shared" si="1449"/>
        <v>47620.799999999996</v>
      </c>
      <c r="R1417" s="550">
        <f t="shared" si="1508"/>
        <v>0</v>
      </c>
      <c r="S1417" s="550">
        <f t="shared" si="1509"/>
        <v>0</v>
      </c>
      <c r="T1417" s="550">
        <f>IF(R1417=1,SUM($R$6:R1417),0)</f>
        <v>0</v>
      </c>
      <c r="U1417" s="550">
        <f>IF(S1417=1,SUM($S$6:S1417),0)</f>
        <v>0</v>
      </c>
      <c r="V1417" s="550">
        <f t="shared" si="1510"/>
        <v>0</v>
      </c>
      <c r="W1417" s="550">
        <f t="shared" si="1511"/>
        <v>0</v>
      </c>
      <c r="X1417" s="550">
        <f>IF(W1417=1,SUM($W$6:W1417),0)</f>
        <v>0</v>
      </c>
      <c r="Y1417" s="158"/>
      <c r="Z1417" s="158"/>
      <c r="AA1417" s="158"/>
      <c r="AB1417" s="158"/>
      <c r="AE1417" s="150"/>
      <c r="AF1417" s="160"/>
      <c r="AG1417" s="150"/>
      <c r="AH1417" s="150"/>
    </row>
    <row r="1418" spans="1:34" ht="15" customHeight="1">
      <c r="A1418" s="15"/>
      <c r="B1418" s="166">
        <v>3</v>
      </c>
      <c r="C1418" s="105" t="s">
        <v>2382</v>
      </c>
      <c r="D1418" s="105" t="s">
        <v>1782</v>
      </c>
      <c r="E1418" s="212" t="s">
        <v>47</v>
      </c>
      <c r="F1418" s="213" t="s">
        <v>14</v>
      </c>
      <c r="G1418" s="214">
        <v>47880</v>
      </c>
      <c r="H1418" s="214">
        <v>47880</v>
      </c>
      <c r="I1418" s="167">
        <v>96620.4</v>
      </c>
      <c r="J1418" s="445">
        <f t="shared" si="1446"/>
        <v>1.01796992481203</v>
      </c>
      <c r="K1418" s="167">
        <f t="shared" si="1447"/>
        <v>194977.06132330824</v>
      </c>
      <c r="L1418" s="167">
        <f t="shared" ref="L1418:O1418" si="1514">IF($J1418&lt;0,(K1418*(1-$J1418)),(K1418*(1+$J1418)))</f>
        <v>393457.8457786669</v>
      </c>
      <c r="M1418" s="167">
        <f t="shared" si="1514"/>
        <v>793986.0994626797</v>
      </c>
      <c r="N1418" s="167">
        <f t="shared" si="1514"/>
        <v>1602240.0694345008</v>
      </c>
      <c r="O1418" s="167">
        <f t="shared" si="1514"/>
        <v>3233272.2724475614</v>
      </c>
      <c r="P1418" s="455"/>
      <c r="Q1418" s="87">
        <f t="shared" si="1449"/>
        <v>96620.4</v>
      </c>
      <c r="R1418" s="550">
        <f t="shared" si="1508"/>
        <v>0</v>
      </c>
      <c r="S1418" s="550">
        <f t="shared" si="1509"/>
        <v>0</v>
      </c>
      <c r="T1418" s="550">
        <f>IF(R1418=1,SUM($R$6:R1418),0)</f>
        <v>0</v>
      </c>
      <c r="U1418" s="550">
        <f>IF(S1418=1,SUM($S$6:S1418),0)</f>
        <v>0</v>
      </c>
      <c r="V1418" s="550">
        <f t="shared" si="1510"/>
        <v>0</v>
      </c>
      <c r="W1418" s="550">
        <f t="shared" si="1511"/>
        <v>0</v>
      </c>
      <c r="X1418" s="550">
        <f>IF(W1418=1,SUM($W$6:W1418),0)</f>
        <v>0</v>
      </c>
      <c r="Y1418" s="158"/>
      <c r="Z1418" s="158"/>
      <c r="AA1418" s="158"/>
      <c r="AB1418" s="158"/>
      <c r="AE1418" s="150"/>
      <c r="AF1418" s="160"/>
      <c r="AG1418" s="150"/>
      <c r="AH1418" s="150"/>
    </row>
    <row r="1419" spans="1:34" ht="15" customHeight="1">
      <c r="A1419" s="15"/>
      <c r="B1419" s="166">
        <v>4</v>
      </c>
      <c r="C1419" s="105" t="s">
        <v>2383</v>
      </c>
      <c r="D1419" s="105" t="s">
        <v>1783</v>
      </c>
      <c r="E1419" s="212" t="s">
        <v>47</v>
      </c>
      <c r="F1419" s="213" t="s">
        <v>14</v>
      </c>
      <c r="G1419" s="214">
        <v>49920</v>
      </c>
      <c r="H1419" s="214">
        <v>49920</v>
      </c>
      <c r="I1419" s="167">
        <v>158868.6</v>
      </c>
      <c r="J1419" s="445">
        <f t="shared" ref="J1419:J1469" si="1515">((I1419-H1419)/H1419)*100%</f>
        <v>2.1824639423076926</v>
      </c>
      <c r="K1419" s="167">
        <f t="shared" ref="K1419:K1482" si="1516">IF($J1419&lt;0,(I1419*(1-$J1419)),(I1419*(1+$J1419)))</f>
        <v>505593.59106490389</v>
      </c>
      <c r="L1419" s="167">
        <f t="shared" ref="L1419:O1419" si="1517">IF($J1419&lt;0,(K1419*(1-$J1419)),(K1419*(1+$J1419)))</f>
        <v>1609033.3730259174</v>
      </c>
      <c r="M1419" s="167">
        <f t="shared" si="1517"/>
        <v>5120690.6916247057</v>
      </c>
      <c r="N1419" s="167">
        <f t="shared" si="1517"/>
        <v>16296413.485806266</v>
      </c>
      <c r="O1419" s="167">
        <f t="shared" si="1517"/>
        <v>51862748.307515256</v>
      </c>
      <c r="P1419" s="455"/>
      <c r="Q1419" s="87">
        <f t="shared" ref="Q1419:Q1482" si="1518">IF($Q$5=$H$4,H1419,(IF($Q$5=$G$4,G1419,(IF($Q$5=$I$4,I1419,(IF($Q$5=$K$4,K1419,(IF($Q$5=$L$4,L1419,(IF($Q$5=$M$4,M1419,(IF($Q$5=$N$4,N1419,(IF($Q$5=$O$4,O1419,0)))))))))))))))</f>
        <v>158868.6</v>
      </c>
      <c r="R1419" s="550">
        <f t="shared" si="1508"/>
        <v>0</v>
      </c>
      <c r="S1419" s="550">
        <f t="shared" si="1509"/>
        <v>0</v>
      </c>
      <c r="T1419" s="550">
        <f>IF(R1419=1,SUM($R$6:R1419),0)</f>
        <v>0</v>
      </c>
      <c r="U1419" s="550">
        <f>IF(S1419=1,SUM($S$6:S1419),0)</f>
        <v>0</v>
      </c>
      <c r="V1419" s="550">
        <f t="shared" si="1510"/>
        <v>0</v>
      </c>
      <c r="W1419" s="550">
        <f t="shared" si="1511"/>
        <v>0</v>
      </c>
      <c r="X1419" s="550">
        <f>IF(W1419=1,SUM($W$6:W1419),0)</f>
        <v>0</v>
      </c>
      <c r="Y1419" s="158"/>
      <c r="Z1419" s="158"/>
      <c r="AA1419" s="158"/>
      <c r="AB1419" s="158"/>
      <c r="AE1419" s="150"/>
      <c r="AF1419" s="160"/>
      <c r="AG1419" s="150"/>
      <c r="AH1419" s="150"/>
    </row>
    <row r="1420" spans="1:34" ht="15" customHeight="1">
      <c r="A1420" s="15"/>
      <c r="B1420" s="166">
        <v>5</v>
      </c>
      <c r="C1420" s="105" t="s">
        <v>2384</v>
      </c>
      <c r="D1420" s="105" t="s">
        <v>1784</v>
      </c>
      <c r="E1420" s="212" t="s">
        <v>47</v>
      </c>
      <c r="F1420" s="213" t="s">
        <v>14</v>
      </c>
      <c r="G1420" s="214">
        <v>64260</v>
      </c>
      <c r="H1420" s="214">
        <v>64260</v>
      </c>
      <c r="I1420" s="167">
        <v>198996.6</v>
      </c>
      <c r="J1420" s="445">
        <f t="shared" si="1515"/>
        <v>2.0967413632119514</v>
      </c>
      <c r="K1420" s="167">
        <f t="shared" si="1516"/>
        <v>616241.00235854345</v>
      </c>
      <c r="L1420" s="167">
        <f t="shared" ref="L1420:O1420" si="1519">IF($J1420&lt;0,(K1420*(1-$J1420)),(K1420*(1+$J1420)))</f>
        <v>1908339.0017108952</v>
      </c>
      <c r="M1420" s="167">
        <f t="shared" si="1519"/>
        <v>5909632.3216287317</v>
      </c>
      <c r="N1420" s="167">
        <f t="shared" si="1519"/>
        <v>18300602.851761967</v>
      </c>
      <c r="O1420" s="167">
        <f t="shared" si="1519"/>
        <v>56672233.822765879</v>
      </c>
      <c r="P1420" s="455"/>
      <c r="Q1420" s="87">
        <f t="shared" si="1518"/>
        <v>198996.6</v>
      </c>
      <c r="R1420" s="550">
        <f t="shared" si="1508"/>
        <v>0</v>
      </c>
      <c r="S1420" s="550">
        <f t="shared" si="1509"/>
        <v>0</v>
      </c>
      <c r="T1420" s="550">
        <f>IF(R1420=1,SUM($R$6:R1420),0)</f>
        <v>0</v>
      </c>
      <c r="U1420" s="550">
        <f>IF(S1420=1,SUM($S$6:S1420),0)</f>
        <v>0</v>
      </c>
      <c r="V1420" s="550">
        <f t="shared" si="1510"/>
        <v>0</v>
      </c>
      <c r="W1420" s="550">
        <f t="shared" si="1511"/>
        <v>0</v>
      </c>
      <c r="X1420" s="550">
        <f>IF(W1420=1,SUM($W$6:W1420),0)</f>
        <v>0</v>
      </c>
      <c r="Y1420" s="158"/>
      <c r="Z1420" s="158"/>
      <c r="AA1420" s="158"/>
      <c r="AB1420" s="158"/>
      <c r="AE1420" s="150"/>
      <c r="AF1420" s="160"/>
      <c r="AG1420" s="150"/>
      <c r="AH1420" s="150"/>
    </row>
    <row r="1421" spans="1:34" ht="15" customHeight="1">
      <c r="A1421" s="15"/>
      <c r="B1421" s="166">
        <v>6</v>
      </c>
      <c r="C1421" s="105" t="s">
        <v>2385</v>
      </c>
      <c r="D1421" s="105" t="s">
        <v>1785</v>
      </c>
      <c r="E1421" s="212" t="s">
        <v>47</v>
      </c>
      <c r="F1421" s="213" t="s">
        <v>14</v>
      </c>
      <c r="G1421" s="214">
        <v>110640</v>
      </c>
      <c r="H1421" s="214">
        <v>110640</v>
      </c>
      <c r="I1421" s="167">
        <v>95455.2</v>
      </c>
      <c r="J1421" s="445">
        <f t="shared" si="1515"/>
        <v>-0.13724511930585687</v>
      </c>
      <c r="K1421" s="167">
        <f t="shared" si="1516"/>
        <v>108555.96031236442</v>
      </c>
      <c r="L1421" s="167">
        <f t="shared" ref="L1421:O1421" si="1520">IF($J1421&lt;0,(K1421*(1-$J1421)),(K1421*(1+$J1421)))</f>
        <v>123454.73603679673</v>
      </c>
      <c r="M1421" s="167">
        <f t="shared" si="1520"/>
        <v>140398.29601303997</v>
      </c>
      <c r="N1421" s="167">
        <f t="shared" si="1520"/>
        <v>159667.27689968864</v>
      </c>
      <c r="O1421" s="167">
        <f t="shared" si="1520"/>
        <v>181580.83136702768</v>
      </c>
      <c r="P1421" s="455"/>
      <c r="Q1421" s="87">
        <f t="shared" si="1518"/>
        <v>95455.2</v>
      </c>
      <c r="R1421" s="550">
        <f t="shared" si="1508"/>
        <v>0</v>
      </c>
      <c r="S1421" s="550">
        <f t="shared" si="1509"/>
        <v>0</v>
      </c>
      <c r="T1421" s="550">
        <f>IF(R1421=1,SUM($R$6:R1421),0)</f>
        <v>0</v>
      </c>
      <c r="U1421" s="550">
        <f>IF(S1421=1,SUM($S$6:S1421),0)</f>
        <v>0</v>
      </c>
      <c r="V1421" s="550">
        <f t="shared" si="1510"/>
        <v>0</v>
      </c>
      <c r="W1421" s="550">
        <f t="shared" si="1511"/>
        <v>0</v>
      </c>
      <c r="X1421" s="550">
        <f>IF(W1421=1,SUM($W$6:W1421),0)</f>
        <v>0</v>
      </c>
      <c r="Y1421" s="158"/>
      <c r="Z1421" s="158"/>
      <c r="AA1421" s="158"/>
      <c r="AB1421" s="158"/>
      <c r="AE1421" s="150"/>
      <c r="AF1421" s="160"/>
      <c r="AG1421" s="150"/>
      <c r="AH1421" s="150"/>
    </row>
    <row r="1422" spans="1:34" ht="15" customHeight="1">
      <c r="A1422" s="15"/>
      <c r="B1422" s="166">
        <v>7</v>
      </c>
      <c r="C1422" s="105" t="s">
        <v>1786</v>
      </c>
      <c r="D1422" s="105" t="s">
        <v>1786</v>
      </c>
      <c r="E1422" s="212" t="s">
        <v>47</v>
      </c>
      <c r="F1422" s="213" t="s">
        <v>14</v>
      </c>
      <c r="G1422" s="405"/>
      <c r="H1422" s="405"/>
      <c r="I1422" s="409">
        <v>57456</v>
      </c>
      <c r="J1422" s="447">
        <v>0.48513137557959801</v>
      </c>
      <c r="K1422" s="409">
        <f t="shared" si="1516"/>
        <v>85329.708315301381</v>
      </c>
      <c r="L1422" s="409">
        <f t="shared" ref="L1422:O1422" si="1521">IF($J1422&lt;0,(K1422*(1-$J1422)),(K1422*(1+$J1422)))</f>
        <v>126725.82708810941</v>
      </c>
      <c r="M1422" s="409">
        <f t="shared" si="1521"/>
        <v>188204.5019048262</v>
      </c>
      <c r="N1422" s="409">
        <f t="shared" si="1521"/>
        <v>279508.41080418765</v>
      </c>
      <c r="O1422" s="409">
        <f t="shared" si="1521"/>
        <v>415106.71062369057</v>
      </c>
      <c r="P1422" s="455"/>
      <c r="Q1422" s="87">
        <f t="shared" si="1518"/>
        <v>57456</v>
      </c>
      <c r="R1422" s="550">
        <f t="shared" si="1508"/>
        <v>0</v>
      </c>
      <c r="S1422" s="550">
        <f t="shared" si="1509"/>
        <v>0</v>
      </c>
      <c r="T1422" s="550">
        <f>IF(R1422=1,SUM($R$6:R1422),0)</f>
        <v>0</v>
      </c>
      <c r="U1422" s="550">
        <f>IF(S1422=1,SUM($S$6:S1422),0)</f>
        <v>0</v>
      </c>
      <c r="V1422" s="550">
        <f t="shared" si="1510"/>
        <v>0</v>
      </c>
      <c r="W1422" s="550">
        <f t="shared" si="1511"/>
        <v>0</v>
      </c>
      <c r="X1422" s="550">
        <f>IF(W1422=1,SUM($W$6:W1422),0)</f>
        <v>0</v>
      </c>
      <c r="Y1422" s="158"/>
      <c r="Z1422" s="158"/>
      <c r="AA1422" s="158"/>
      <c r="AB1422" s="158"/>
      <c r="AE1422" s="150"/>
      <c r="AF1422" s="160"/>
      <c r="AG1422" s="150"/>
      <c r="AH1422" s="150"/>
    </row>
    <row r="1423" spans="1:34" ht="15" customHeight="1">
      <c r="A1423" s="15"/>
      <c r="B1423" s="166">
        <v>8</v>
      </c>
      <c r="C1423" s="105" t="s">
        <v>1787</v>
      </c>
      <c r="D1423" s="105" t="s">
        <v>1787</v>
      </c>
      <c r="E1423" s="212" t="s">
        <v>47</v>
      </c>
      <c r="F1423" s="213" t="s">
        <v>14</v>
      </c>
      <c r="G1423" s="405"/>
      <c r="H1423" s="405"/>
      <c r="I1423" s="409">
        <v>47227.199999999997</v>
      </c>
      <c r="J1423" s="447">
        <v>0.22670788253477578</v>
      </c>
      <c r="K1423" s="409">
        <f t="shared" si="1516"/>
        <v>57933.978510046356</v>
      </c>
      <c r="L1423" s="409">
        <f t="shared" ref="L1423:O1423" si="1522">IF($J1423&lt;0,(K1423*(1-$J1423)),(K1423*(1+$J1423)))</f>
        <v>71068.068104874168</v>
      </c>
      <c r="M1423" s="409">
        <f t="shared" si="1522"/>
        <v>87179.759340767414</v>
      </c>
      <c r="N1423" s="409">
        <f t="shared" si="1522"/>
        <v>106944.09798080413</v>
      </c>
      <c r="O1423" s="409">
        <f t="shared" si="1522"/>
        <v>131189.1679836238</v>
      </c>
      <c r="P1423" s="455"/>
      <c r="Q1423" s="87">
        <f t="shared" si="1518"/>
        <v>47227.199999999997</v>
      </c>
      <c r="R1423" s="550">
        <f t="shared" si="1508"/>
        <v>0</v>
      </c>
      <c r="S1423" s="550">
        <f t="shared" si="1509"/>
        <v>0</v>
      </c>
      <c r="T1423" s="550">
        <f>IF(R1423=1,SUM($R$6:R1423),0)</f>
        <v>0</v>
      </c>
      <c r="U1423" s="550">
        <f>IF(S1423=1,SUM($S$6:S1423),0)</f>
        <v>0</v>
      </c>
      <c r="V1423" s="550">
        <f t="shared" si="1510"/>
        <v>0</v>
      </c>
      <c r="W1423" s="550">
        <f t="shared" si="1511"/>
        <v>0</v>
      </c>
      <c r="X1423" s="550">
        <f>IF(W1423=1,SUM($W$6:W1423),0)</f>
        <v>0</v>
      </c>
      <c r="Y1423" s="158"/>
      <c r="Z1423" s="158"/>
      <c r="AA1423" s="158"/>
      <c r="AB1423" s="158"/>
      <c r="AE1423" s="150"/>
      <c r="AF1423" s="160"/>
      <c r="AG1423" s="150"/>
      <c r="AH1423" s="150"/>
    </row>
    <row r="1424" spans="1:34" ht="15" customHeight="1">
      <c r="A1424" s="15"/>
      <c r="B1424" s="166">
        <v>9</v>
      </c>
      <c r="C1424" s="105" t="s">
        <v>1788</v>
      </c>
      <c r="D1424" s="105" t="s">
        <v>1788</v>
      </c>
      <c r="E1424" s="212" t="s">
        <v>47</v>
      </c>
      <c r="F1424" s="213" t="s">
        <v>14</v>
      </c>
      <c r="G1424" s="405"/>
      <c r="H1424" s="405"/>
      <c r="I1424" s="409">
        <v>96817.2</v>
      </c>
      <c r="J1424" s="447">
        <v>1.01796992481203</v>
      </c>
      <c r="K1424" s="409">
        <f t="shared" si="1516"/>
        <v>195374.19780451126</v>
      </c>
      <c r="L1424" s="409">
        <f t="shared" ref="L1424:O1424" si="1523">IF($J1424&lt;0,(K1424*(1-$J1424)),(K1424*(1+$J1424)))</f>
        <v>394259.25525378028</v>
      </c>
      <c r="M1424" s="409">
        <f t="shared" si="1523"/>
        <v>795603.31968091789</v>
      </c>
      <c r="N1424" s="409">
        <f t="shared" si="1523"/>
        <v>1605503.5711967032</v>
      </c>
      <c r="O1424" s="409">
        <f t="shared" si="1523"/>
        <v>3239857.9208532567</v>
      </c>
      <c r="P1424" s="455"/>
      <c r="Q1424" s="87">
        <f t="shared" si="1518"/>
        <v>96817.2</v>
      </c>
      <c r="R1424" s="550">
        <f t="shared" si="1508"/>
        <v>0</v>
      </c>
      <c r="S1424" s="550">
        <f t="shared" si="1509"/>
        <v>0</v>
      </c>
      <c r="T1424" s="550">
        <f>IF(R1424=1,SUM($R$6:R1424),0)</f>
        <v>0</v>
      </c>
      <c r="U1424" s="550">
        <f>IF(S1424=1,SUM($S$6:S1424),0)</f>
        <v>0</v>
      </c>
      <c r="V1424" s="550">
        <f t="shared" si="1510"/>
        <v>0</v>
      </c>
      <c r="W1424" s="550">
        <f t="shared" si="1511"/>
        <v>0</v>
      </c>
      <c r="X1424" s="550">
        <f>IF(W1424=1,SUM($W$6:W1424),0)</f>
        <v>0</v>
      </c>
      <c r="Y1424" s="158"/>
      <c r="Z1424" s="158"/>
      <c r="AA1424" s="158"/>
      <c r="AB1424" s="158"/>
      <c r="AE1424" s="150"/>
      <c r="AF1424" s="160"/>
      <c r="AG1424" s="150"/>
      <c r="AH1424" s="150"/>
    </row>
    <row r="1425" spans="1:34" ht="15" customHeight="1">
      <c r="A1425" s="15"/>
      <c r="B1425" s="166">
        <v>10</v>
      </c>
      <c r="C1425" s="105" t="s">
        <v>1789</v>
      </c>
      <c r="D1425" s="105" t="s">
        <v>1789</v>
      </c>
      <c r="E1425" s="212" t="s">
        <v>47</v>
      </c>
      <c r="F1425" s="213" t="s">
        <v>14</v>
      </c>
      <c r="G1425" s="405"/>
      <c r="H1425" s="405"/>
      <c r="I1425" s="409">
        <v>159065.4</v>
      </c>
      <c r="J1425" s="447">
        <v>2.1824639423076926</v>
      </c>
      <c r="K1425" s="409">
        <f t="shared" si="1516"/>
        <v>506219.89996875002</v>
      </c>
      <c r="L1425" s="409">
        <f t="shared" ref="L1425:O1425" si="1524">IF($J1425&lt;0,(K1425*(1-$J1425)),(K1425*(1+$J1425)))</f>
        <v>1611026.578529154</v>
      </c>
      <c r="M1425" s="409">
        <f t="shared" si="1524"/>
        <v>5127033.9962683646</v>
      </c>
      <c r="N1425" s="409">
        <f t="shared" si="1524"/>
        <v>16316600.824109783</v>
      </c>
      <c r="O1425" s="409">
        <f t="shared" si="1524"/>
        <v>51926993.783757366</v>
      </c>
      <c r="P1425" s="455"/>
      <c r="Q1425" s="87">
        <f t="shared" si="1518"/>
        <v>159065.4</v>
      </c>
      <c r="R1425" s="550">
        <f t="shared" si="1508"/>
        <v>0</v>
      </c>
      <c r="S1425" s="550">
        <f t="shared" si="1509"/>
        <v>0</v>
      </c>
      <c r="T1425" s="550">
        <f>IF(R1425=1,SUM($R$6:R1425),0)</f>
        <v>0</v>
      </c>
      <c r="U1425" s="550">
        <f>IF(S1425=1,SUM($S$6:S1425),0)</f>
        <v>0</v>
      </c>
      <c r="V1425" s="550">
        <f t="shared" si="1510"/>
        <v>0</v>
      </c>
      <c r="W1425" s="550">
        <f t="shared" si="1511"/>
        <v>0</v>
      </c>
      <c r="X1425" s="550">
        <f>IF(W1425=1,SUM($W$6:W1425),0)</f>
        <v>0</v>
      </c>
      <c r="Y1425" s="158"/>
      <c r="Z1425" s="158"/>
      <c r="AA1425" s="158"/>
      <c r="AB1425" s="158"/>
      <c r="AE1425" s="150"/>
      <c r="AF1425" s="160"/>
      <c r="AG1425" s="150"/>
      <c r="AH1425" s="150"/>
    </row>
    <row r="1426" spans="1:34" ht="15" customHeight="1">
      <c r="A1426" s="15"/>
      <c r="B1426" s="166">
        <v>11</v>
      </c>
      <c r="C1426" s="105" t="s">
        <v>1790</v>
      </c>
      <c r="D1426" s="105" t="s">
        <v>1790</v>
      </c>
      <c r="E1426" s="212" t="s">
        <v>47</v>
      </c>
      <c r="F1426" s="213" t="s">
        <v>14</v>
      </c>
      <c r="G1426" s="405"/>
      <c r="H1426" s="405"/>
      <c r="I1426" s="409">
        <v>199587</v>
      </c>
      <c r="J1426" s="447">
        <v>2.0967413632119514</v>
      </c>
      <c r="K1426" s="409">
        <f t="shared" si="1516"/>
        <v>618069.31845938379</v>
      </c>
      <c r="L1426" s="409">
        <f t="shared" ref="L1426:O1426" si="1525">IF($J1426&lt;0,(K1426*(1-$J1426)),(K1426*(1+$J1426)))</f>
        <v>1914000.8238053939</v>
      </c>
      <c r="M1426" s="409">
        <f t="shared" si="1525"/>
        <v>5927165.5202999134</v>
      </c>
      <c r="N1426" s="409">
        <f t="shared" si="1525"/>
        <v>18354898.633316427</v>
      </c>
      <c r="O1426" s="409">
        <f t="shared" si="1525"/>
        <v>56840373.815353498</v>
      </c>
      <c r="P1426" s="455"/>
      <c r="Q1426" s="87">
        <f t="shared" si="1518"/>
        <v>199587</v>
      </c>
      <c r="R1426" s="550">
        <f t="shared" si="1508"/>
        <v>0</v>
      </c>
      <c r="S1426" s="550">
        <f t="shared" si="1509"/>
        <v>0</v>
      </c>
      <c r="T1426" s="550">
        <f>IF(R1426=1,SUM($R$6:R1426),0)</f>
        <v>0</v>
      </c>
      <c r="U1426" s="550">
        <f>IF(S1426=1,SUM($S$6:S1426),0)</f>
        <v>0</v>
      </c>
      <c r="V1426" s="550">
        <f t="shared" si="1510"/>
        <v>0</v>
      </c>
      <c r="W1426" s="550">
        <f t="shared" si="1511"/>
        <v>0</v>
      </c>
      <c r="X1426" s="550">
        <f>IF(W1426=1,SUM($W$6:W1426),0)</f>
        <v>0</v>
      </c>
      <c r="Y1426" s="158"/>
      <c r="Z1426" s="158"/>
      <c r="AA1426" s="158"/>
      <c r="AB1426" s="158"/>
      <c r="AE1426" s="150"/>
      <c r="AF1426" s="160"/>
      <c r="AG1426" s="150"/>
      <c r="AH1426" s="150"/>
    </row>
    <row r="1427" spans="1:34" ht="15" customHeight="1">
      <c r="A1427" s="15"/>
      <c r="B1427" s="166">
        <v>12</v>
      </c>
      <c r="C1427" s="105" t="s">
        <v>1791</v>
      </c>
      <c r="D1427" s="105" t="s">
        <v>1791</v>
      </c>
      <c r="E1427" s="212" t="s">
        <v>47</v>
      </c>
      <c r="F1427" s="213" t="s">
        <v>14</v>
      </c>
      <c r="G1427" s="405"/>
      <c r="H1427" s="405"/>
      <c r="I1427" s="409">
        <v>95652</v>
      </c>
      <c r="J1427" s="447">
        <v>-0.13724511930585687</v>
      </c>
      <c r="K1427" s="409">
        <f t="shared" si="1516"/>
        <v>108779.77015184381</v>
      </c>
      <c r="L1427" s="409">
        <f t="shared" ref="L1427:O1427" si="1526">IF($J1427&lt;0,(K1427*(1-$J1427)),(K1427*(1+$J1427)))</f>
        <v>123709.2626843973</v>
      </c>
      <c r="M1427" s="409">
        <f t="shared" si="1526"/>
        <v>140687.75520075698</v>
      </c>
      <c r="N1427" s="409">
        <f t="shared" si="1526"/>
        <v>159996.46294815803</v>
      </c>
      <c r="O1427" s="409">
        <f t="shared" si="1526"/>
        <v>181955.19659399308</v>
      </c>
      <c r="P1427" s="455"/>
      <c r="Q1427" s="87">
        <f t="shared" si="1518"/>
        <v>95652</v>
      </c>
      <c r="R1427" s="550">
        <f t="shared" si="1508"/>
        <v>0</v>
      </c>
      <c r="S1427" s="550">
        <f t="shared" si="1509"/>
        <v>0</v>
      </c>
      <c r="T1427" s="550">
        <f>IF(R1427=1,SUM($R$6:R1427),0)</f>
        <v>0</v>
      </c>
      <c r="U1427" s="550">
        <f>IF(S1427=1,SUM($S$6:S1427),0)</f>
        <v>0</v>
      </c>
      <c r="V1427" s="550">
        <f t="shared" si="1510"/>
        <v>0</v>
      </c>
      <c r="W1427" s="550">
        <f t="shared" si="1511"/>
        <v>0</v>
      </c>
      <c r="X1427" s="550">
        <f>IF(W1427=1,SUM($W$6:W1427),0)</f>
        <v>0</v>
      </c>
      <c r="Y1427" s="158"/>
      <c r="Z1427" s="158"/>
      <c r="AA1427" s="158"/>
      <c r="AB1427" s="158"/>
      <c r="AE1427" s="150"/>
      <c r="AF1427" s="160"/>
      <c r="AG1427" s="150"/>
      <c r="AH1427" s="150"/>
    </row>
    <row r="1428" spans="1:34" ht="15" customHeight="1">
      <c r="A1428" s="15"/>
      <c r="B1428" s="169"/>
      <c r="C1428" s="105" t="s">
        <v>48</v>
      </c>
      <c r="D1428" s="105"/>
      <c r="E1428" s="212" t="s">
        <v>48</v>
      </c>
      <c r="F1428" s="213"/>
      <c r="G1428" s="214">
        <v>0</v>
      </c>
      <c r="H1428" s="214">
        <v>0</v>
      </c>
      <c r="I1428" s="167"/>
      <c r="J1428" s="445"/>
      <c r="K1428" s="167"/>
      <c r="L1428" s="167"/>
      <c r="M1428" s="167"/>
      <c r="N1428" s="167"/>
      <c r="O1428" s="167"/>
      <c r="P1428" s="455"/>
      <c r="Q1428" s="87">
        <f t="shared" si="1518"/>
        <v>0</v>
      </c>
      <c r="R1428" s="550">
        <f t="shared" si="1508"/>
        <v>0</v>
      </c>
      <c r="S1428" s="550">
        <f t="shared" si="1509"/>
        <v>0</v>
      </c>
      <c r="T1428" s="550">
        <f>IF(R1428=1,SUM($R$6:R1428),0)</f>
        <v>0</v>
      </c>
      <c r="U1428" s="550">
        <f>IF(S1428=1,SUM($S$6:S1428),0)</f>
        <v>0</v>
      </c>
      <c r="V1428" s="550">
        <f t="shared" si="1510"/>
        <v>0</v>
      </c>
      <c r="W1428" s="550">
        <f t="shared" si="1511"/>
        <v>0</v>
      </c>
      <c r="X1428" s="550">
        <f>IF(W1428=1,SUM($W$6:W1428),0)</f>
        <v>0</v>
      </c>
      <c r="Y1428" s="158"/>
      <c r="Z1428" s="158"/>
      <c r="AA1428" s="158"/>
      <c r="AB1428" s="158"/>
      <c r="AE1428" s="150"/>
      <c r="AF1428" s="160"/>
      <c r="AG1428" s="150"/>
      <c r="AH1428" s="150"/>
    </row>
    <row r="1429" spans="1:34" ht="15" customHeight="1">
      <c r="A1429" s="15"/>
      <c r="B1429" s="425" t="s">
        <v>720</v>
      </c>
      <c r="C1429" s="426" t="s">
        <v>579</v>
      </c>
      <c r="D1429" s="426"/>
      <c r="E1429" s="212" t="s">
        <v>48</v>
      </c>
      <c r="F1429" s="213"/>
      <c r="G1429" s="214">
        <v>0</v>
      </c>
      <c r="H1429" s="214">
        <v>0</v>
      </c>
      <c r="I1429" s="167">
        <v>0</v>
      </c>
      <c r="J1429" s="445"/>
      <c r="K1429" s="167"/>
      <c r="L1429" s="167"/>
      <c r="M1429" s="167"/>
      <c r="N1429" s="167"/>
      <c r="O1429" s="167"/>
      <c r="P1429" s="455"/>
      <c r="Q1429" s="87">
        <f t="shared" si="1518"/>
        <v>0</v>
      </c>
      <c r="R1429" s="550">
        <f t="shared" si="1508"/>
        <v>0</v>
      </c>
      <c r="S1429" s="550">
        <f t="shared" si="1509"/>
        <v>0</v>
      </c>
      <c r="T1429" s="550">
        <f>IF(R1429=1,SUM($R$6:R1429),0)</f>
        <v>0</v>
      </c>
      <c r="U1429" s="550">
        <f>IF(S1429=1,SUM($S$6:S1429),0)</f>
        <v>0</v>
      </c>
      <c r="V1429" s="550">
        <f t="shared" si="1510"/>
        <v>0</v>
      </c>
      <c r="W1429" s="550">
        <f t="shared" si="1511"/>
        <v>0</v>
      </c>
      <c r="X1429" s="550">
        <f>IF(W1429=1,SUM($W$6:W1429),0)</f>
        <v>0</v>
      </c>
      <c r="Y1429" s="158"/>
      <c r="Z1429" s="158"/>
      <c r="AA1429" s="158"/>
      <c r="AB1429" s="158"/>
      <c r="AE1429" s="150"/>
      <c r="AF1429" s="160"/>
      <c r="AG1429" s="150"/>
      <c r="AH1429" s="150"/>
    </row>
    <row r="1430" spans="1:34" ht="15" customHeight="1">
      <c r="A1430" s="15"/>
      <c r="B1430" s="166">
        <v>1</v>
      </c>
      <c r="C1430" s="105" t="s">
        <v>2386</v>
      </c>
      <c r="D1430" s="105" t="s">
        <v>1792</v>
      </c>
      <c r="E1430" s="212" t="s">
        <v>47</v>
      </c>
      <c r="F1430" s="213" t="s">
        <v>14</v>
      </c>
      <c r="G1430" s="214">
        <v>45120</v>
      </c>
      <c r="H1430" s="214">
        <v>45120</v>
      </c>
      <c r="I1430" s="167">
        <v>76361.399999999994</v>
      </c>
      <c r="J1430" s="445">
        <f t="shared" si="1515"/>
        <v>0.69240691489361694</v>
      </c>
      <c r="K1430" s="167">
        <f t="shared" si="1516"/>
        <v>129234.56139095743</v>
      </c>
      <c r="L1430" s="167">
        <f t="shared" ref="L1430:O1430" si="1527">IF($J1430&lt;0,(K1430*(1-$J1430)),(K1430*(1+$J1430)))</f>
        <v>218717.46534130001</v>
      </c>
      <c r="M1430" s="167">
        <f t="shared" si="1527"/>
        <v>370158.95075162116</v>
      </c>
      <c r="N1430" s="167">
        <f t="shared" si="1527"/>
        <v>626459.56786180951</v>
      </c>
      <c r="O1430" s="167">
        <f t="shared" si="1527"/>
        <v>1060224.5045505934</v>
      </c>
      <c r="P1430" s="455"/>
      <c r="Q1430" s="87">
        <f t="shared" si="1518"/>
        <v>76361.399999999994</v>
      </c>
      <c r="R1430" s="550">
        <f t="shared" si="1508"/>
        <v>0</v>
      </c>
      <c r="S1430" s="550">
        <f t="shared" si="1509"/>
        <v>0</v>
      </c>
      <c r="T1430" s="550">
        <f>IF(R1430=1,SUM($R$6:R1430),0)</f>
        <v>0</v>
      </c>
      <c r="U1430" s="550">
        <f>IF(S1430=1,SUM($S$6:S1430),0)</f>
        <v>0</v>
      </c>
      <c r="V1430" s="550">
        <f t="shared" si="1510"/>
        <v>0</v>
      </c>
      <c r="W1430" s="550">
        <f t="shared" si="1511"/>
        <v>0</v>
      </c>
      <c r="X1430" s="550">
        <f>IF(W1430=1,SUM($W$6:W1430),0)</f>
        <v>0</v>
      </c>
      <c r="Y1430" s="158"/>
      <c r="Z1430" s="158"/>
      <c r="AA1430" s="158"/>
      <c r="AB1430" s="158"/>
      <c r="AE1430" s="150"/>
      <c r="AF1430" s="160"/>
      <c r="AG1430" s="150"/>
      <c r="AH1430" s="150"/>
    </row>
    <row r="1431" spans="1:34" ht="15" customHeight="1">
      <c r="A1431" s="15"/>
      <c r="B1431" s="166">
        <v>2</v>
      </c>
      <c r="C1431" s="105" t="s">
        <v>2387</v>
      </c>
      <c r="D1431" s="105" t="s">
        <v>1793</v>
      </c>
      <c r="E1431" s="212" t="s">
        <v>47</v>
      </c>
      <c r="F1431" s="213" t="s">
        <v>14</v>
      </c>
      <c r="G1431" s="214">
        <v>43860</v>
      </c>
      <c r="H1431" s="214">
        <v>43860</v>
      </c>
      <c r="I1431" s="167">
        <v>70853.399999999994</v>
      </c>
      <c r="J1431" s="445">
        <f t="shared" si="1515"/>
        <v>0.61544459644322835</v>
      </c>
      <c r="K1431" s="167">
        <f t="shared" si="1516"/>
        <v>114459.74216963061</v>
      </c>
      <c r="L1431" s="167">
        <f t="shared" ref="L1431:O1431" si="1528">IF($J1431&lt;0,(K1431*(1-$J1431)),(K1431*(1+$J1431)))</f>
        <v>184903.37199821489</v>
      </c>
      <c r="M1431" s="167">
        <f t="shared" si="1528"/>
        <v>298701.15315864835</v>
      </c>
      <c r="N1431" s="167">
        <f t="shared" si="1528"/>
        <v>482535.16382149956</v>
      </c>
      <c r="O1431" s="167">
        <f t="shared" si="1528"/>
        <v>779508.82298928942</v>
      </c>
      <c r="P1431" s="455"/>
      <c r="Q1431" s="87">
        <f t="shared" si="1518"/>
        <v>70853.399999999994</v>
      </c>
      <c r="R1431" s="550">
        <f t="shared" si="1508"/>
        <v>0</v>
      </c>
      <c r="S1431" s="550">
        <f t="shared" si="1509"/>
        <v>0</v>
      </c>
      <c r="T1431" s="550">
        <f>IF(R1431=1,SUM($R$6:R1431),0)</f>
        <v>0</v>
      </c>
      <c r="U1431" s="550">
        <f>IF(S1431=1,SUM($S$6:S1431),0)</f>
        <v>0</v>
      </c>
      <c r="V1431" s="550">
        <f t="shared" si="1510"/>
        <v>0</v>
      </c>
      <c r="W1431" s="550">
        <f t="shared" si="1511"/>
        <v>0</v>
      </c>
      <c r="X1431" s="550">
        <f>IF(W1431=1,SUM($W$6:W1431),0)</f>
        <v>0</v>
      </c>
      <c r="Y1431" s="158"/>
      <c r="Z1431" s="158"/>
      <c r="AA1431" s="158"/>
      <c r="AB1431" s="158"/>
      <c r="AE1431" s="150"/>
      <c r="AF1431" s="160"/>
      <c r="AG1431" s="150"/>
      <c r="AH1431" s="150"/>
    </row>
    <row r="1432" spans="1:34" ht="15" customHeight="1">
      <c r="A1432" s="15"/>
      <c r="B1432" s="166">
        <v>3</v>
      </c>
      <c r="C1432" s="105" t="s">
        <v>2388</v>
      </c>
      <c r="D1432" s="105" t="s">
        <v>1794</v>
      </c>
      <c r="E1432" s="212" t="s">
        <v>47</v>
      </c>
      <c r="F1432" s="213" t="s">
        <v>14</v>
      </c>
      <c r="G1432" s="214">
        <v>45120</v>
      </c>
      <c r="H1432" s="214">
        <v>45120</v>
      </c>
      <c r="I1432" s="167">
        <v>81869.399999999994</v>
      </c>
      <c r="J1432" s="445">
        <f t="shared" si="1515"/>
        <v>0.8144813829787233</v>
      </c>
      <c r="K1432" s="167">
        <f t="shared" si="1516"/>
        <v>148550.50213563826</v>
      </c>
      <c r="L1432" s="167">
        <f t="shared" ref="L1432:O1432" si="1529">IF($J1432&lt;0,(K1432*(1-$J1432)),(K1432*(1+$J1432)))</f>
        <v>269542.12055725668</v>
      </c>
      <c r="M1432" s="167">
        <f t="shared" si="1529"/>
        <v>489079.15967974882</v>
      </c>
      <c r="N1432" s="167">
        <f t="shared" si="1529"/>
        <v>887425.03004178242</v>
      </c>
      <c r="O1432" s="167">
        <f t="shared" si="1529"/>
        <v>1610216.1958001484</v>
      </c>
      <c r="P1432" s="455"/>
      <c r="Q1432" s="87">
        <f t="shared" si="1518"/>
        <v>81869.399999999994</v>
      </c>
      <c r="R1432" s="550">
        <f t="shared" si="1508"/>
        <v>0</v>
      </c>
      <c r="S1432" s="550">
        <f t="shared" si="1509"/>
        <v>0</v>
      </c>
      <c r="T1432" s="550">
        <f>IF(R1432=1,SUM($R$6:R1432),0)</f>
        <v>0</v>
      </c>
      <c r="U1432" s="550">
        <f>IF(S1432=1,SUM($S$6:S1432),0)</f>
        <v>0</v>
      </c>
      <c r="V1432" s="550">
        <f t="shared" si="1510"/>
        <v>0</v>
      </c>
      <c r="W1432" s="550">
        <f t="shared" si="1511"/>
        <v>0</v>
      </c>
      <c r="X1432" s="550">
        <f>IF(W1432=1,SUM($W$6:W1432),0)</f>
        <v>0</v>
      </c>
      <c r="Y1432" s="158"/>
      <c r="Z1432" s="158"/>
      <c r="AA1432" s="158"/>
      <c r="AB1432" s="158"/>
      <c r="AE1432" s="150"/>
      <c r="AF1432" s="160"/>
      <c r="AG1432" s="150"/>
      <c r="AH1432" s="150"/>
    </row>
    <row r="1433" spans="1:34" ht="15" customHeight="1">
      <c r="A1433" s="15"/>
      <c r="B1433" s="166">
        <v>4</v>
      </c>
      <c r="C1433" s="105" t="s">
        <v>2389</v>
      </c>
      <c r="D1433" s="105" t="s">
        <v>1795</v>
      </c>
      <c r="E1433" s="212" t="s">
        <v>47</v>
      </c>
      <c r="F1433" s="213" t="s">
        <v>14</v>
      </c>
      <c r="G1433" s="214">
        <v>44940</v>
      </c>
      <c r="H1433" s="214">
        <v>44940</v>
      </c>
      <c r="I1433" s="167">
        <v>72612.599999999991</v>
      </c>
      <c r="J1433" s="445">
        <f t="shared" si="1515"/>
        <v>0.6157676902536714</v>
      </c>
      <c r="K1433" s="167">
        <f t="shared" si="1516"/>
        <v>117325.09298531373</v>
      </c>
      <c r="L1433" s="167">
        <f t="shared" ref="L1433:O1433" si="1530">IF($J1433&lt;0,(K1433*(1-$J1433)),(K1433*(1+$J1433)))</f>
        <v>189570.09450167761</v>
      </c>
      <c r="M1433" s="167">
        <f t="shared" si="1530"/>
        <v>306301.23373414588</v>
      </c>
      <c r="N1433" s="167">
        <f t="shared" si="1530"/>
        <v>494911.63695247087</v>
      </c>
      <c r="O1433" s="167">
        <f t="shared" si="1530"/>
        <v>799662.23251835746</v>
      </c>
      <c r="P1433" s="455"/>
      <c r="Q1433" s="87">
        <f t="shared" si="1518"/>
        <v>72612.599999999991</v>
      </c>
      <c r="R1433" s="550">
        <f t="shared" si="1508"/>
        <v>0</v>
      </c>
      <c r="S1433" s="550">
        <f t="shared" si="1509"/>
        <v>0</v>
      </c>
      <c r="T1433" s="550">
        <f>IF(R1433=1,SUM($R$6:R1433),0)</f>
        <v>0</v>
      </c>
      <c r="U1433" s="550">
        <f>IF(S1433=1,SUM($S$6:S1433),0)</f>
        <v>0</v>
      </c>
      <c r="V1433" s="550">
        <f t="shared" si="1510"/>
        <v>0</v>
      </c>
      <c r="W1433" s="550">
        <f t="shared" si="1511"/>
        <v>0</v>
      </c>
      <c r="X1433" s="550">
        <f>IF(W1433=1,SUM($W$6:W1433),0)</f>
        <v>0</v>
      </c>
      <c r="Y1433" s="158"/>
      <c r="Z1433" s="158"/>
      <c r="AA1433" s="158"/>
      <c r="AB1433" s="158"/>
      <c r="AE1433" s="150"/>
      <c r="AF1433" s="160"/>
      <c r="AG1433" s="150"/>
      <c r="AH1433" s="150"/>
    </row>
    <row r="1434" spans="1:34" ht="15" customHeight="1">
      <c r="A1434" s="15"/>
      <c r="B1434" s="166">
        <v>5</v>
      </c>
      <c r="C1434" s="105" t="s">
        <v>2390</v>
      </c>
      <c r="D1434" s="105" t="s">
        <v>1796</v>
      </c>
      <c r="E1434" s="212" t="s">
        <v>47</v>
      </c>
      <c r="F1434" s="213" t="s">
        <v>14</v>
      </c>
      <c r="G1434" s="214">
        <v>50940</v>
      </c>
      <c r="H1434" s="214">
        <v>50940</v>
      </c>
      <c r="I1434" s="167">
        <v>67104.599999999991</v>
      </c>
      <c r="J1434" s="445">
        <f t="shared" si="1515"/>
        <v>0.31732626619552395</v>
      </c>
      <c r="K1434" s="167">
        <f t="shared" si="1516"/>
        <v>88398.652162544138</v>
      </c>
      <c r="L1434" s="167">
        <f t="shared" ref="L1434:O1434" si="1531">IF($J1434&lt;0,(K1434*(1-$J1434)),(K1434*(1+$J1434)))</f>
        <v>116449.86639000115</v>
      </c>
      <c r="M1434" s="167">
        <f t="shared" si="1531"/>
        <v>153402.46769050782</v>
      </c>
      <c r="N1434" s="167">
        <f t="shared" si="1531"/>
        <v>202081.09998791615</v>
      </c>
      <c r="O1434" s="167">
        <f t="shared" si="1531"/>
        <v>266206.74091576593</v>
      </c>
      <c r="P1434" s="455"/>
      <c r="Q1434" s="87">
        <f t="shared" si="1518"/>
        <v>67104.599999999991</v>
      </c>
      <c r="R1434" s="550">
        <f t="shared" si="1508"/>
        <v>0</v>
      </c>
      <c r="S1434" s="550">
        <f t="shared" si="1509"/>
        <v>0</v>
      </c>
      <c r="T1434" s="550">
        <f>IF(R1434=1,SUM($R$6:R1434),0)</f>
        <v>0</v>
      </c>
      <c r="U1434" s="550">
        <f>IF(S1434=1,SUM($S$6:S1434),0)</f>
        <v>0</v>
      </c>
      <c r="V1434" s="550">
        <f t="shared" si="1510"/>
        <v>0</v>
      </c>
      <c r="W1434" s="550">
        <f t="shared" si="1511"/>
        <v>0</v>
      </c>
      <c r="X1434" s="550">
        <f>IF(W1434=1,SUM($W$6:W1434),0)</f>
        <v>0</v>
      </c>
      <c r="Y1434" s="158"/>
      <c r="Z1434" s="158"/>
      <c r="AA1434" s="158"/>
      <c r="AB1434" s="158"/>
      <c r="AE1434" s="150"/>
      <c r="AF1434" s="160"/>
      <c r="AG1434" s="150"/>
      <c r="AH1434" s="150"/>
    </row>
    <row r="1435" spans="1:34" ht="15" customHeight="1">
      <c r="A1435" s="15"/>
      <c r="B1435" s="166">
        <v>6</v>
      </c>
      <c r="C1435" s="105" t="s">
        <v>2391</v>
      </c>
      <c r="D1435" s="105" t="s">
        <v>1797</v>
      </c>
      <c r="E1435" s="212" t="s">
        <v>47</v>
      </c>
      <c r="F1435" s="213" t="s">
        <v>14</v>
      </c>
      <c r="G1435" s="214">
        <v>47640</v>
      </c>
      <c r="H1435" s="214">
        <v>47640</v>
      </c>
      <c r="I1435" s="167">
        <v>72612.599999999991</v>
      </c>
      <c r="J1435" s="445">
        <f t="shared" si="1515"/>
        <v>0.52419395465994945</v>
      </c>
      <c r="K1435" s="167">
        <f t="shared" si="1516"/>
        <v>110675.68595214104</v>
      </c>
      <c r="L1435" s="167">
        <f t="shared" ref="L1435:O1435" si="1532">IF($J1435&lt;0,(K1435*(1-$J1435)),(K1435*(1+$J1435)))</f>
        <v>168691.21145609647</v>
      </c>
      <c r="M1435" s="167">
        <f t="shared" si="1532"/>
        <v>257118.12470564546</v>
      </c>
      <c r="N1435" s="167">
        <f t="shared" si="1532"/>
        <v>391897.89130984782</v>
      </c>
      <c r="O1435" s="167">
        <f t="shared" si="1532"/>
        <v>597328.39677845198</v>
      </c>
      <c r="P1435" s="455"/>
      <c r="Q1435" s="87">
        <f t="shared" si="1518"/>
        <v>72612.599999999991</v>
      </c>
      <c r="R1435" s="550">
        <f t="shared" si="1508"/>
        <v>0</v>
      </c>
      <c r="S1435" s="550">
        <f t="shared" si="1509"/>
        <v>0</v>
      </c>
      <c r="T1435" s="550">
        <f>IF(R1435=1,SUM($R$6:R1435),0)</f>
        <v>0</v>
      </c>
      <c r="U1435" s="550">
        <f>IF(S1435=1,SUM($S$6:S1435),0)</f>
        <v>0</v>
      </c>
      <c r="V1435" s="550">
        <f t="shared" si="1510"/>
        <v>0</v>
      </c>
      <c r="W1435" s="550">
        <f t="shared" si="1511"/>
        <v>0</v>
      </c>
      <c r="X1435" s="550">
        <f>IF(W1435=1,SUM($W$6:W1435),0)</f>
        <v>0</v>
      </c>
      <c r="Y1435" s="158"/>
      <c r="Z1435" s="158"/>
      <c r="AA1435" s="158"/>
      <c r="AB1435" s="158"/>
      <c r="AE1435" s="150"/>
      <c r="AF1435" s="160"/>
      <c r="AG1435" s="150"/>
      <c r="AH1435" s="150"/>
    </row>
    <row r="1436" spans="1:34" ht="15" customHeight="1">
      <c r="A1436" s="15"/>
      <c r="B1436" s="166">
        <v>7</v>
      </c>
      <c r="C1436" s="105" t="s">
        <v>630</v>
      </c>
      <c r="D1436" s="105" t="s">
        <v>1798</v>
      </c>
      <c r="E1436" s="212" t="s">
        <v>47</v>
      </c>
      <c r="F1436" s="213" t="s">
        <v>14</v>
      </c>
      <c r="G1436" s="214">
        <v>50340</v>
      </c>
      <c r="H1436" s="214">
        <v>50340</v>
      </c>
      <c r="I1436" s="167">
        <v>82058.399999999994</v>
      </c>
      <c r="J1436" s="445">
        <f t="shared" si="1515"/>
        <v>0.63008343265792599</v>
      </c>
      <c r="K1436" s="167">
        <f t="shared" si="1516"/>
        <v>133762.03835041713</v>
      </c>
      <c r="L1436" s="167">
        <f t="shared" ref="L1436:O1436" si="1533">IF($J1436&lt;0,(K1436*(1-$J1436)),(K1436*(1+$J1436)))</f>
        <v>218043.28263356909</v>
      </c>
      <c r="M1436" s="167">
        <f t="shared" si="1533"/>
        <v>355428.74262333062</v>
      </c>
      <c r="N1436" s="167">
        <f t="shared" si="1533"/>
        <v>579378.50484072918</v>
      </c>
      <c r="O1436" s="167">
        <f t="shared" si="1533"/>
        <v>944435.30197899253</v>
      </c>
      <c r="P1436" s="455"/>
      <c r="Q1436" s="87">
        <f t="shared" si="1518"/>
        <v>82058.399999999994</v>
      </c>
      <c r="R1436" s="550">
        <f t="shared" si="1508"/>
        <v>0</v>
      </c>
      <c r="S1436" s="550">
        <f t="shared" si="1509"/>
        <v>0</v>
      </c>
      <c r="T1436" s="550">
        <f>IF(R1436=1,SUM($R$6:R1436),0)</f>
        <v>0</v>
      </c>
      <c r="U1436" s="550">
        <f>IF(S1436=1,SUM($S$6:S1436),0)</f>
        <v>0</v>
      </c>
      <c r="V1436" s="550">
        <f t="shared" si="1510"/>
        <v>0</v>
      </c>
      <c r="W1436" s="550">
        <f t="shared" si="1511"/>
        <v>0</v>
      </c>
      <c r="X1436" s="550">
        <f>IF(W1436=1,SUM($W$6:W1436),0)</f>
        <v>0</v>
      </c>
      <c r="Y1436" s="158"/>
      <c r="Z1436" s="158"/>
      <c r="AA1436" s="158"/>
      <c r="AB1436" s="158"/>
      <c r="AE1436" s="150"/>
      <c r="AF1436" s="160"/>
      <c r="AG1436" s="150"/>
      <c r="AH1436" s="150"/>
    </row>
    <row r="1437" spans="1:34" ht="15" customHeight="1">
      <c r="A1437" s="15"/>
      <c r="B1437" s="166">
        <v>8</v>
      </c>
      <c r="C1437" s="105" t="s">
        <v>2392</v>
      </c>
      <c r="D1437" s="105" t="s">
        <v>1799</v>
      </c>
      <c r="E1437" s="212" t="s">
        <v>47</v>
      </c>
      <c r="F1437" s="213" t="s">
        <v>14</v>
      </c>
      <c r="G1437" s="214">
        <v>50940</v>
      </c>
      <c r="H1437" s="214">
        <v>50940</v>
      </c>
      <c r="I1437" s="167">
        <v>80885.399999999994</v>
      </c>
      <c r="J1437" s="445">
        <f t="shared" si="1515"/>
        <v>0.58785630153121304</v>
      </c>
      <c r="K1437" s="167">
        <f t="shared" si="1516"/>
        <v>128434.39209187277</v>
      </c>
      <c r="L1437" s="167">
        <f t="shared" ref="L1437:O1437" si="1534">IF($J1437&lt;0,(K1437*(1-$J1437)),(K1437*(1+$J1437)))</f>
        <v>203935.35881641076</v>
      </c>
      <c r="M1437" s="167">
        <f t="shared" si="1534"/>
        <v>323820.04460166686</v>
      </c>
      <c r="N1437" s="167">
        <f t="shared" si="1534"/>
        <v>514179.69838287518</v>
      </c>
      <c r="O1437" s="167">
        <f t="shared" si="1534"/>
        <v>816443.47419666685</v>
      </c>
      <c r="P1437" s="455"/>
      <c r="Q1437" s="87">
        <f t="shared" si="1518"/>
        <v>80885.399999999994</v>
      </c>
      <c r="R1437" s="550">
        <f t="shared" si="1508"/>
        <v>0</v>
      </c>
      <c r="S1437" s="550">
        <f t="shared" si="1509"/>
        <v>0</v>
      </c>
      <c r="T1437" s="550">
        <f>IF(R1437=1,SUM($R$6:R1437),0)</f>
        <v>0</v>
      </c>
      <c r="U1437" s="550">
        <f>IF(S1437=1,SUM($S$6:S1437),0)</f>
        <v>0</v>
      </c>
      <c r="V1437" s="550">
        <f t="shared" si="1510"/>
        <v>0</v>
      </c>
      <c r="W1437" s="550">
        <f t="shared" si="1511"/>
        <v>0</v>
      </c>
      <c r="X1437" s="550">
        <f>IF(W1437=1,SUM($W$6:W1437),0)</f>
        <v>0</v>
      </c>
      <c r="Y1437" s="158"/>
      <c r="Z1437" s="158"/>
      <c r="AA1437" s="158"/>
      <c r="AB1437" s="158"/>
      <c r="AE1437" s="150"/>
      <c r="AF1437" s="160"/>
      <c r="AG1437" s="150"/>
      <c r="AH1437" s="150"/>
    </row>
    <row r="1438" spans="1:34" ht="15" customHeight="1">
      <c r="A1438" s="15"/>
      <c r="B1438" s="166">
        <v>9</v>
      </c>
      <c r="C1438" s="105" t="s">
        <v>2393</v>
      </c>
      <c r="D1438" s="105" t="s">
        <v>1800</v>
      </c>
      <c r="E1438" s="212" t="s">
        <v>47</v>
      </c>
      <c r="F1438" s="213" t="s">
        <v>14</v>
      </c>
      <c r="G1438" s="214">
        <v>48240</v>
      </c>
      <c r="H1438" s="214">
        <v>48240</v>
      </c>
      <c r="I1438" s="167">
        <v>80295.599999999991</v>
      </c>
      <c r="J1438" s="445">
        <f t="shared" si="1515"/>
        <v>0.66450248756218888</v>
      </c>
      <c r="K1438" s="167">
        <f t="shared" si="1516"/>
        <v>133652.22594029849</v>
      </c>
      <c r="L1438" s="167">
        <f t="shared" ref="L1438:O1438" si="1535">IF($J1438&lt;0,(K1438*(1-$J1438)),(K1438*(1+$J1438)))</f>
        <v>222464.46254585058</v>
      </c>
      <c r="M1438" s="167">
        <f t="shared" si="1535"/>
        <v>370292.65130175371</v>
      </c>
      <c r="N1438" s="167">
        <f t="shared" si="1535"/>
        <v>616353.03921776731</v>
      </c>
      <c r="O1438" s="167">
        <f t="shared" si="1535"/>
        <v>1025921.1669944891</v>
      </c>
      <c r="P1438" s="455"/>
      <c r="Q1438" s="87">
        <f t="shared" si="1518"/>
        <v>80295.599999999991</v>
      </c>
      <c r="R1438" s="550">
        <f t="shared" si="1508"/>
        <v>0</v>
      </c>
      <c r="S1438" s="550">
        <f t="shared" si="1509"/>
        <v>0</v>
      </c>
      <c r="T1438" s="550">
        <f>IF(R1438=1,SUM($R$6:R1438),0)</f>
        <v>0</v>
      </c>
      <c r="U1438" s="550">
        <f>IF(S1438=1,SUM($S$6:S1438),0)</f>
        <v>0</v>
      </c>
      <c r="V1438" s="550">
        <f t="shared" si="1510"/>
        <v>0</v>
      </c>
      <c r="W1438" s="550">
        <f t="shared" si="1511"/>
        <v>0</v>
      </c>
      <c r="X1438" s="550">
        <f>IF(W1438=1,SUM($W$6:W1438),0)</f>
        <v>0</v>
      </c>
      <c r="Y1438" s="158"/>
      <c r="Z1438" s="158"/>
      <c r="AA1438" s="158"/>
      <c r="AB1438" s="158"/>
      <c r="AE1438" s="150"/>
      <c r="AF1438" s="160"/>
      <c r="AG1438" s="150"/>
      <c r="AH1438" s="150"/>
    </row>
    <row r="1439" spans="1:34" ht="15" customHeight="1">
      <c r="A1439" s="15"/>
      <c r="B1439" s="166">
        <v>10</v>
      </c>
      <c r="C1439" s="105" t="s">
        <v>2394</v>
      </c>
      <c r="D1439" s="105" t="s">
        <v>1801</v>
      </c>
      <c r="E1439" s="212" t="s">
        <v>47</v>
      </c>
      <c r="F1439" s="213" t="s">
        <v>14</v>
      </c>
      <c r="G1439" s="214">
        <v>44640</v>
      </c>
      <c r="H1439" s="214">
        <v>44640</v>
      </c>
      <c r="I1439" s="167">
        <v>70853.399999999994</v>
      </c>
      <c r="J1439" s="445">
        <f t="shared" si="1515"/>
        <v>0.58721774193548371</v>
      </c>
      <c r="K1439" s="167">
        <f t="shared" si="1516"/>
        <v>112459.77355645159</v>
      </c>
      <c r="L1439" s="167">
        <f t="shared" ref="L1439:O1439" si="1536">IF($J1439&lt;0,(K1439*(1-$J1439)),(K1439*(1+$J1439)))</f>
        <v>178498.1478428469</v>
      </c>
      <c r="M1439" s="167">
        <f t="shared" si="1536"/>
        <v>283315.42715878959</v>
      </c>
      <c r="N1439" s="167">
        <f t="shared" si="1536"/>
        <v>449683.272550461</v>
      </c>
      <c r="O1439" s="167">
        <f t="shared" si="1536"/>
        <v>713745.26844370132</v>
      </c>
      <c r="P1439" s="455"/>
      <c r="Q1439" s="87">
        <f t="shared" si="1518"/>
        <v>70853.399999999994</v>
      </c>
      <c r="R1439" s="550">
        <f t="shared" si="1508"/>
        <v>0</v>
      </c>
      <c r="S1439" s="550">
        <f t="shared" si="1509"/>
        <v>0</v>
      </c>
      <c r="T1439" s="550">
        <f>IF(R1439=1,SUM($R$6:R1439),0)</f>
        <v>0</v>
      </c>
      <c r="U1439" s="550">
        <f>IF(S1439=1,SUM($S$6:S1439),0)</f>
        <v>0</v>
      </c>
      <c r="V1439" s="550">
        <f t="shared" si="1510"/>
        <v>0</v>
      </c>
      <c r="W1439" s="550">
        <f t="shared" si="1511"/>
        <v>0</v>
      </c>
      <c r="X1439" s="550">
        <f>IF(W1439=1,SUM($W$6:W1439),0)</f>
        <v>0</v>
      </c>
      <c r="Y1439" s="158"/>
      <c r="Z1439" s="158"/>
      <c r="AA1439" s="158"/>
      <c r="AB1439" s="158"/>
      <c r="AE1439" s="150"/>
      <c r="AF1439" s="160"/>
      <c r="AG1439" s="150"/>
      <c r="AH1439" s="150"/>
    </row>
    <row r="1440" spans="1:34" ht="15" customHeight="1">
      <c r="A1440" s="15"/>
      <c r="B1440" s="166">
        <v>11</v>
      </c>
      <c r="C1440" s="105" t="s">
        <v>2395</v>
      </c>
      <c r="D1440" s="105" t="s">
        <v>1802</v>
      </c>
      <c r="E1440" s="212" t="s">
        <v>47</v>
      </c>
      <c r="F1440" s="213" t="s">
        <v>14</v>
      </c>
      <c r="G1440" s="214">
        <v>55080</v>
      </c>
      <c r="H1440" s="214">
        <v>55080</v>
      </c>
      <c r="I1440" s="167">
        <v>85016.4</v>
      </c>
      <c r="J1440" s="445">
        <f t="shared" si="1515"/>
        <v>0.5435076252723311</v>
      </c>
      <c r="K1440" s="167">
        <f t="shared" si="1516"/>
        <v>131223.4616732026</v>
      </c>
      <c r="L1440" s="167">
        <f t="shared" ref="L1440:O1440" si="1537">IF($J1440&lt;0,(K1440*(1-$J1440)),(K1440*(1+$J1440)))</f>
        <v>202544.41370721973</v>
      </c>
      <c r="M1440" s="167">
        <f t="shared" si="1537"/>
        <v>312628.84701340733</v>
      </c>
      <c r="N1440" s="167">
        <f t="shared" si="1537"/>
        <v>482545.00924529129</v>
      </c>
      <c r="O1440" s="167">
        <f t="shared" si="1537"/>
        <v>744811.90130721463</v>
      </c>
      <c r="P1440" s="455"/>
      <c r="Q1440" s="87">
        <f t="shared" si="1518"/>
        <v>85016.4</v>
      </c>
      <c r="R1440" s="550">
        <f t="shared" si="1508"/>
        <v>0</v>
      </c>
      <c r="S1440" s="550">
        <f t="shared" si="1509"/>
        <v>0</v>
      </c>
      <c r="T1440" s="550">
        <f>IF(R1440=1,SUM($R$6:R1440),0)</f>
        <v>0</v>
      </c>
      <c r="U1440" s="550">
        <f>IF(S1440=1,SUM($S$6:S1440),0)</f>
        <v>0</v>
      </c>
      <c r="V1440" s="550">
        <f t="shared" si="1510"/>
        <v>0</v>
      </c>
      <c r="W1440" s="550">
        <f t="shared" si="1511"/>
        <v>0</v>
      </c>
      <c r="X1440" s="550">
        <f>IF(W1440=1,SUM($W$6:W1440),0)</f>
        <v>0</v>
      </c>
      <c r="Y1440" s="158"/>
      <c r="Z1440" s="158"/>
      <c r="AA1440" s="158"/>
      <c r="AB1440" s="158"/>
      <c r="AE1440" s="150"/>
      <c r="AF1440" s="160"/>
      <c r="AG1440" s="150"/>
      <c r="AH1440" s="150"/>
    </row>
    <row r="1441" spans="1:34" ht="15" customHeight="1">
      <c r="A1441" s="15"/>
      <c r="B1441" s="166">
        <v>12</v>
      </c>
      <c r="C1441" s="105" t="s">
        <v>2396</v>
      </c>
      <c r="D1441" s="105" t="s">
        <v>1803</v>
      </c>
      <c r="E1441" s="212" t="s">
        <v>47</v>
      </c>
      <c r="F1441" s="213" t="s">
        <v>14</v>
      </c>
      <c r="G1441" s="214">
        <v>47280</v>
      </c>
      <c r="H1441" s="214">
        <v>47280</v>
      </c>
      <c r="I1441" s="167">
        <v>118671</v>
      </c>
      <c r="J1441" s="445">
        <f t="shared" si="1515"/>
        <v>1.50996192893401</v>
      </c>
      <c r="K1441" s="167">
        <f t="shared" si="1516"/>
        <v>297859.69206852792</v>
      </c>
      <c r="L1441" s="167">
        <f t="shared" ref="L1441:O1441" si="1538">IF($J1441&lt;0,(K1441*(1-$J1441)),(K1441*(1+$J1441)))</f>
        <v>747616.48725601262</v>
      </c>
      <c r="M1441" s="167">
        <f t="shared" si="1538"/>
        <v>1876488.9204559703</v>
      </c>
      <c r="N1441" s="167">
        <f t="shared" si="1538"/>
        <v>4709915.7504109656</v>
      </c>
      <c r="O1441" s="167">
        <f t="shared" si="1538"/>
        <v>11821709.222018184</v>
      </c>
      <c r="P1441" s="455"/>
      <c r="Q1441" s="87">
        <f t="shared" si="1518"/>
        <v>118671</v>
      </c>
      <c r="R1441" s="550">
        <f t="shared" si="1508"/>
        <v>0</v>
      </c>
      <c r="S1441" s="550">
        <f t="shared" si="1509"/>
        <v>0</v>
      </c>
      <c r="T1441" s="550">
        <f>IF(R1441=1,SUM($R$6:R1441),0)</f>
        <v>0</v>
      </c>
      <c r="U1441" s="550">
        <f>IF(S1441=1,SUM($S$6:S1441),0)</f>
        <v>0</v>
      </c>
      <c r="V1441" s="550">
        <f t="shared" si="1510"/>
        <v>0</v>
      </c>
      <c r="W1441" s="550">
        <f t="shared" si="1511"/>
        <v>0</v>
      </c>
      <c r="X1441" s="550">
        <f>IF(W1441=1,SUM($W$6:W1441),0)</f>
        <v>0</v>
      </c>
      <c r="Y1441" s="158"/>
      <c r="Z1441" s="158"/>
      <c r="AA1441" s="158"/>
      <c r="AB1441" s="158"/>
      <c r="AE1441" s="150"/>
      <c r="AF1441" s="160"/>
      <c r="AG1441" s="150"/>
      <c r="AH1441" s="150"/>
    </row>
    <row r="1442" spans="1:34" ht="15" customHeight="1">
      <c r="A1442" s="15"/>
      <c r="B1442" s="166">
        <v>13</v>
      </c>
      <c r="C1442" s="105" t="s">
        <v>2397</v>
      </c>
      <c r="D1442" s="105" t="s">
        <v>1804</v>
      </c>
      <c r="E1442" s="212" t="s">
        <v>47</v>
      </c>
      <c r="F1442" s="213" t="s">
        <v>14</v>
      </c>
      <c r="G1442" s="214">
        <v>58920</v>
      </c>
      <c r="H1442" s="214">
        <v>58920</v>
      </c>
      <c r="I1442" s="167">
        <v>113163</v>
      </c>
      <c r="J1442" s="445">
        <f t="shared" si="1515"/>
        <v>0.92062118126272907</v>
      </c>
      <c r="K1442" s="167">
        <f t="shared" si="1516"/>
        <v>217343.25473523419</v>
      </c>
      <c r="L1442" s="167">
        <f t="shared" ref="L1442:O1442" si="1539">IF($J1442&lt;0,(K1442*(1-$J1442)),(K1442*(1+$J1442)))</f>
        <v>417434.05864907173</v>
      </c>
      <c r="M1442" s="167">
        <f t="shared" si="1539"/>
        <v>801732.69482187543</v>
      </c>
      <c r="N1442" s="167">
        <f t="shared" si="1539"/>
        <v>1539824.7953857414</v>
      </c>
      <c r="O1442" s="167">
        <f t="shared" si="1539"/>
        <v>2957420.1174514024</v>
      </c>
      <c r="P1442" s="455"/>
      <c r="Q1442" s="87">
        <f t="shared" si="1518"/>
        <v>113163</v>
      </c>
      <c r="R1442" s="550">
        <f t="shared" si="1508"/>
        <v>0</v>
      </c>
      <c r="S1442" s="550">
        <f t="shared" si="1509"/>
        <v>0</v>
      </c>
      <c r="T1442" s="550">
        <f>IF(R1442=1,SUM($R$6:R1442),0)</f>
        <v>0</v>
      </c>
      <c r="U1442" s="550">
        <f>IF(S1442=1,SUM($S$6:S1442),0)</f>
        <v>0</v>
      </c>
      <c r="V1442" s="550">
        <f t="shared" si="1510"/>
        <v>0</v>
      </c>
      <c r="W1442" s="550">
        <f t="shared" si="1511"/>
        <v>0</v>
      </c>
      <c r="X1442" s="550">
        <f>IF(W1442=1,SUM($W$6:W1442),0)</f>
        <v>0</v>
      </c>
      <c r="Y1442" s="158"/>
      <c r="Z1442" s="158"/>
      <c r="AA1442" s="158"/>
      <c r="AB1442" s="158"/>
      <c r="AE1442" s="150"/>
      <c r="AF1442" s="160"/>
      <c r="AG1442" s="150"/>
      <c r="AH1442" s="150"/>
    </row>
    <row r="1443" spans="1:34" ht="15" customHeight="1">
      <c r="A1443" s="15"/>
      <c r="B1443" s="166">
        <v>14</v>
      </c>
      <c r="C1443" s="105" t="s">
        <v>1805</v>
      </c>
      <c r="D1443" s="105" t="s">
        <v>1805</v>
      </c>
      <c r="E1443" s="212" t="s">
        <v>47</v>
      </c>
      <c r="F1443" s="213" t="s">
        <v>14</v>
      </c>
      <c r="G1443" s="405"/>
      <c r="H1443" s="405"/>
      <c r="I1443" s="409">
        <v>125358.59999999999</v>
      </c>
      <c r="J1443" s="447">
        <v>0.92062118126272907</v>
      </c>
      <c r="K1443" s="409">
        <f t="shared" si="1516"/>
        <v>240766.38241344193</v>
      </c>
      <c r="L1443" s="409">
        <f t="shared" ref="L1443:O1443" si="1540">IF($J1443&lt;0,(K1443*(1-$J1443)),(K1443*(1+$J1443)))</f>
        <v>462421.01379925874</v>
      </c>
      <c r="M1443" s="409">
        <f t="shared" si="1540"/>
        <v>888135.59376384097</v>
      </c>
      <c r="N1443" s="409">
        <f t="shared" si="1540"/>
        <v>1705772.0332161833</v>
      </c>
      <c r="O1443" s="409">
        <f t="shared" si="1540"/>
        <v>3276141.8974005929</v>
      </c>
      <c r="P1443" s="455"/>
      <c r="Q1443" s="87">
        <f t="shared" si="1518"/>
        <v>125358.59999999999</v>
      </c>
      <c r="R1443" s="550">
        <f t="shared" si="1508"/>
        <v>0</v>
      </c>
      <c r="S1443" s="550">
        <f t="shared" si="1509"/>
        <v>0</v>
      </c>
      <c r="T1443" s="550">
        <f>IF(R1443=1,SUM($R$6:R1443),0)</f>
        <v>0</v>
      </c>
      <c r="U1443" s="550">
        <f>IF(S1443=1,SUM($S$6:S1443),0)</f>
        <v>0</v>
      </c>
      <c r="V1443" s="550">
        <f t="shared" si="1510"/>
        <v>0</v>
      </c>
      <c r="W1443" s="550">
        <f t="shared" si="1511"/>
        <v>0</v>
      </c>
      <c r="X1443" s="550">
        <f>IF(W1443=1,SUM($W$6:W1443),0)</f>
        <v>0</v>
      </c>
      <c r="Y1443" s="158"/>
      <c r="Z1443" s="158"/>
      <c r="AA1443" s="158"/>
      <c r="AB1443" s="158"/>
      <c r="AE1443" s="150"/>
      <c r="AF1443" s="160"/>
      <c r="AG1443" s="150"/>
      <c r="AH1443" s="150"/>
    </row>
    <row r="1444" spans="1:34" ht="15" customHeight="1">
      <c r="A1444" s="15"/>
      <c r="B1444" s="166">
        <v>15</v>
      </c>
      <c r="C1444" s="105" t="s">
        <v>2398</v>
      </c>
      <c r="D1444" s="105" t="s">
        <v>1806</v>
      </c>
      <c r="E1444" s="212" t="s">
        <v>47</v>
      </c>
      <c r="F1444" s="213" t="s">
        <v>14</v>
      </c>
      <c r="G1444" s="214">
        <v>59940</v>
      </c>
      <c r="H1444" s="214">
        <v>59940</v>
      </c>
      <c r="I1444" s="167">
        <v>138742.79999999999</v>
      </c>
      <c r="J1444" s="445">
        <f t="shared" si="1515"/>
        <v>1.3146946946946945</v>
      </c>
      <c r="K1444" s="167">
        <f t="shared" si="1516"/>
        <v>321147.22308708704</v>
      </c>
      <c r="L1444" s="167">
        <f t="shared" ref="L1444:O1444" si="1541">IF($J1444&lt;0,(K1444*(1-$J1444)),(K1444*(1+$J1444)))</f>
        <v>743357.77349561383</v>
      </c>
      <c r="M1444" s="167">
        <f t="shared" si="1541"/>
        <v>1720646.2945703578</v>
      </c>
      <c r="N1444" s="167">
        <f t="shared" si="1541"/>
        <v>3982770.8494880917</v>
      </c>
      <c r="O1444" s="167">
        <f t="shared" si="1541"/>
        <v>9218898.5554947667</v>
      </c>
      <c r="P1444" s="455"/>
      <c r="Q1444" s="87">
        <f t="shared" si="1518"/>
        <v>138742.79999999999</v>
      </c>
      <c r="R1444" s="550">
        <f t="shared" si="1508"/>
        <v>0</v>
      </c>
      <c r="S1444" s="550">
        <f t="shared" si="1509"/>
        <v>0</v>
      </c>
      <c r="T1444" s="550">
        <f>IF(R1444=1,SUM($R$6:R1444),0)</f>
        <v>0</v>
      </c>
      <c r="U1444" s="550">
        <f>IF(S1444=1,SUM($S$6:S1444),0)</f>
        <v>0</v>
      </c>
      <c r="V1444" s="550">
        <f t="shared" si="1510"/>
        <v>0</v>
      </c>
      <c r="W1444" s="550">
        <f t="shared" si="1511"/>
        <v>0</v>
      </c>
      <c r="X1444" s="550">
        <f>IF(W1444=1,SUM($W$6:W1444),0)</f>
        <v>0</v>
      </c>
      <c r="Y1444" s="158"/>
      <c r="Z1444" s="158"/>
      <c r="AA1444" s="158"/>
      <c r="AB1444" s="158"/>
      <c r="AE1444" s="150"/>
      <c r="AF1444" s="160"/>
      <c r="AG1444" s="150"/>
      <c r="AH1444" s="150"/>
    </row>
    <row r="1445" spans="1:34" ht="15" customHeight="1">
      <c r="A1445" s="15"/>
      <c r="B1445" s="166">
        <v>16</v>
      </c>
      <c r="C1445" s="105" t="s">
        <v>2399</v>
      </c>
      <c r="D1445" s="105" t="s">
        <v>1807</v>
      </c>
      <c r="E1445" s="212" t="s">
        <v>47</v>
      </c>
      <c r="F1445" s="213" t="s">
        <v>14</v>
      </c>
      <c r="G1445" s="214">
        <v>58920</v>
      </c>
      <c r="H1445" s="214">
        <v>58920</v>
      </c>
      <c r="I1445" s="167">
        <v>128907.59999999999</v>
      </c>
      <c r="J1445" s="445">
        <f t="shared" si="1515"/>
        <v>1.1878411405295315</v>
      </c>
      <c r="K1445" s="167">
        <f t="shared" si="1516"/>
        <v>282029.35060692462</v>
      </c>
      <c r="L1445" s="167">
        <f t="shared" ref="L1445:O1445" si="1542">IF($J1445&lt;0,(K1445*(1-$J1445)),(K1445*(1+$J1445)))</f>
        <v>617035.41609465715</v>
      </c>
      <c r="M1445" s="167">
        <f t="shared" si="1542"/>
        <v>1349975.4684956488</v>
      </c>
      <c r="N1445" s="167">
        <f t="shared" si="1542"/>
        <v>2953531.8686804092</v>
      </c>
      <c r="O1445" s="167">
        <f t="shared" si="1542"/>
        <v>6461858.5321640652</v>
      </c>
      <c r="P1445" s="455"/>
      <c r="Q1445" s="87">
        <f t="shared" si="1518"/>
        <v>128907.59999999999</v>
      </c>
      <c r="R1445" s="550">
        <f t="shared" si="1508"/>
        <v>0</v>
      </c>
      <c r="S1445" s="550">
        <f t="shared" si="1509"/>
        <v>0</v>
      </c>
      <c r="T1445" s="550">
        <f>IF(R1445=1,SUM($R$6:R1445),0)</f>
        <v>0</v>
      </c>
      <c r="U1445" s="550">
        <f>IF(S1445=1,SUM($S$6:S1445),0)</f>
        <v>0</v>
      </c>
      <c r="V1445" s="550">
        <f t="shared" si="1510"/>
        <v>0</v>
      </c>
      <c r="W1445" s="550">
        <f t="shared" si="1511"/>
        <v>0</v>
      </c>
      <c r="X1445" s="550">
        <f>IF(W1445=1,SUM($W$6:W1445),0)</f>
        <v>0</v>
      </c>
      <c r="Y1445" s="158"/>
      <c r="Z1445" s="158"/>
      <c r="AA1445" s="158"/>
      <c r="AB1445" s="158"/>
      <c r="AE1445" s="150"/>
      <c r="AF1445" s="160"/>
      <c r="AG1445" s="150"/>
      <c r="AH1445" s="150"/>
    </row>
    <row r="1446" spans="1:34" ht="15" customHeight="1">
      <c r="A1446" s="15"/>
      <c r="B1446" s="166">
        <v>17</v>
      </c>
      <c r="C1446" s="105" t="s">
        <v>2400</v>
      </c>
      <c r="D1446" s="105" t="s">
        <v>1808</v>
      </c>
      <c r="E1446" s="212" t="s">
        <v>47</v>
      </c>
      <c r="F1446" s="213" t="s">
        <v>14</v>
      </c>
      <c r="G1446" s="214">
        <v>58140</v>
      </c>
      <c r="H1446" s="214">
        <v>58140</v>
      </c>
      <c r="I1446" s="167">
        <v>120070.79999999999</v>
      </c>
      <c r="J1446" s="445">
        <f t="shared" si="1515"/>
        <v>1.0652012383900926</v>
      </c>
      <c r="K1446" s="167">
        <f t="shared" si="1516"/>
        <v>247970.3648544891</v>
      </c>
      <c r="L1446" s="167">
        <f t="shared" ref="L1446:O1446" si="1543">IF($J1446&lt;0,(K1446*(1-$J1446)),(K1446*(1+$J1446)))</f>
        <v>512108.70458153402</v>
      </c>
      <c r="M1446" s="167">
        <f t="shared" si="1543"/>
        <v>1057607.5308921302</v>
      </c>
      <c r="N1446" s="167">
        <f t="shared" si="1543"/>
        <v>2184172.3825291153</v>
      </c>
      <c r="O1446" s="167">
        <f t="shared" si="1543"/>
        <v>4510755.5092565678</v>
      </c>
      <c r="P1446" s="455"/>
      <c r="Q1446" s="87">
        <f t="shared" si="1518"/>
        <v>120070.79999999999</v>
      </c>
      <c r="R1446" s="550">
        <f t="shared" si="1508"/>
        <v>0</v>
      </c>
      <c r="S1446" s="550">
        <f t="shared" si="1509"/>
        <v>0</v>
      </c>
      <c r="T1446" s="550">
        <f>IF(R1446=1,SUM($R$6:R1446),0)</f>
        <v>0</v>
      </c>
      <c r="U1446" s="550">
        <f>IF(S1446=1,SUM($S$6:S1446),0)</f>
        <v>0</v>
      </c>
      <c r="V1446" s="550">
        <f t="shared" si="1510"/>
        <v>0</v>
      </c>
      <c r="W1446" s="550">
        <f t="shared" si="1511"/>
        <v>0</v>
      </c>
      <c r="X1446" s="550">
        <f>IF(W1446=1,SUM($W$6:W1446),0)</f>
        <v>0</v>
      </c>
      <c r="Y1446" s="158"/>
      <c r="Z1446" s="158"/>
      <c r="AA1446" s="158"/>
      <c r="AB1446" s="158"/>
      <c r="AE1446" s="150"/>
      <c r="AF1446" s="160"/>
      <c r="AG1446" s="150"/>
      <c r="AH1446" s="150"/>
    </row>
    <row r="1447" spans="1:34" ht="15" customHeight="1">
      <c r="A1447" s="15"/>
      <c r="B1447" s="166">
        <v>18</v>
      </c>
      <c r="C1447" s="105" t="s">
        <v>2401</v>
      </c>
      <c r="D1447" s="105" t="s">
        <v>1809</v>
      </c>
      <c r="E1447" s="212" t="s">
        <v>47</v>
      </c>
      <c r="F1447" s="213" t="s">
        <v>14</v>
      </c>
      <c r="G1447" s="214">
        <v>56340</v>
      </c>
      <c r="H1447" s="214">
        <v>56340</v>
      </c>
      <c r="I1447" s="167">
        <v>106695</v>
      </c>
      <c r="J1447" s="445">
        <f t="shared" si="1515"/>
        <v>0.89376996805111819</v>
      </c>
      <c r="K1447" s="167">
        <f t="shared" si="1516"/>
        <v>202055.78674121405</v>
      </c>
      <c r="L1447" s="167">
        <f t="shared" ref="L1447:O1447" si="1544">IF($J1447&lt;0,(K1447*(1-$J1447)),(K1447*(1+$J1447)))</f>
        <v>382647.18080145249</v>
      </c>
      <c r="M1447" s="167">
        <f t="shared" si="1544"/>
        <v>724645.73936121713</v>
      </c>
      <c r="N1447" s="167">
        <f t="shared" si="1544"/>
        <v>1372312.338678471</v>
      </c>
      <c r="O1447" s="167">
        <f t="shared" si="1544"/>
        <v>2598843.8937752834</v>
      </c>
      <c r="P1447" s="455"/>
      <c r="Q1447" s="87">
        <f t="shared" si="1518"/>
        <v>106695</v>
      </c>
      <c r="R1447" s="550">
        <f t="shared" si="1508"/>
        <v>0</v>
      </c>
      <c r="S1447" s="550">
        <f t="shared" si="1509"/>
        <v>0</v>
      </c>
      <c r="T1447" s="550">
        <f>IF(R1447=1,SUM($R$6:R1447),0)</f>
        <v>0</v>
      </c>
      <c r="U1447" s="550">
        <f>IF(S1447=1,SUM($S$6:S1447),0)</f>
        <v>0</v>
      </c>
      <c r="V1447" s="550">
        <f t="shared" si="1510"/>
        <v>0</v>
      </c>
      <c r="W1447" s="550">
        <f t="shared" si="1511"/>
        <v>0</v>
      </c>
      <c r="X1447" s="550">
        <f>IF(W1447=1,SUM($W$6:W1447),0)</f>
        <v>0</v>
      </c>
      <c r="Y1447" s="158"/>
      <c r="Z1447" s="158"/>
      <c r="AA1447" s="158"/>
      <c r="AB1447" s="158"/>
      <c r="AE1447" s="150"/>
      <c r="AF1447" s="160"/>
      <c r="AG1447" s="150"/>
      <c r="AH1447" s="150"/>
    </row>
    <row r="1448" spans="1:34" ht="15" customHeight="1">
      <c r="A1448" s="15"/>
      <c r="B1448" s="166">
        <v>19</v>
      </c>
      <c r="C1448" s="105" t="s">
        <v>2402</v>
      </c>
      <c r="D1448" s="105" t="s">
        <v>1810</v>
      </c>
      <c r="E1448" s="212" t="s">
        <v>47</v>
      </c>
      <c r="F1448" s="213" t="s">
        <v>14</v>
      </c>
      <c r="G1448" s="214">
        <v>58140</v>
      </c>
      <c r="H1448" s="214">
        <v>58140</v>
      </c>
      <c r="I1448" s="167">
        <v>121251</v>
      </c>
      <c r="J1448" s="445">
        <f t="shared" si="1515"/>
        <v>1.0855005159958719</v>
      </c>
      <c r="K1448" s="167">
        <f t="shared" si="1516"/>
        <v>252869.02306501547</v>
      </c>
      <c r="L1448" s="167">
        <f t="shared" ref="L1448:O1448" si="1545">IF($J1448&lt;0,(K1448*(1-$J1448)),(K1448*(1+$J1448)))</f>
        <v>527358.47808146186</v>
      </c>
      <c r="M1448" s="167">
        <f t="shared" si="1545"/>
        <v>1099806.3781536864</v>
      </c>
      <c r="N1448" s="167">
        <f t="shared" si="1545"/>
        <v>2293646.769135064</v>
      </c>
      <c r="O1448" s="167">
        <f t="shared" si="1545"/>
        <v>4783401.5205434402</v>
      </c>
      <c r="P1448" s="455"/>
      <c r="Q1448" s="87">
        <f t="shared" si="1518"/>
        <v>121251</v>
      </c>
      <c r="R1448" s="550">
        <f t="shared" si="1508"/>
        <v>0</v>
      </c>
      <c r="S1448" s="550">
        <f t="shared" si="1509"/>
        <v>0</v>
      </c>
      <c r="T1448" s="550">
        <f>IF(R1448=1,SUM($R$6:R1448),0)</f>
        <v>0</v>
      </c>
      <c r="U1448" s="550">
        <f>IF(S1448=1,SUM($S$6:S1448),0)</f>
        <v>0</v>
      </c>
      <c r="V1448" s="550">
        <f t="shared" si="1510"/>
        <v>0</v>
      </c>
      <c r="W1448" s="550">
        <f t="shared" si="1511"/>
        <v>0</v>
      </c>
      <c r="X1448" s="550">
        <f>IF(W1448=1,SUM($W$6:W1448),0)</f>
        <v>0</v>
      </c>
      <c r="Y1448" s="158"/>
      <c r="Z1448" s="158"/>
      <c r="AA1448" s="158"/>
      <c r="AB1448" s="158"/>
      <c r="AE1448" s="150"/>
      <c r="AF1448" s="160"/>
      <c r="AG1448" s="150"/>
      <c r="AH1448" s="150"/>
    </row>
    <row r="1449" spans="1:34" ht="15" customHeight="1">
      <c r="A1449" s="15"/>
      <c r="B1449" s="166">
        <v>20</v>
      </c>
      <c r="C1449" s="105" t="s">
        <v>2403</v>
      </c>
      <c r="D1449" s="105" t="s">
        <v>1811</v>
      </c>
      <c r="E1449" s="212" t="s">
        <v>47</v>
      </c>
      <c r="F1449" s="213" t="s">
        <v>14</v>
      </c>
      <c r="G1449" s="214">
        <v>105060</v>
      </c>
      <c r="H1449" s="214">
        <v>105060</v>
      </c>
      <c r="I1449" s="167">
        <v>200015.4</v>
      </c>
      <c r="J1449" s="445">
        <f t="shared" si="1515"/>
        <v>0.90382067390062815</v>
      </c>
      <c r="K1449" s="167">
        <f t="shared" si="1516"/>
        <v>380793.4536185037</v>
      </c>
      <c r="L1449" s="167">
        <f t="shared" ref="L1449:O1449" si="1546">IF($J1449&lt;0,(K1449*(1-$J1449)),(K1449*(1+$J1449)))</f>
        <v>724962.44948492735</v>
      </c>
      <c r="M1449" s="167">
        <f t="shared" si="1546"/>
        <v>1380198.4991310446</v>
      </c>
      <c r="N1449" s="167">
        <f t="shared" si="1546"/>
        <v>2627650.436732301</v>
      </c>
      <c r="O1449" s="167">
        <f t="shared" si="1546"/>
        <v>5002575.2252349695</v>
      </c>
      <c r="P1449" s="455"/>
      <c r="Q1449" s="87">
        <f t="shared" si="1518"/>
        <v>200015.4</v>
      </c>
      <c r="R1449" s="550">
        <f t="shared" si="1508"/>
        <v>0</v>
      </c>
      <c r="S1449" s="550">
        <f t="shared" si="1509"/>
        <v>0</v>
      </c>
      <c r="T1449" s="550">
        <f>IF(R1449=1,SUM($R$6:R1449),0)</f>
        <v>0</v>
      </c>
      <c r="U1449" s="550">
        <f>IF(S1449=1,SUM($S$6:S1449),0)</f>
        <v>0</v>
      </c>
      <c r="V1449" s="550">
        <f t="shared" si="1510"/>
        <v>0</v>
      </c>
      <c r="W1449" s="550">
        <f t="shared" si="1511"/>
        <v>0</v>
      </c>
      <c r="X1449" s="550">
        <f>IF(W1449=1,SUM($W$6:W1449),0)</f>
        <v>0</v>
      </c>
      <c r="Y1449" s="158"/>
      <c r="Z1449" s="158"/>
      <c r="AA1449" s="158"/>
      <c r="AB1449" s="158"/>
      <c r="AE1449" s="150"/>
      <c r="AF1449" s="160"/>
      <c r="AG1449" s="150"/>
      <c r="AH1449" s="150"/>
    </row>
    <row r="1450" spans="1:34" ht="15" customHeight="1">
      <c r="A1450" s="15"/>
      <c r="B1450" s="166">
        <v>21</v>
      </c>
      <c r="C1450" s="105" t="s">
        <v>2404</v>
      </c>
      <c r="D1450" s="105" t="s">
        <v>1812</v>
      </c>
      <c r="E1450" s="212" t="s">
        <v>47</v>
      </c>
      <c r="F1450" s="213" t="s">
        <v>14</v>
      </c>
      <c r="G1450" s="214">
        <v>57540</v>
      </c>
      <c r="H1450" s="214">
        <v>57540</v>
      </c>
      <c r="I1450" s="167">
        <v>103153.8</v>
      </c>
      <c r="J1450" s="445">
        <f t="shared" si="1515"/>
        <v>0.79273201251303449</v>
      </c>
      <c r="K1450" s="167">
        <f t="shared" si="1516"/>
        <v>184927.11947236708</v>
      </c>
      <c r="L1450" s="167">
        <f t="shared" ref="L1450:O1450" si="1547">IF($J1450&lt;0,(K1450*(1-$J1450)),(K1450*(1+$J1450)))</f>
        <v>331524.76705993502</v>
      </c>
      <c r="M1450" s="167">
        <f t="shared" si="1547"/>
        <v>594335.06284927228</v>
      </c>
      <c r="N1450" s="167">
        <f t="shared" si="1547"/>
        <v>1065483.4933288367</v>
      </c>
      <c r="O1450" s="167">
        <f t="shared" si="1547"/>
        <v>1910126.367294824</v>
      </c>
      <c r="P1450" s="455"/>
      <c r="Q1450" s="87">
        <f t="shared" si="1518"/>
        <v>103153.8</v>
      </c>
      <c r="R1450" s="550">
        <f t="shared" si="1508"/>
        <v>0</v>
      </c>
      <c r="S1450" s="550">
        <f t="shared" si="1509"/>
        <v>0</v>
      </c>
      <c r="T1450" s="550">
        <f>IF(R1450=1,SUM($R$6:R1450),0)</f>
        <v>0</v>
      </c>
      <c r="U1450" s="550">
        <f>IF(S1450=1,SUM($S$6:S1450),0)</f>
        <v>0</v>
      </c>
      <c r="V1450" s="550">
        <f t="shared" si="1510"/>
        <v>0</v>
      </c>
      <c r="W1450" s="550">
        <f t="shared" si="1511"/>
        <v>0</v>
      </c>
      <c r="X1450" s="550">
        <f>IF(W1450=1,SUM($W$6:W1450),0)</f>
        <v>0</v>
      </c>
      <c r="Y1450" s="158"/>
      <c r="Z1450" s="158"/>
      <c r="AA1450" s="158"/>
      <c r="AB1450" s="158"/>
      <c r="AE1450" s="150"/>
      <c r="AF1450" s="160"/>
      <c r="AG1450" s="150"/>
      <c r="AH1450" s="150"/>
    </row>
    <row r="1451" spans="1:34" ht="15" customHeight="1">
      <c r="A1451" s="15"/>
      <c r="B1451" s="166">
        <v>22</v>
      </c>
      <c r="C1451" s="105" t="s">
        <v>2405</v>
      </c>
      <c r="D1451" s="105" t="s">
        <v>1813</v>
      </c>
      <c r="E1451" s="212" t="s">
        <v>47</v>
      </c>
      <c r="F1451" s="213" t="s">
        <v>14</v>
      </c>
      <c r="G1451" s="214">
        <v>61080</v>
      </c>
      <c r="H1451" s="214">
        <v>61080</v>
      </c>
      <c r="I1451" s="167">
        <v>131086.79999999999</v>
      </c>
      <c r="J1451" s="445">
        <f t="shared" si="1515"/>
        <v>1.14614931237721</v>
      </c>
      <c r="K1451" s="167">
        <f t="shared" si="1516"/>
        <v>281331.8456817288</v>
      </c>
      <c r="L1451" s="167">
        <f t="shared" ref="L1451:O1451" si="1548">IF($J1451&lt;0,(K1451*(1-$J1451)),(K1451*(1+$J1451)))</f>
        <v>603780.14715965348</v>
      </c>
      <c r="M1451" s="167">
        <f t="shared" si="1548"/>
        <v>1295802.3476537007</v>
      </c>
      <c r="N1451" s="167">
        <f t="shared" si="1548"/>
        <v>2780985.3173937639</v>
      </c>
      <c r="O1451" s="167">
        <f t="shared" si="1548"/>
        <v>5968409.7266557431</v>
      </c>
      <c r="P1451" s="455"/>
      <c r="Q1451" s="87">
        <f t="shared" si="1518"/>
        <v>131086.79999999999</v>
      </c>
      <c r="R1451" s="550">
        <f t="shared" si="1508"/>
        <v>0</v>
      </c>
      <c r="S1451" s="550">
        <f t="shared" si="1509"/>
        <v>0</v>
      </c>
      <c r="T1451" s="550">
        <f>IF(R1451=1,SUM($R$6:R1451),0)</f>
        <v>0</v>
      </c>
      <c r="U1451" s="550">
        <f>IF(S1451=1,SUM($S$6:S1451),0)</f>
        <v>0</v>
      </c>
      <c r="V1451" s="550">
        <f t="shared" si="1510"/>
        <v>0</v>
      </c>
      <c r="W1451" s="550">
        <f t="shared" si="1511"/>
        <v>0</v>
      </c>
      <c r="X1451" s="550">
        <f>IF(W1451=1,SUM($W$6:W1451),0)</f>
        <v>0</v>
      </c>
      <c r="Y1451" s="158"/>
      <c r="Z1451" s="158"/>
      <c r="AA1451" s="158"/>
      <c r="AB1451" s="158"/>
      <c r="AE1451" s="150"/>
      <c r="AF1451" s="160"/>
      <c r="AG1451" s="150"/>
      <c r="AH1451" s="150"/>
    </row>
    <row r="1452" spans="1:34" ht="15" customHeight="1">
      <c r="A1452" s="15"/>
      <c r="B1452" s="166">
        <v>23</v>
      </c>
      <c r="C1452" s="105" t="s">
        <v>2406</v>
      </c>
      <c r="D1452" s="105" t="s">
        <v>1814</v>
      </c>
      <c r="E1452" s="212" t="s">
        <v>47</v>
      </c>
      <c r="F1452" s="213" t="s">
        <v>14</v>
      </c>
      <c r="G1452" s="214">
        <v>55860</v>
      </c>
      <c r="H1452" s="214">
        <v>55860</v>
      </c>
      <c r="I1452" s="167">
        <v>115350</v>
      </c>
      <c r="J1452" s="445">
        <f t="shared" si="1515"/>
        <v>1.064983888292159</v>
      </c>
      <c r="K1452" s="167">
        <f t="shared" si="1516"/>
        <v>238195.89151450052</v>
      </c>
      <c r="L1452" s="167">
        <f t="shared" ref="L1452:O1452" si="1549">IF($J1452&lt;0,(K1452*(1-$J1452)),(K1452*(1+$J1452)))</f>
        <v>491870.6782348305</v>
      </c>
      <c r="M1452" s="167">
        <f t="shared" si="1549"/>
        <v>1015705.0256782615</v>
      </c>
      <c r="N1452" s="167">
        <f t="shared" si="1549"/>
        <v>2097414.5132829836</v>
      </c>
      <c r="O1452" s="167">
        <f t="shared" si="1549"/>
        <v>4331127.176999501</v>
      </c>
      <c r="P1452" s="455"/>
      <c r="Q1452" s="87">
        <f t="shared" si="1518"/>
        <v>115350</v>
      </c>
      <c r="R1452" s="550">
        <f t="shared" si="1508"/>
        <v>0</v>
      </c>
      <c r="S1452" s="550">
        <f t="shared" si="1509"/>
        <v>0</v>
      </c>
      <c r="T1452" s="550">
        <f>IF(R1452=1,SUM($R$6:R1452),0)</f>
        <v>0</v>
      </c>
      <c r="U1452" s="550">
        <f>IF(S1452=1,SUM($S$6:S1452),0)</f>
        <v>0</v>
      </c>
      <c r="V1452" s="550">
        <f t="shared" si="1510"/>
        <v>0</v>
      </c>
      <c r="W1452" s="550">
        <f t="shared" si="1511"/>
        <v>0</v>
      </c>
      <c r="X1452" s="550">
        <f>IF(W1452=1,SUM($W$6:W1452),0)</f>
        <v>0</v>
      </c>
      <c r="Y1452" s="158"/>
      <c r="Z1452" s="158"/>
      <c r="AA1452" s="158"/>
      <c r="AB1452" s="158"/>
      <c r="AE1452" s="150"/>
      <c r="AF1452" s="160"/>
      <c r="AG1452" s="150"/>
      <c r="AH1452" s="150"/>
    </row>
    <row r="1453" spans="1:34" ht="15" customHeight="1">
      <c r="A1453" s="15"/>
      <c r="B1453" s="166">
        <v>24</v>
      </c>
      <c r="C1453" s="105" t="s">
        <v>2407</v>
      </c>
      <c r="D1453" s="105" t="s">
        <v>1815</v>
      </c>
      <c r="E1453" s="212" t="s">
        <v>47</v>
      </c>
      <c r="F1453" s="213" t="s">
        <v>14</v>
      </c>
      <c r="G1453" s="214">
        <v>71880</v>
      </c>
      <c r="H1453" s="214">
        <v>71880</v>
      </c>
      <c r="I1453" s="167">
        <v>140922</v>
      </c>
      <c r="J1453" s="445">
        <f t="shared" si="1515"/>
        <v>0.96051752921535893</v>
      </c>
      <c r="K1453" s="167">
        <f t="shared" si="1516"/>
        <v>276280.05125208682</v>
      </c>
      <c r="L1453" s="167">
        <f t="shared" ref="L1453:O1453" si="1550">IF($J1453&lt;0,(K1453*(1-$J1453)),(K1453*(1+$J1453)))</f>
        <v>541651.88345223397</v>
      </c>
      <c r="M1453" s="167">
        <f t="shared" si="1550"/>
        <v>1061918.0122406194</v>
      </c>
      <c r="N1453" s="167">
        <f t="shared" si="1550"/>
        <v>2081908.8775872644</v>
      </c>
      <c r="O1453" s="167">
        <f t="shared" si="1550"/>
        <v>4081618.8487389046</v>
      </c>
      <c r="P1453" s="455"/>
      <c r="Q1453" s="87">
        <f t="shared" si="1518"/>
        <v>140922</v>
      </c>
      <c r="R1453" s="550">
        <f t="shared" si="1508"/>
        <v>0</v>
      </c>
      <c r="S1453" s="550">
        <f t="shared" si="1509"/>
        <v>0</v>
      </c>
      <c r="T1453" s="550">
        <f>IF(R1453=1,SUM($R$6:R1453),0)</f>
        <v>0</v>
      </c>
      <c r="U1453" s="550">
        <f>IF(S1453=1,SUM($S$6:S1453),0)</f>
        <v>0</v>
      </c>
      <c r="V1453" s="550">
        <f t="shared" si="1510"/>
        <v>0</v>
      </c>
      <c r="W1453" s="550">
        <f t="shared" si="1511"/>
        <v>0</v>
      </c>
      <c r="X1453" s="550">
        <f>IF(W1453=1,SUM($W$6:W1453),0)</f>
        <v>0</v>
      </c>
      <c r="Y1453" s="158"/>
      <c r="Z1453" s="158"/>
      <c r="AA1453" s="158"/>
      <c r="AB1453" s="158"/>
      <c r="AE1453" s="150"/>
      <c r="AF1453" s="160"/>
      <c r="AG1453" s="150"/>
      <c r="AH1453" s="150"/>
    </row>
    <row r="1454" spans="1:34" ht="15" customHeight="1">
      <c r="A1454" s="15"/>
      <c r="B1454" s="166">
        <v>25</v>
      </c>
      <c r="C1454" s="105" t="s">
        <v>2408</v>
      </c>
      <c r="D1454" s="105" t="s">
        <v>1816</v>
      </c>
      <c r="E1454" s="212" t="s">
        <v>47</v>
      </c>
      <c r="F1454" s="213" t="s">
        <v>14</v>
      </c>
      <c r="G1454" s="214">
        <v>58680</v>
      </c>
      <c r="H1454" s="214">
        <v>58680</v>
      </c>
      <c r="I1454" s="167">
        <v>125185.2</v>
      </c>
      <c r="J1454" s="445">
        <f t="shared" si="1515"/>
        <v>1.1333537832310838</v>
      </c>
      <c r="K1454" s="167">
        <f t="shared" si="1516"/>
        <v>267064.32002453989</v>
      </c>
      <c r="L1454" s="167">
        <f t="shared" ref="L1454:O1454" si="1551">IF($J1454&lt;0,(K1454*(1-$J1454)),(K1454*(1+$J1454)))</f>
        <v>569742.67749038909</v>
      </c>
      <c r="M1454" s="167">
        <f t="shared" si="1551"/>
        <v>1215462.696492329</v>
      </c>
      <c r="N1454" s="167">
        <f t="shared" si="1551"/>
        <v>2593011.9419381651</v>
      </c>
      <c r="O1454" s="167">
        <f t="shared" si="1551"/>
        <v>5531811.8362971647</v>
      </c>
      <c r="P1454" s="455"/>
      <c r="Q1454" s="87">
        <f t="shared" si="1518"/>
        <v>125185.2</v>
      </c>
      <c r="R1454" s="550">
        <f t="shared" si="1508"/>
        <v>0</v>
      </c>
      <c r="S1454" s="550">
        <f t="shared" si="1509"/>
        <v>0</v>
      </c>
      <c r="T1454" s="550">
        <f>IF(R1454=1,SUM($R$6:R1454),0)</f>
        <v>0</v>
      </c>
      <c r="U1454" s="550">
        <f>IF(S1454=1,SUM($S$6:S1454),0)</f>
        <v>0</v>
      </c>
      <c r="V1454" s="550">
        <f t="shared" si="1510"/>
        <v>0</v>
      </c>
      <c r="W1454" s="550">
        <f t="shared" si="1511"/>
        <v>0</v>
      </c>
      <c r="X1454" s="550">
        <f>IF(W1454=1,SUM($W$6:W1454),0)</f>
        <v>0</v>
      </c>
      <c r="Y1454" s="158"/>
      <c r="Z1454" s="158"/>
      <c r="AA1454" s="158"/>
      <c r="AB1454" s="158"/>
      <c r="AE1454" s="150"/>
      <c r="AF1454" s="160"/>
      <c r="AG1454" s="150"/>
      <c r="AH1454" s="150"/>
    </row>
    <row r="1455" spans="1:34" ht="15" customHeight="1">
      <c r="A1455" s="15"/>
      <c r="B1455" s="166">
        <v>26</v>
      </c>
      <c r="C1455" s="105" t="s">
        <v>2409</v>
      </c>
      <c r="D1455" s="105" t="s">
        <v>1817</v>
      </c>
      <c r="E1455" s="212" t="s">
        <v>47</v>
      </c>
      <c r="F1455" s="213" t="s">
        <v>14</v>
      </c>
      <c r="G1455" s="214">
        <v>61080</v>
      </c>
      <c r="H1455" s="214">
        <v>61080</v>
      </c>
      <c r="I1455" s="167">
        <v>132070.19999999998</v>
      </c>
      <c r="J1455" s="445">
        <f t="shared" si="1515"/>
        <v>1.1622495088408642</v>
      </c>
      <c r="K1455" s="167">
        <f t="shared" si="1516"/>
        <v>285568.72508251469</v>
      </c>
      <c r="L1455" s="167">
        <f t="shared" ref="L1455:O1455" si="1552">IF($J1455&lt;0,(K1455*(1-$J1455)),(K1455*(1+$J1455)))</f>
        <v>617470.83554997912</v>
      </c>
      <c r="M1455" s="167">
        <f t="shared" si="1552"/>
        <v>1335126.0108915004</v>
      </c>
      <c r="N1455" s="167">
        <f t="shared" si="1552"/>
        <v>2886875.561290809</v>
      </c>
      <c r="O1455" s="167">
        <f t="shared" si="1552"/>
        <v>6242145.2644857457</v>
      </c>
      <c r="P1455" s="455"/>
      <c r="Q1455" s="87">
        <f t="shared" si="1518"/>
        <v>132070.19999999998</v>
      </c>
      <c r="R1455" s="550">
        <f t="shared" si="1508"/>
        <v>0</v>
      </c>
      <c r="S1455" s="550">
        <f t="shared" si="1509"/>
        <v>0</v>
      </c>
      <c r="T1455" s="550">
        <f>IF(R1455=1,SUM($R$6:R1455),0)</f>
        <v>0</v>
      </c>
      <c r="U1455" s="550">
        <f>IF(S1455=1,SUM($S$6:S1455),0)</f>
        <v>0</v>
      </c>
      <c r="V1455" s="550">
        <f t="shared" si="1510"/>
        <v>0</v>
      </c>
      <c r="W1455" s="550">
        <f t="shared" si="1511"/>
        <v>0</v>
      </c>
      <c r="X1455" s="550">
        <f>IF(W1455=1,SUM($W$6:W1455),0)</f>
        <v>0</v>
      </c>
      <c r="Y1455" s="158"/>
      <c r="Z1455" s="158"/>
      <c r="AA1455" s="158"/>
      <c r="AB1455" s="158"/>
      <c r="AE1455" s="150"/>
      <c r="AF1455" s="160"/>
      <c r="AG1455" s="150"/>
      <c r="AH1455" s="150"/>
    </row>
    <row r="1456" spans="1:34" ht="15" customHeight="1">
      <c r="A1456" s="15"/>
      <c r="B1456" s="166">
        <v>27</v>
      </c>
      <c r="C1456" s="105" t="s">
        <v>2410</v>
      </c>
      <c r="D1456" s="105" t="s">
        <v>1818</v>
      </c>
      <c r="E1456" s="212" t="s">
        <v>47</v>
      </c>
      <c r="F1456" s="213" t="s">
        <v>14</v>
      </c>
      <c r="G1456" s="214">
        <v>115680</v>
      </c>
      <c r="H1456" s="214">
        <v>115680</v>
      </c>
      <c r="I1456" s="167">
        <v>258863.4</v>
      </c>
      <c r="J1456" s="445">
        <f t="shared" si="1515"/>
        <v>1.2377541493775932</v>
      </c>
      <c r="K1456" s="167">
        <f t="shared" si="1516"/>
        <v>579272.6474719916</v>
      </c>
      <c r="L1456" s="167">
        <f t="shared" ref="L1456:O1456" si="1553">IF($J1456&lt;0,(K1456*(1-$J1456)),(K1456*(1+$J1456)))</f>
        <v>1296269.7705013929</v>
      </c>
      <c r="M1456" s="167">
        <f t="shared" si="1553"/>
        <v>2900733.0576522322</v>
      </c>
      <c r="N1456" s="167">
        <f t="shared" si="1553"/>
        <v>6491127.4359980356</v>
      </c>
      <c r="O1456" s="167">
        <f t="shared" si="1553"/>
        <v>14525547.354043342</v>
      </c>
      <c r="P1456" s="455"/>
      <c r="Q1456" s="87">
        <f t="shared" si="1518"/>
        <v>258863.4</v>
      </c>
      <c r="R1456" s="550">
        <f t="shared" si="1508"/>
        <v>0</v>
      </c>
      <c r="S1456" s="550">
        <f t="shared" si="1509"/>
        <v>0</v>
      </c>
      <c r="T1456" s="550">
        <f>IF(R1456=1,SUM($R$6:R1456),0)</f>
        <v>0</v>
      </c>
      <c r="U1456" s="550">
        <f>IF(S1456=1,SUM($S$6:S1456),0)</f>
        <v>0</v>
      </c>
      <c r="V1456" s="550">
        <f t="shared" si="1510"/>
        <v>0</v>
      </c>
      <c r="W1456" s="550">
        <f t="shared" si="1511"/>
        <v>0</v>
      </c>
      <c r="X1456" s="550">
        <f>IF(W1456=1,SUM($W$6:W1456),0)</f>
        <v>0</v>
      </c>
      <c r="Y1456" s="158"/>
      <c r="Z1456" s="158"/>
      <c r="AA1456" s="158"/>
      <c r="AB1456" s="158"/>
      <c r="AE1456" s="150"/>
      <c r="AF1456" s="160"/>
      <c r="AG1456" s="150"/>
      <c r="AH1456" s="150"/>
    </row>
    <row r="1457" spans="1:34" ht="15" customHeight="1">
      <c r="A1457" s="15"/>
      <c r="B1457" s="166">
        <v>28</v>
      </c>
      <c r="C1457" s="105" t="s">
        <v>2411</v>
      </c>
      <c r="D1457" s="105" t="s">
        <v>1819</v>
      </c>
      <c r="E1457" s="212" t="s">
        <v>47</v>
      </c>
      <c r="F1457" s="213" t="s">
        <v>14</v>
      </c>
      <c r="G1457" s="214">
        <v>117900</v>
      </c>
      <c r="H1457" s="214">
        <v>117900</v>
      </c>
      <c r="I1457" s="167">
        <v>225423</v>
      </c>
      <c r="J1457" s="445">
        <f t="shared" si="1515"/>
        <v>0.91198473282442749</v>
      </c>
      <c r="K1457" s="167">
        <f t="shared" si="1516"/>
        <v>431005.33442748094</v>
      </c>
      <c r="L1457" s="167">
        <f t="shared" ref="L1457:O1457" si="1554">IF($J1457&lt;0,(K1457*(1-$J1457)),(K1457*(1+$J1457)))</f>
        <v>824075.61919123016</v>
      </c>
      <c r="M1457" s="167">
        <f t="shared" si="1554"/>
        <v>1575620.0025864688</v>
      </c>
      <c r="N1457" s="167">
        <f t="shared" si="1554"/>
        <v>3012561.3896781132</v>
      </c>
      <c r="O1457" s="167">
        <f t="shared" si="1554"/>
        <v>5759971.3837608928</v>
      </c>
      <c r="P1457" s="455"/>
      <c r="Q1457" s="87">
        <f t="shared" si="1518"/>
        <v>225423</v>
      </c>
      <c r="R1457" s="550">
        <f t="shared" si="1508"/>
        <v>0</v>
      </c>
      <c r="S1457" s="550">
        <f t="shared" si="1509"/>
        <v>0</v>
      </c>
      <c r="T1457" s="550">
        <f>IF(R1457=1,SUM($R$6:R1457),0)</f>
        <v>0</v>
      </c>
      <c r="U1457" s="550">
        <f>IF(S1457=1,SUM($S$6:S1457),0)</f>
        <v>0</v>
      </c>
      <c r="V1457" s="550">
        <f t="shared" si="1510"/>
        <v>0</v>
      </c>
      <c r="W1457" s="550">
        <f t="shared" si="1511"/>
        <v>0</v>
      </c>
      <c r="X1457" s="550">
        <f>IF(W1457=1,SUM($W$6:W1457),0)</f>
        <v>0</v>
      </c>
      <c r="Y1457" s="158"/>
      <c r="Z1457" s="158"/>
      <c r="AA1457" s="158"/>
      <c r="AB1457" s="158"/>
      <c r="AE1457" s="150"/>
      <c r="AF1457" s="160"/>
      <c r="AG1457" s="150"/>
      <c r="AH1457" s="150"/>
    </row>
    <row r="1458" spans="1:34" ht="15" customHeight="1">
      <c r="A1458" s="15"/>
      <c r="B1458" s="166">
        <v>29</v>
      </c>
      <c r="C1458" s="105" t="s">
        <v>2412</v>
      </c>
      <c r="D1458" s="105" t="s">
        <v>1820</v>
      </c>
      <c r="E1458" s="212" t="s">
        <v>47</v>
      </c>
      <c r="F1458" s="213" t="s">
        <v>14</v>
      </c>
      <c r="G1458" s="214">
        <v>118500</v>
      </c>
      <c r="H1458" s="214">
        <v>118500</v>
      </c>
      <c r="I1458" s="167">
        <v>280885.2</v>
      </c>
      <c r="J1458" s="445">
        <f t="shared" si="1515"/>
        <v>1.3703392405063293</v>
      </c>
      <c r="K1458" s="167">
        <f t="shared" si="1516"/>
        <v>665793.21163746831</v>
      </c>
      <c r="L1458" s="167">
        <f t="shared" ref="L1458:O1458" si="1555">IF($J1458&lt;0,(K1458*(1-$J1458)),(K1458*(1+$J1458)))</f>
        <v>1578155.7756070262</v>
      </c>
      <c r="M1458" s="167">
        <f t="shared" si="1555"/>
        <v>3740764.5625530351</v>
      </c>
      <c r="N1458" s="167">
        <f t="shared" si="1555"/>
        <v>8866881.0321149509</v>
      </c>
      <c r="O1458" s="167">
        <f t="shared" si="1555"/>
        <v>21017516.051323328</v>
      </c>
      <c r="P1458" s="455"/>
      <c r="Q1458" s="87">
        <f t="shared" si="1518"/>
        <v>280885.2</v>
      </c>
      <c r="R1458" s="550">
        <f t="shared" si="1508"/>
        <v>0</v>
      </c>
      <c r="S1458" s="550">
        <f t="shared" si="1509"/>
        <v>0</v>
      </c>
      <c r="T1458" s="550">
        <f>IF(R1458=1,SUM($R$6:R1458),0)</f>
        <v>0</v>
      </c>
      <c r="U1458" s="550">
        <f>IF(S1458=1,SUM($S$6:S1458),0)</f>
        <v>0</v>
      </c>
      <c r="V1458" s="550">
        <f t="shared" si="1510"/>
        <v>0</v>
      </c>
      <c r="W1458" s="550">
        <f t="shared" si="1511"/>
        <v>0</v>
      </c>
      <c r="X1458" s="550">
        <f>IF(W1458=1,SUM($W$6:W1458),0)</f>
        <v>0</v>
      </c>
      <c r="Y1458" s="158"/>
      <c r="Z1458" s="158"/>
      <c r="AA1458" s="158"/>
      <c r="AB1458" s="158"/>
      <c r="AE1458" s="150"/>
      <c r="AF1458" s="160"/>
      <c r="AG1458" s="150"/>
      <c r="AH1458" s="150"/>
    </row>
    <row r="1459" spans="1:34" ht="15" customHeight="1">
      <c r="A1459" s="15"/>
      <c r="B1459" s="166">
        <v>30</v>
      </c>
      <c r="C1459" s="105" t="s">
        <v>2413</v>
      </c>
      <c r="D1459" s="105" t="s">
        <v>1821</v>
      </c>
      <c r="E1459" s="212" t="s">
        <v>47</v>
      </c>
      <c r="F1459" s="213" t="s">
        <v>14</v>
      </c>
      <c r="G1459" s="214">
        <v>120120</v>
      </c>
      <c r="H1459" s="214">
        <v>120120</v>
      </c>
      <c r="I1459" s="167">
        <v>245674.19999999998</v>
      </c>
      <c r="J1459" s="445">
        <f t="shared" si="1515"/>
        <v>1.0452397602397601</v>
      </c>
      <c r="K1459" s="167">
        <f t="shared" si="1516"/>
        <v>502462.64190509485</v>
      </c>
      <c r="L1459" s="167">
        <f t="shared" ref="L1459:O1459" si="1556">IF($J1459&lt;0,(K1459*(1-$J1459)),(K1459*(1+$J1459)))</f>
        <v>1027656.5732594125</v>
      </c>
      <c r="M1459" s="167">
        <f t="shared" si="1556"/>
        <v>2101804.0835018945</v>
      </c>
      <c r="N1459" s="167">
        <f t="shared" si="1556"/>
        <v>4298693.279812363</v>
      </c>
      <c r="O1459" s="167">
        <f t="shared" si="1556"/>
        <v>8791858.412947705</v>
      </c>
      <c r="P1459" s="455"/>
      <c r="Q1459" s="87">
        <f t="shared" si="1518"/>
        <v>245674.19999999998</v>
      </c>
      <c r="R1459" s="550">
        <f t="shared" si="1508"/>
        <v>0</v>
      </c>
      <c r="S1459" s="550">
        <f t="shared" si="1509"/>
        <v>0</v>
      </c>
      <c r="T1459" s="550">
        <f>IF(R1459=1,SUM($R$6:R1459),0)</f>
        <v>0</v>
      </c>
      <c r="U1459" s="550">
        <f>IF(S1459=1,SUM($S$6:S1459),0)</f>
        <v>0</v>
      </c>
      <c r="V1459" s="550">
        <f t="shared" si="1510"/>
        <v>0</v>
      </c>
      <c r="W1459" s="550">
        <f t="shared" si="1511"/>
        <v>0</v>
      </c>
      <c r="X1459" s="550">
        <f>IF(W1459=1,SUM($W$6:W1459),0)</f>
        <v>0</v>
      </c>
      <c r="Y1459" s="158"/>
      <c r="Z1459" s="158"/>
      <c r="AA1459" s="158"/>
      <c r="AB1459" s="158"/>
      <c r="AE1459" s="150"/>
      <c r="AF1459" s="160"/>
      <c r="AG1459" s="150"/>
      <c r="AH1459" s="150"/>
    </row>
    <row r="1460" spans="1:34" ht="15" customHeight="1">
      <c r="A1460" s="15"/>
      <c r="B1460" s="166">
        <v>31</v>
      </c>
      <c r="C1460" s="105" t="s">
        <v>2414</v>
      </c>
      <c r="D1460" s="105" t="s">
        <v>1822</v>
      </c>
      <c r="E1460" s="212" t="s">
        <v>47</v>
      </c>
      <c r="F1460" s="213" t="s">
        <v>14</v>
      </c>
      <c r="G1460" s="214">
        <v>118500</v>
      </c>
      <c r="H1460" s="214">
        <v>118500</v>
      </c>
      <c r="I1460" s="167">
        <v>280885.2</v>
      </c>
      <c r="J1460" s="445">
        <f t="shared" si="1515"/>
        <v>1.3703392405063293</v>
      </c>
      <c r="K1460" s="167">
        <f t="shared" si="1516"/>
        <v>665793.21163746831</v>
      </c>
      <c r="L1460" s="167">
        <f t="shared" ref="L1460:O1460" si="1557">IF($J1460&lt;0,(K1460*(1-$J1460)),(K1460*(1+$J1460)))</f>
        <v>1578155.7756070262</v>
      </c>
      <c r="M1460" s="167">
        <f t="shared" si="1557"/>
        <v>3740764.5625530351</v>
      </c>
      <c r="N1460" s="167">
        <f t="shared" si="1557"/>
        <v>8866881.0321149509</v>
      </c>
      <c r="O1460" s="167">
        <f t="shared" si="1557"/>
        <v>21017516.051323328</v>
      </c>
      <c r="P1460" s="455"/>
      <c r="Q1460" s="87">
        <f t="shared" si="1518"/>
        <v>280885.2</v>
      </c>
      <c r="R1460" s="550">
        <f t="shared" si="1508"/>
        <v>0</v>
      </c>
      <c r="S1460" s="550">
        <f t="shared" si="1509"/>
        <v>0</v>
      </c>
      <c r="T1460" s="550">
        <f>IF(R1460=1,SUM($R$6:R1460),0)</f>
        <v>0</v>
      </c>
      <c r="U1460" s="550">
        <f>IF(S1460=1,SUM($S$6:S1460),0)</f>
        <v>0</v>
      </c>
      <c r="V1460" s="550">
        <f t="shared" si="1510"/>
        <v>0</v>
      </c>
      <c r="W1460" s="550">
        <f t="shared" si="1511"/>
        <v>0</v>
      </c>
      <c r="X1460" s="550">
        <f>IF(W1460=1,SUM($W$6:W1460),0)</f>
        <v>0</v>
      </c>
      <c r="Y1460" s="158"/>
      <c r="Z1460" s="158"/>
      <c r="AA1460" s="158"/>
      <c r="AB1460" s="158"/>
      <c r="AE1460" s="150"/>
      <c r="AF1460" s="160"/>
      <c r="AG1460" s="150"/>
      <c r="AH1460" s="150"/>
    </row>
    <row r="1461" spans="1:34" ht="15" customHeight="1">
      <c r="A1461" s="15"/>
      <c r="B1461" s="166">
        <v>32</v>
      </c>
      <c r="C1461" s="105" t="s">
        <v>2415</v>
      </c>
      <c r="D1461" s="105" t="s">
        <v>1823</v>
      </c>
      <c r="E1461" s="212" t="s">
        <v>47</v>
      </c>
      <c r="F1461" s="213" t="s">
        <v>14</v>
      </c>
      <c r="G1461" s="214">
        <v>50460</v>
      </c>
      <c r="H1461" s="214">
        <v>50460</v>
      </c>
      <c r="I1461" s="167">
        <v>68093.399999999994</v>
      </c>
      <c r="J1461" s="445">
        <f t="shared" si="1515"/>
        <v>0.34945303210463724</v>
      </c>
      <c r="K1461" s="167">
        <f t="shared" si="1516"/>
        <v>91888.845096313889</v>
      </c>
      <c r="L1461" s="167">
        <f t="shared" ref="L1461:O1461" si="1558">IF($J1461&lt;0,(K1461*(1-$J1461)),(K1461*(1+$J1461)))</f>
        <v>123999.6806318141</v>
      </c>
      <c r="M1461" s="167">
        <f t="shared" si="1558"/>
        <v>167331.74500860818</v>
      </c>
      <c r="N1461" s="167">
        <f t="shared" si="1558"/>
        <v>225806.3306692263</v>
      </c>
      <c r="O1461" s="167">
        <f t="shared" si="1558"/>
        <v>304715.03759000974</v>
      </c>
      <c r="P1461" s="455"/>
      <c r="Q1461" s="87">
        <f t="shared" si="1518"/>
        <v>68093.399999999994</v>
      </c>
      <c r="R1461" s="550">
        <f t="shared" si="1508"/>
        <v>0</v>
      </c>
      <c r="S1461" s="550">
        <f t="shared" si="1509"/>
        <v>0</v>
      </c>
      <c r="T1461" s="550">
        <f>IF(R1461=1,SUM($R$6:R1461),0)</f>
        <v>0</v>
      </c>
      <c r="U1461" s="550">
        <f>IF(S1461=1,SUM($S$6:S1461),0)</f>
        <v>0</v>
      </c>
      <c r="V1461" s="550">
        <f t="shared" si="1510"/>
        <v>0</v>
      </c>
      <c r="W1461" s="550">
        <f t="shared" si="1511"/>
        <v>0</v>
      </c>
      <c r="X1461" s="550">
        <f>IF(W1461=1,SUM($W$6:W1461),0)</f>
        <v>0</v>
      </c>
      <c r="Y1461" s="158"/>
      <c r="Z1461" s="158"/>
      <c r="AA1461" s="158"/>
      <c r="AB1461" s="158"/>
      <c r="AE1461" s="150"/>
      <c r="AF1461" s="160"/>
      <c r="AG1461" s="150"/>
      <c r="AH1461" s="150"/>
    </row>
    <row r="1462" spans="1:34" ht="15" customHeight="1">
      <c r="A1462" s="15"/>
      <c r="B1462" s="166">
        <v>33</v>
      </c>
      <c r="C1462" s="105" t="s">
        <v>2416</v>
      </c>
      <c r="D1462" s="105" t="s">
        <v>1824</v>
      </c>
      <c r="E1462" s="212" t="s">
        <v>47</v>
      </c>
      <c r="F1462" s="213" t="s">
        <v>14</v>
      </c>
      <c r="G1462" s="214">
        <v>41400</v>
      </c>
      <c r="H1462" s="214">
        <v>41400</v>
      </c>
      <c r="I1462" s="167">
        <v>79107.599999999991</v>
      </c>
      <c r="J1462" s="445">
        <f t="shared" si="1515"/>
        <v>0.91081159420289837</v>
      </c>
      <c r="K1462" s="167">
        <f t="shared" si="1516"/>
        <v>151159.71926956519</v>
      </c>
      <c r="L1462" s="167">
        <f t="shared" ref="L1462:O1462" si="1559">IF($J1462&lt;0,(K1462*(1-$J1462)),(K1462*(1+$J1462)))</f>
        <v>288837.74415674043</v>
      </c>
      <c r="M1462" s="167">
        <f t="shared" si="1559"/>
        <v>551914.51037810999</v>
      </c>
      <c r="N1462" s="167">
        <f t="shared" si="1559"/>
        <v>1054604.6454393084</v>
      </c>
      <c r="O1462" s="167">
        <f t="shared" si="1559"/>
        <v>2015150.7838056672</v>
      </c>
      <c r="P1462" s="455"/>
      <c r="Q1462" s="87">
        <f t="shared" si="1518"/>
        <v>79107.599999999991</v>
      </c>
      <c r="R1462" s="550">
        <f t="shared" si="1508"/>
        <v>0</v>
      </c>
      <c r="S1462" s="550">
        <f t="shared" si="1509"/>
        <v>0</v>
      </c>
      <c r="T1462" s="550">
        <f>IF(R1462=1,SUM($R$6:R1462),0)</f>
        <v>0</v>
      </c>
      <c r="U1462" s="550">
        <f>IF(S1462=1,SUM($S$6:S1462),0)</f>
        <v>0</v>
      </c>
      <c r="V1462" s="550">
        <f t="shared" si="1510"/>
        <v>0</v>
      </c>
      <c r="W1462" s="550">
        <f t="shared" si="1511"/>
        <v>0</v>
      </c>
      <c r="X1462" s="550">
        <f>IF(W1462=1,SUM($W$6:W1462),0)</f>
        <v>0</v>
      </c>
      <c r="Y1462" s="158"/>
      <c r="Z1462" s="158"/>
      <c r="AA1462" s="158"/>
      <c r="AB1462" s="158"/>
      <c r="AE1462" s="150"/>
      <c r="AF1462" s="160"/>
      <c r="AG1462" s="150"/>
      <c r="AH1462" s="150"/>
    </row>
    <row r="1463" spans="1:34" ht="15" customHeight="1">
      <c r="A1463" s="15"/>
      <c r="B1463" s="166">
        <v>34</v>
      </c>
      <c r="C1463" s="105" t="s">
        <v>2417</v>
      </c>
      <c r="D1463" s="105" t="s">
        <v>1825</v>
      </c>
      <c r="E1463" s="212" t="s">
        <v>47</v>
      </c>
      <c r="F1463" s="213" t="s">
        <v>14</v>
      </c>
      <c r="G1463" s="214">
        <v>50460</v>
      </c>
      <c r="H1463" s="214">
        <v>50460</v>
      </c>
      <c r="I1463" s="167">
        <v>90119.4</v>
      </c>
      <c r="J1463" s="445">
        <f t="shared" si="1515"/>
        <v>0.78595719381688456</v>
      </c>
      <c r="K1463" s="167">
        <f t="shared" si="1516"/>
        <v>160949.39073246132</v>
      </c>
      <c r="L1463" s="167">
        <f t="shared" ref="L1463:O1463" si="1560">IF($J1463&lt;0,(K1463*(1-$J1463)),(K1463*(1+$J1463)))</f>
        <v>287448.72221908392</v>
      </c>
      <c r="M1463" s="167">
        <f t="shared" si="1560"/>
        <v>513371.11330064427</v>
      </c>
      <c r="N1463" s="167">
        <f t="shared" si="1560"/>
        <v>916858.83289706858</v>
      </c>
      <c r="O1463" s="167">
        <f t="shared" si="1560"/>
        <v>1637470.6283270726</v>
      </c>
      <c r="P1463" s="455"/>
      <c r="Q1463" s="87">
        <f t="shared" si="1518"/>
        <v>90119.4</v>
      </c>
      <c r="R1463" s="550">
        <f t="shared" si="1508"/>
        <v>0</v>
      </c>
      <c r="S1463" s="550">
        <f t="shared" si="1509"/>
        <v>0</v>
      </c>
      <c r="T1463" s="550">
        <f>IF(R1463=1,SUM($R$6:R1463),0)</f>
        <v>0</v>
      </c>
      <c r="U1463" s="550">
        <f>IF(S1463=1,SUM($S$6:S1463),0)</f>
        <v>0</v>
      </c>
      <c r="V1463" s="550">
        <f t="shared" si="1510"/>
        <v>0</v>
      </c>
      <c r="W1463" s="550">
        <f t="shared" si="1511"/>
        <v>0</v>
      </c>
      <c r="X1463" s="550">
        <f>IF(W1463=1,SUM($W$6:W1463),0)</f>
        <v>0</v>
      </c>
      <c r="Y1463" s="158"/>
      <c r="Z1463" s="158"/>
      <c r="AA1463" s="158"/>
      <c r="AB1463" s="158"/>
      <c r="AE1463" s="150"/>
      <c r="AF1463" s="160"/>
      <c r="AG1463" s="150"/>
      <c r="AH1463" s="150"/>
    </row>
    <row r="1464" spans="1:34" ht="15" customHeight="1">
      <c r="A1464" s="15"/>
      <c r="B1464" s="166">
        <v>35</v>
      </c>
      <c r="C1464" s="105" t="s">
        <v>2418</v>
      </c>
      <c r="D1464" s="105" t="s">
        <v>1826</v>
      </c>
      <c r="E1464" s="212" t="s">
        <v>47</v>
      </c>
      <c r="F1464" s="213" t="s">
        <v>14</v>
      </c>
      <c r="G1464" s="214">
        <v>61140</v>
      </c>
      <c r="H1464" s="214">
        <v>61140</v>
      </c>
      <c r="I1464" s="167">
        <v>81464.399999999994</v>
      </c>
      <c r="J1464" s="445">
        <f t="shared" si="1515"/>
        <v>0.33242394504416084</v>
      </c>
      <c r="K1464" s="167">
        <f t="shared" si="1516"/>
        <v>108545.11722865552</v>
      </c>
      <c r="L1464" s="167">
        <f t="shared" ref="L1464:O1464" si="1561">IF($J1464&lt;0,(K1464*(1-$J1464)),(K1464*(1+$J1464)))</f>
        <v>144628.1133130861</v>
      </c>
      <c r="M1464" s="167">
        <f t="shared" si="1561"/>
        <v>192705.9613049161</v>
      </c>
      <c r="N1464" s="167">
        <f t="shared" si="1561"/>
        <v>256766.03719542371</v>
      </c>
      <c r="O1464" s="167">
        <f t="shared" si="1561"/>
        <v>342121.21623328218</v>
      </c>
      <c r="P1464" s="455"/>
      <c r="Q1464" s="87">
        <f t="shared" si="1518"/>
        <v>81464.399999999994</v>
      </c>
      <c r="R1464" s="550">
        <f t="shared" si="1508"/>
        <v>0</v>
      </c>
      <c r="S1464" s="550">
        <f t="shared" si="1509"/>
        <v>0</v>
      </c>
      <c r="T1464" s="550">
        <f>IF(R1464=1,SUM($R$6:R1464),0)</f>
        <v>0</v>
      </c>
      <c r="U1464" s="550">
        <f>IF(S1464=1,SUM($S$6:S1464),0)</f>
        <v>0</v>
      </c>
      <c r="V1464" s="550">
        <f t="shared" si="1510"/>
        <v>0</v>
      </c>
      <c r="W1464" s="550">
        <f t="shared" si="1511"/>
        <v>0</v>
      </c>
      <c r="X1464" s="550">
        <f>IF(W1464=1,SUM($W$6:W1464),0)</f>
        <v>0</v>
      </c>
      <c r="Y1464" s="158"/>
      <c r="Z1464" s="158"/>
      <c r="AA1464" s="158"/>
      <c r="AB1464" s="158"/>
      <c r="AE1464" s="150"/>
      <c r="AF1464" s="160"/>
      <c r="AG1464" s="150"/>
      <c r="AH1464" s="150"/>
    </row>
    <row r="1465" spans="1:34" ht="15" customHeight="1">
      <c r="A1465" s="15"/>
      <c r="B1465" s="166">
        <v>36</v>
      </c>
      <c r="C1465" s="105" t="s">
        <v>2419</v>
      </c>
      <c r="D1465" s="105" t="s">
        <v>1827</v>
      </c>
      <c r="E1465" s="212" t="s">
        <v>47</v>
      </c>
      <c r="F1465" s="213" t="s">
        <v>14</v>
      </c>
      <c r="G1465" s="214">
        <v>55380</v>
      </c>
      <c r="H1465" s="214">
        <v>55380</v>
      </c>
      <c r="I1465" s="167">
        <v>70055.399999999994</v>
      </c>
      <c r="J1465" s="445">
        <f t="shared" si="1515"/>
        <v>0.26499458288190669</v>
      </c>
      <c r="K1465" s="167">
        <f t="shared" si="1516"/>
        <v>88619.701501625124</v>
      </c>
      <c r="L1465" s="167">
        <f t="shared" ref="L1465:O1465" si="1562">IF($J1465&lt;0,(K1465*(1-$J1465)),(K1465*(1+$J1465)))</f>
        <v>112103.44233616735</v>
      </c>
      <c r="M1465" s="167">
        <f t="shared" si="1562"/>
        <v>141810.24727766591</v>
      </c>
      <c r="N1465" s="167">
        <f t="shared" si="1562"/>
        <v>179389.19460339102</v>
      </c>
      <c r="O1465" s="167">
        <f t="shared" si="1562"/>
        <v>226926.3594008378</v>
      </c>
      <c r="P1465" s="455"/>
      <c r="Q1465" s="87">
        <f t="shared" si="1518"/>
        <v>70055.399999999994</v>
      </c>
      <c r="R1465" s="550">
        <f t="shared" si="1508"/>
        <v>0</v>
      </c>
      <c r="S1465" s="550">
        <f t="shared" si="1509"/>
        <v>0</v>
      </c>
      <c r="T1465" s="550">
        <f>IF(R1465=1,SUM($R$6:R1465),0)</f>
        <v>0</v>
      </c>
      <c r="U1465" s="550">
        <f>IF(S1465=1,SUM($S$6:S1465),0)</f>
        <v>0</v>
      </c>
      <c r="V1465" s="550">
        <f t="shared" si="1510"/>
        <v>0</v>
      </c>
      <c r="W1465" s="550">
        <f t="shared" si="1511"/>
        <v>0</v>
      </c>
      <c r="X1465" s="550">
        <f>IF(W1465=1,SUM($W$6:W1465),0)</f>
        <v>0</v>
      </c>
      <c r="Y1465" s="158"/>
      <c r="Z1465" s="158"/>
      <c r="AA1465" s="158"/>
      <c r="AB1465" s="158"/>
      <c r="AE1465" s="150"/>
      <c r="AF1465" s="160"/>
      <c r="AG1465" s="150"/>
      <c r="AH1465" s="150"/>
    </row>
    <row r="1466" spans="1:34" ht="15" customHeight="1">
      <c r="A1466" s="15"/>
      <c r="B1466" s="166">
        <v>37</v>
      </c>
      <c r="C1466" s="105" t="s">
        <v>2420</v>
      </c>
      <c r="D1466" s="105" t="s">
        <v>1828</v>
      </c>
      <c r="E1466" s="212" t="s">
        <v>47</v>
      </c>
      <c r="F1466" s="213" t="s">
        <v>14</v>
      </c>
      <c r="G1466" s="214">
        <v>61140</v>
      </c>
      <c r="H1466" s="214">
        <v>61140</v>
      </c>
      <c r="I1466" s="167">
        <v>75562.8</v>
      </c>
      <c r="J1466" s="445">
        <f t="shared" si="1515"/>
        <v>0.23589793915603538</v>
      </c>
      <c r="K1466" s="167">
        <f t="shared" si="1516"/>
        <v>93387.908796859672</v>
      </c>
      <c r="L1466" s="167">
        <f t="shared" ref="L1466:O1466" si="1563">IF($J1466&lt;0,(K1466*(1-$J1466)),(K1466*(1+$J1466)))</f>
        <v>115417.92402413065</v>
      </c>
      <c r="M1466" s="167">
        <f t="shared" si="1563"/>
        <v>142644.77444309095</v>
      </c>
      <c r="N1466" s="167">
        <f t="shared" si="1563"/>
        <v>176294.38276559362</v>
      </c>
      <c r="O1466" s="167">
        <f t="shared" si="1563"/>
        <v>217881.86434478243</v>
      </c>
      <c r="P1466" s="455"/>
      <c r="Q1466" s="87">
        <f t="shared" si="1518"/>
        <v>75562.8</v>
      </c>
      <c r="R1466" s="550">
        <f t="shared" si="1508"/>
        <v>0</v>
      </c>
      <c r="S1466" s="550">
        <f t="shared" si="1509"/>
        <v>0</v>
      </c>
      <c r="T1466" s="550">
        <f>IF(R1466=1,SUM($R$6:R1466),0)</f>
        <v>0</v>
      </c>
      <c r="U1466" s="550">
        <f>IF(S1466=1,SUM($S$6:S1466),0)</f>
        <v>0</v>
      </c>
      <c r="V1466" s="550">
        <f t="shared" si="1510"/>
        <v>0</v>
      </c>
      <c r="W1466" s="550">
        <f t="shared" si="1511"/>
        <v>0</v>
      </c>
      <c r="X1466" s="550">
        <f>IF(W1466=1,SUM($W$6:W1466),0)</f>
        <v>0</v>
      </c>
      <c r="Y1466" s="158"/>
      <c r="Z1466" s="158"/>
      <c r="AA1466" s="158"/>
      <c r="AB1466" s="158"/>
      <c r="AE1466" s="150"/>
      <c r="AF1466" s="160"/>
      <c r="AG1466" s="150"/>
      <c r="AH1466" s="150"/>
    </row>
    <row r="1467" spans="1:34" ht="15" customHeight="1">
      <c r="A1467" s="15"/>
      <c r="B1467" s="166">
        <v>38</v>
      </c>
      <c r="C1467" s="105" t="s">
        <v>2421</v>
      </c>
      <c r="D1467" s="105" t="s">
        <v>1829</v>
      </c>
      <c r="E1467" s="212" t="s">
        <v>47</v>
      </c>
      <c r="F1467" s="213" t="s">
        <v>14</v>
      </c>
      <c r="G1467" s="214">
        <v>61860</v>
      </c>
      <c r="H1467" s="214">
        <v>61860</v>
      </c>
      <c r="I1467" s="167">
        <v>130866.59999999999</v>
      </c>
      <c r="J1467" s="445">
        <f t="shared" si="1515"/>
        <v>1.1155286129970901</v>
      </c>
      <c r="K1467" s="167">
        <f t="shared" si="1516"/>
        <v>276852.03678564494</v>
      </c>
      <c r="L1467" s="167">
        <f t="shared" ref="L1467:O1467" si="1564">IF($J1467&lt;0,(K1467*(1-$J1467)),(K1467*(1+$J1467)))</f>
        <v>585688.40538655478</v>
      </c>
      <c r="M1467" s="167">
        <f t="shared" si="1564"/>
        <v>1239040.5798958954</v>
      </c>
      <c r="N1467" s="167">
        <f t="shared" si="1564"/>
        <v>2621225.7994342735</v>
      </c>
      <c r="O1467" s="167">
        <f t="shared" si="1564"/>
        <v>5545278.1798293767</v>
      </c>
      <c r="P1467" s="455"/>
      <c r="Q1467" s="87">
        <f t="shared" si="1518"/>
        <v>130866.59999999999</v>
      </c>
      <c r="R1467" s="550">
        <f t="shared" si="1508"/>
        <v>0</v>
      </c>
      <c r="S1467" s="550">
        <f t="shared" si="1509"/>
        <v>0</v>
      </c>
      <c r="T1467" s="550">
        <f>IF(R1467=1,SUM($R$6:R1467),0)</f>
        <v>0</v>
      </c>
      <c r="U1467" s="550">
        <f>IF(S1467=1,SUM($S$6:S1467),0)</f>
        <v>0</v>
      </c>
      <c r="V1467" s="550">
        <f t="shared" si="1510"/>
        <v>0</v>
      </c>
      <c r="W1467" s="550">
        <f t="shared" si="1511"/>
        <v>0</v>
      </c>
      <c r="X1467" s="550">
        <f>IF(W1467=1,SUM($W$6:W1467),0)</f>
        <v>0</v>
      </c>
      <c r="Y1467" s="158"/>
      <c r="Z1467" s="158"/>
      <c r="AA1467" s="158"/>
      <c r="AB1467" s="158"/>
      <c r="AE1467" s="150"/>
      <c r="AF1467" s="160"/>
      <c r="AG1467" s="150"/>
      <c r="AH1467" s="150"/>
    </row>
    <row r="1468" spans="1:34" ht="15" customHeight="1">
      <c r="A1468" s="15"/>
      <c r="B1468" s="166">
        <v>39</v>
      </c>
      <c r="C1468" s="105" t="s">
        <v>2422</v>
      </c>
      <c r="D1468" s="105" t="s">
        <v>1830</v>
      </c>
      <c r="E1468" s="212" t="s">
        <v>47</v>
      </c>
      <c r="F1468" s="213" t="s">
        <v>14</v>
      </c>
      <c r="G1468" s="214">
        <v>59220</v>
      </c>
      <c r="H1468" s="214">
        <v>59220</v>
      </c>
      <c r="I1468" s="167">
        <v>121425</v>
      </c>
      <c r="J1468" s="445">
        <f t="shared" si="1515"/>
        <v>1.0504052684903749</v>
      </c>
      <c r="K1468" s="167">
        <f t="shared" si="1516"/>
        <v>248970.45972644378</v>
      </c>
      <c r="L1468" s="167">
        <f t="shared" ref="L1468:O1468" si="1565">IF($J1468&lt;0,(K1468*(1-$J1468)),(K1468*(1+$J1468)))</f>
        <v>510490.34232157102</v>
      </c>
      <c r="M1468" s="167">
        <f t="shared" si="1565"/>
        <v>1046712.0874096042</v>
      </c>
      <c r="N1468" s="167">
        <f t="shared" si="1565"/>
        <v>2146183.9786172104</v>
      </c>
      <c r="O1468" s="167">
        <f t="shared" si="1565"/>
        <v>4400546.936906362</v>
      </c>
      <c r="P1468" s="455"/>
      <c r="Q1468" s="87">
        <f t="shared" si="1518"/>
        <v>121425</v>
      </c>
      <c r="R1468" s="550">
        <f t="shared" si="1508"/>
        <v>0</v>
      </c>
      <c r="S1468" s="550">
        <f t="shared" si="1509"/>
        <v>0</v>
      </c>
      <c r="T1468" s="550">
        <f>IF(R1468=1,SUM($R$6:R1468),0)</f>
        <v>0</v>
      </c>
      <c r="U1468" s="550">
        <f>IF(S1468=1,SUM($S$6:S1468),0)</f>
        <v>0</v>
      </c>
      <c r="V1468" s="550">
        <f t="shared" si="1510"/>
        <v>0</v>
      </c>
      <c r="W1468" s="550">
        <f t="shared" si="1511"/>
        <v>0</v>
      </c>
      <c r="X1468" s="550">
        <f>IF(W1468=1,SUM($W$6:W1468),0)</f>
        <v>0</v>
      </c>
      <c r="Y1468" s="158"/>
      <c r="Z1468" s="158"/>
      <c r="AA1468" s="158"/>
      <c r="AB1468" s="158"/>
      <c r="AE1468" s="150"/>
      <c r="AF1468" s="160"/>
      <c r="AG1468" s="150"/>
      <c r="AH1468" s="150"/>
    </row>
    <row r="1469" spans="1:34" ht="15" customHeight="1">
      <c r="A1469" s="15"/>
      <c r="B1469" s="166">
        <v>40</v>
      </c>
      <c r="C1469" s="105" t="s">
        <v>2423</v>
      </c>
      <c r="D1469" s="105" t="s">
        <v>1831</v>
      </c>
      <c r="E1469" s="212" t="s">
        <v>47</v>
      </c>
      <c r="F1469" s="213" t="s">
        <v>14</v>
      </c>
      <c r="G1469" s="214">
        <v>63900</v>
      </c>
      <c r="H1469" s="214">
        <v>63900</v>
      </c>
      <c r="I1469" s="167">
        <v>252565.19999999998</v>
      </c>
      <c r="J1469" s="445">
        <f t="shared" si="1515"/>
        <v>2.9525070422535209</v>
      </c>
      <c r="K1469" s="167">
        <f t="shared" si="1516"/>
        <v>998265.73162816884</v>
      </c>
      <c r="L1469" s="167">
        <f t="shared" ref="L1469:O1469" si="1566">IF($J1469&lt;0,(K1469*(1-$J1469)),(K1469*(1+$J1469)))</f>
        <v>3945652.3343007006</v>
      </c>
      <c r="M1469" s="167">
        <f t="shared" si="1566"/>
        <v>15595218.637607563</v>
      </c>
      <c r="N1469" s="167">
        <f t="shared" si="1566"/>
        <v>61640211.490627252</v>
      </c>
      <c r="O1469" s="167">
        <f t="shared" si="1566"/>
        <v>243633370.0027006</v>
      </c>
      <c r="P1469" s="455"/>
      <c r="Q1469" s="87">
        <f t="shared" si="1518"/>
        <v>252565.19999999998</v>
      </c>
      <c r="R1469" s="550">
        <f t="shared" si="1508"/>
        <v>0</v>
      </c>
      <c r="S1469" s="550">
        <f t="shared" si="1509"/>
        <v>0</v>
      </c>
      <c r="T1469" s="550">
        <f>IF(R1469=1,SUM($R$6:R1469),0)</f>
        <v>0</v>
      </c>
      <c r="U1469" s="550">
        <f>IF(S1469=1,SUM($S$6:S1469),0)</f>
        <v>0</v>
      </c>
      <c r="V1469" s="550">
        <f t="shared" si="1510"/>
        <v>0</v>
      </c>
      <c r="W1469" s="550">
        <f t="shared" si="1511"/>
        <v>0</v>
      </c>
      <c r="X1469" s="550">
        <f>IF(W1469=1,SUM($W$6:W1469),0)</f>
        <v>0</v>
      </c>
      <c r="Y1469" s="158"/>
      <c r="Z1469" s="158"/>
      <c r="AA1469" s="158"/>
      <c r="AB1469" s="158"/>
      <c r="AE1469" s="150"/>
      <c r="AF1469" s="160"/>
      <c r="AG1469" s="150"/>
      <c r="AH1469" s="150"/>
    </row>
    <row r="1470" spans="1:34" ht="15" customHeight="1">
      <c r="A1470" s="15"/>
      <c r="B1470" s="166">
        <v>41</v>
      </c>
      <c r="C1470" s="105" t="s">
        <v>1832</v>
      </c>
      <c r="D1470" s="105" t="s">
        <v>1832</v>
      </c>
      <c r="E1470" s="212" t="s">
        <v>47</v>
      </c>
      <c r="F1470" s="213" t="s">
        <v>14</v>
      </c>
      <c r="G1470" s="405"/>
      <c r="H1470" s="405"/>
      <c r="I1470" s="409">
        <v>76361.399999999994</v>
      </c>
      <c r="J1470" s="447">
        <v>0.69240691489361694</v>
      </c>
      <c r="K1470" s="409">
        <f t="shared" si="1516"/>
        <v>129234.56139095743</v>
      </c>
      <c r="L1470" s="409">
        <f t="shared" ref="L1470:O1470" si="1567">IF($J1470&lt;0,(K1470*(1-$J1470)),(K1470*(1+$J1470)))</f>
        <v>218717.46534130001</v>
      </c>
      <c r="M1470" s="409">
        <f t="shared" si="1567"/>
        <v>370158.95075162116</v>
      </c>
      <c r="N1470" s="409">
        <f t="shared" si="1567"/>
        <v>626459.56786180951</v>
      </c>
      <c r="O1470" s="409">
        <f t="shared" si="1567"/>
        <v>1060224.5045505934</v>
      </c>
      <c r="P1470" s="455"/>
      <c r="Q1470" s="87">
        <f t="shared" si="1518"/>
        <v>76361.399999999994</v>
      </c>
      <c r="R1470" s="550">
        <f t="shared" si="1508"/>
        <v>0</v>
      </c>
      <c r="S1470" s="550">
        <f t="shared" si="1509"/>
        <v>0</v>
      </c>
      <c r="T1470" s="550">
        <f>IF(R1470=1,SUM($R$6:R1470),0)</f>
        <v>0</v>
      </c>
      <c r="U1470" s="550">
        <f>IF(S1470=1,SUM($S$6:S1470),0)</f>
        <v>0</v>
      </c>
      <c r="V1470" s="550">
        <f t="shared" si="1510"/>
        <v>0</v>
      </c>
      <c r="W1470" s="550">
        <f t="shared" si="1511"/>
        <v>0</v>
      </c>
      <c r="X1470" s="550">
        <f>IF(W1470=1,SUM($W$6:W1470),0)</f>
        <v>0</v>
      </c>
      <c r="Y1470" s="158"/>
      <c r="Z1470" s="158"/>
      <c r="AA1470" s="158"/>
      <c r="AB1470" s="158"/>
      <c r="AE1470" s="150"/>
      <c r="AF1470" s="160"/>
      <c r="AG1470" s="150"/>
      <c r="AH1470" s="150"/>
    </row>
    <row r="1471" spans="1:34" ht="15" customHeight="1">
      <c r="A1471" s="15"/>
      <c r="B1471" s="166">
        <v>42</v>
      </c>
      <c r="C1471" s="105" t="s">
        <v>1833</v>
      </c>
      <c r="D1471" s="105" t="s">
        <v>1833</v>
      </c>
      <c r="E1471" s="212" t="s">
        <v>47</v>
      </c>
      <c r="F1471" s="213" t="s">
        <v>14</v>
      </c>
      <c r="G1471" s="405"/>
      <c r="H1471" s="405"/>
      <c r="I1471" s="409">
        <v>70853.399999999994</v>
      </c>
      <c r="J1471" s="447">
        <v>0.61544459644322835</v>
      </c>
      <c r="K1471" s="409">
        <f t="shared" si="1516"/>
        <v>114459.74216963061</v>
      </c>
      <c r="L1471" s="409">
        <f t="shared" ref="L1471:O1471" si="1568">IF($J1471&lt;0,(K1471*(1-$J1471)),(K1471*(1+$J1471)))</f>
        <v>184903.37199821489</v>
      </c>
      <c r="M1471" s="409">
        <f t="shared" si="1568"/>
        <v>298701.15315864835</v>
      </c>
      <c r="N1471" s="409">
        <f t="shared" si="1568"/>
        <v>482535.16382149956</v>
      </c>
      <c r="O1471" s="409">
        <f t="shared" si="1568"/>
        <v>779508.82298928942</v>
      </c>
      <c r="P1471" s="455"/>
      <c r="Q1471" s="87">
        <f t="shared" si="1518"/>
        <v>70853.399999999994</v>
      </c>
      <c r="R1471" s="550">
        <f t="shared" si="1508"/>
        <v>0</v>
      </c>
      <c r="S1471" s="550">
        <f t="shared" si="1509"/>
        <v>0</v>
      </c>
      <c r="T1471" s="550">
        <f>IF(R1471=1,SUM($R$6:R1471),0)</f>
        <v>0</v>
      </c>
      <c r="U1471" s="550">
        <f>IF(S1471=1,SUM($S$6:S1471),0)</f>
        <v>0</v>
      </c>
      <c r="V1471" s="550">
        <f t="shared" si="1510"/>
        <v>0</v>
      </c>
      <c r="W1471" s="550">
        <f t="shared" si="1511"/>
        <v>0</v>
      </c>
      <c r="X1471" s="550">
        <f>IF(W1471=1,SUM($W$6:W1471),0)</f>
        <v>0</v>
      </c>
      <c r="Y1471" s="158"/>
      <c r="Z1471" s="158"/>
      <c r="AA1471" s="158"/>
      <c r="AB1471" s="158"/>
      <c r="AE1471" s="150"/>
      <c r="AF1471" s="160"/>
      <c r="AG1471" s="150"/>
      <c r="AH1471" s="150"/>
    </row>
    <row r="1472" spans="1:34" ht="15" customHeight="1">
      <c r="A1472" s="15"/>
      <c r="B1472" s="166">
        <v>43</v>
      </c>
      <c r="C1472" s="105" t="s">
        <v>1834</v>
      </c>
      <c r="D1472" s="105" t="s">
        <v>1834</v>
      </c>
      <c r="E1472" s="212" t="s">
        <v>47</v>
      </c>
      <c r="F1472" s="213" t="s">
        <v>14</v>
      </c>
      <c r="G1472" s="405"/>
      <c r="H1472" s="405"/>
      <c r="I1472" s="409">
        <v>80295.599999999991</v>
      </c>
      <c r="J1472" s="447">
        <v>0.8144813829787233</v>
      </c>
      <c r="K1472" s="409">
        <f t="shared" si="1516"/>
        <v>145694.87133510635</v>
      </c>
      <c r="L1472" s="409">
        <f t="shared" ref="L1472:O1472" si="1569">IF($J1472&lt;0,(K1472*(1-$J1472)),(K1472*(1+$J1472)))</f>
        <v>264360.63163303089</v>
      </c>
      <c r="M1472" s="409">
        <f t="shared" si="1569"/>
        <v>479677.4444906307</v>
      </c>
      <c r="N1472" s="409">
        <f t="shared" si="1569"/>
        <v>870365.79286305932</v>
      </c>
      <c r="O1472" s="409">
        <f t="shared" si="1569"/>
        <v>1579262.5275315368</v>
      </c>
      <c r="P1472" s="455"/>
      <c r="Q1472" s="87">
        <f t="shared" si="1518"/>
        <v>80295.599999999991</v>
      </c>
      <c r="R1472" s="550">
        <f t="shared" si="1508"/>
        <v>0</v>
      </c>
      <c r="S1472" s="550">
        <f t="shared" si="1509"/>
        <v>0</v>
      </c>
      <c r="T1472" s="550">
        <f>IF(R1472=1,SUM($R$6:R1472),0)</f>
        <v>0</v>
      </c>
      <c r="U1472" s="550">
        <f>IF(S1472=1,SUM($S$6:S1472),0)</f>
        <v>0</v>
      </c>
      <c r="V1472" s="550">
        <f t="shared" si="1510"/>
        <v>0</v>
      </c>
      <c r="W1472" s="550">
        <f t="shared" si="1511"/>
        <v>0</v>
      </c>
      <c r="X1472" s="550">
        <f>IF(W1472=1,SUM($W$6:W1472),0)</f>
        <v>0</v>
      </c>
      <c r="Y1472" s="158"/>
      <c r="Z1472" s="158"/>
      <c r="AA1472" s="158"/>
      <c r="AB1472" s="158"/>
      <c r="AE1472" s="150"/>
      <c r="AF1472" s="160"/>
      <c r="AG1472" s="150"/>
      <c r="AH1472" s="150"/>
    </row>
    <row r="1473" spans="1:34" ht="15" customHeight="1">
      <c r="A1473" s="15"/>
      <c r="B1473" s="166">
        <v>44</v>
      </c>
      <c r="C1473" s="105" t="s">
        <v>1835</v>
      </c>
      <c r="D1473" s="105" t="s">
        <v>1835</v>
      </c>
      <c r="E1473" s="212" t="s">
        <v>47</v>
      </c>
      <c r="F1473" s="213" t="s">
        <v>14</v>
      </c>
      <c r="G1473" s="405"/>
      <c r="H1473" s="405"/>
      <c r="I1473" s="409">
        <v>70094.399999999994</v>
      </c>
      <c r="J1473" s="447">
        <v>0.6157676902536714</v>
      </c>
      <c r="K1473" s="409">
        <f t="shared" si="1516"/>
        <v>113256.26678771694</v>
      </c>
      <c r="L1473" s="409">
        <f t="shared" ref="L1473:O1473" si="1570">IF($J1473&lt;0,(K1473*(1-$J1473)),(K1473*(1+$J1473)))</f>
        <v>182995.81659434302</v>
      </c>
      <c r="M1473" s="409">
        <f t="shared" si="1570"/>
        <v>295678.72790472611</v>
      </c>
      <c r="N1473" s="409">
        <f t="shared" si="1570"/>
        <v>477748.1352437631</v>
      </c>
      <c r="O1473" s="409">
        <f t="shared" si="1570"/>
        <v>771930.00100581383</v>
      </c>
      <c r="P1473" s="455"/>
      <c r="Q1473" s="87">
        <f t="shared" si="1518"/>
        <v>70094.399999999994</v>
      </c>
      <c r="R1473" s="550">
        <f t="shared" si="1508"/>
        <v>0</v>
      </c>
      <c r="S1473" s="550">
        <f t="shared" si="1509"/>
        <v>0</v>
      </c>
      <c r="T1473" s="550">
        <f>IF(R1473=1,SUM($R$6:R1473),0)</f>
        <v>0</v>
      </c>
      <c r="U1473" s="550">
        <f>IF(S1473=1,SUM($S$6:S1473),0)</f>
        <v>0</v>
      </c>
      <c r="V1473" s="550">
        <f t="shared" si="1510"/>
        <v>0</v>
      </c>
      <c r="W1473" s="550">
        <f t="shared" si="1511"/>
        <v>0</v>
      </c>
      <c r="X1473" s="550">
        <f>IF(W1473=1,SUM($W$6:W1473),0)</f>
        <v>0</v>
      </c>
      <c r="Y1473" s="158"/>
      <c r="Z1473" s="158"/>
      <c r="AA1473" s="158"/>
      <c r="AB1473" s="158"/>
      <c r="AE1473" s="150"/>
      <c r="AF1473" s="160"/>
      <c r="AG1473" s="150"/>
      <c r="AH1473" s="150"/>
    </row>
    <row r="1474" spans="1:34" ht="15" customHeight="1">
      <c r="A1474" s="15"/>
      <c r="B1474" s="166">
        <v>45</v>
      </c>
      <c r="C1474" s="105" t="s">
        <v>1836</v>
      </c>
      <c r="D1474" s="105" t="s">
        <v>1836</v>
      </c>
      <c r="E1474" s="212" t="s">
        <v>47</v>
      </c>
      <c r="F1474" s="213" t="s">
        <v>14</v>
      </c>
      <c r="G1474" s="405"/>
      <c r="H1474" s="405"/>
      <c r="I1474" s="409">
        <v>66907.8</v>
      </c>
      <c r="J1474" s="447">
        <v>0.31732626619552395</v>
      </c>
      <c r="K1474" s="409">
        <f t="shared" si="1516"/>
        <v>88139.402353356869</v>
      </c>
      <c r="L1474" s="409">
        <f t="shared" ref="L1474:O1474" si="1571">IF($J1474&lt;0,(K1474*(1-$J1474)),(K1474*(1+$J1474)))</f>
        <v>116108.34980685257</v>
      </c>
      <c r="M1474" s="409">
        <f t="shared" si="1571"/>
        <v>152952.57892518488</v>
      </c>
      <c r="N1474" s="409">
        <f t="shared" si="1571"/>
        <v>201488.44970048996</v>
      </c>
      <c r="O1474" s="409">
        <f t="shared" si="1571"/>
        <v>265426.02712547104</v>
      </c>
      <c r="P1474" s="455"/>
      <c r="Q1474" s="87">
        <f t="shared" si="1518"/>
        <v>66907.8</v>
      </c>
      <c r="R1474" s="550">
        <f t="shared" si="1508"/>
        <v>0</v>
      </c>
      <c r="S1474" s="550">
        <f t="shared" si="1509"/>
        <v>0</v>
      </c>
      <c r="T1474" s="550">
        <f>IF(R1474=1,SUM($R$6:R1474),0)</f>
        <v>0</v>
      </c>
      <c r="U1474" s="550">
        <f>IF(S1474=1,SUM($S$6:S1474),0)</f>
        <v>0</v>
      </c>
      <c r="V1474" s="550">
        <f t="shared" si="1510"/>
        <v>0</v>
      </c>
      <c r="W1474" s="550">
        <f t="shared" si="1511"/>
        <v>0</v>
      </c>
      <c r="X1474" s="550">
        <f>IF(W1474=1,SUM($W$6:W1474),0)</f>
        <v>0</v>
      </c>
      <c r="Y1474" s="158"/>
      <c r="Z1474" s="158"/>
      <c r="AA1474" s="158"/>
      <c r="AB1474" s="158"/>
      <c r="AE1474" s="150"/>
      <c r="AF1474" s="160"/>
      <c r="AG1474" s="150"/>
      <c r="AH1474" s="150"/>
    </row>
    <row r="1475" spans="1:34" ht="15" customHeight="1">
      <c r="A1475" s="15"/>
      <c r="B1475" s="166">
        <v>46</v>
      </c>
      <c r="C1475" s="105" t="s">
        <v>1837</v>
      </c>
      <c r="D1475" s="105" t="s">
        <v>1837</v>
      </c>
      <c r="E1475" s="212" t="s">
        <v>47</v>
      </c>
      <c r="F1475" s="213" t="s">
        <v>14</v>
      </c>
      <c r="G1475" s="405"/>
      <c r="H1475" s="405"/>
      <c r="I1475" s="409">
        <v>72415.8</v>
      </c>
      <c r="J1475" s="447">
        <v>0.52419395465994945</v>
      </c>
      <c r="K1475" s="409">
        <f t="shared" si="1516"/>
        <v>110375.72458186398</v>
      </c>
      <c r="L1475" s="409">
        <f t="shared" ref="L1475:O1475" si="1572">IF($J1475&lt;0,(K1475*(1-$J1475)),(K1475*(1+$J1475)))</f>
        <v>168234.01214888867</v>
      </c>
      <c r="M1475" s="409">
        <f t="shared" si="1572"/>
        <v>256421.26428552461</v>
      </c>
      <c r="N1475" s="409">
        <f t="shared" si="1572"/>
        <v>390835.74087025778</v>
      </c>
      <c r="O1475" s="409">
        <f t="shared" si="1572"/>
        <v>595709.47349948948</v>
      </c>
      <c r="P1475" s="455"/>
      <c r="Q1475" s="87">
        <f t="shared" si="1518"/>
        <v>72415.8</v>
      </c>
      <c r="R1475" s="550">
        <f t="shared" si="1508"/>
        <v>0</v>
      </c>
      <c r="S1475" s="550">
        <f t="shared" si="1509"/>
        <v>0</v>
      </c>
      <c r="T1475" s="550">
        <f>IF(R1475=1,SUM($R$6:R1475),0)</f>
        <v>0</v>
      </c>
      <c r="U1475" s="550">
        <f>IF(S1475=1,SUM($S$6:S1475),0)</f>
        <v>0</v>
      </c>
      <c r="V1475" s="550">
        <f t="shared" si="1510"/>
        <v>0</v>
      </c>
      <c r="W1475" s="550">
        <f t="shared" si="1511"/>
        <v>0</v>
      </c>
      <c r="X1475" s="550">
        <f>IF(W1475=1,SUM($W$6:W1475),0)</f>
        <v>0</v>
      </c>
      <c r="Y1475" s="158"/>
      <c r="Z1475" s="158"/>
      <c r="AA1475" s="158"/>
      <c r="AB1475" s="158"/>
      <c r="AE1475" s="150"/>
      <c r="AF1475" s="160"/>
      <c r="AG1475" s="150"/>
      <c r="AH1475" s="150"/>
    </row>
    <row r="1476" spans="1:34" ht="15" customHeight="1">
      <c r="A1476" s="15"/>
      <c r="B1476" s="166">
        <v>47</v>
      </c>
      <c r="C1476" s="105" t="s">
        <v>1838</v>
      </c>
      <c r="D1476" s="105" t="s">
        <v>1838</v>
      </c>
      <c r="E1476" s="212" t="s">
        <v>47</v>
      </c>
      <c r="F1476" s="213" t="s">
        <v>14</v>
      </c>
      <c r="G1476" s="405"/>
      <c r="H1476" s="405"/>
      <c r="I1476" s="409">
        <v>81074.399999999994</v>
      </c>
      <c r="J1476" s="447">
        <v>0.63008343265792599</v>
      </c>
      <c r="K1476" s="409">
        <f t="shared" si="1516"/>
        <v>132158.03625268175</v>
      </c>
      <c r="L1476" s="409">
        <f t="shared" ref="L1476:O1476" si="1573">IF($J1476&lt;0,(K1476*(1-$J1476)),(K1476*(1+$J1476)))</f>
        <v>215428.62538810208</v>
      </c>
      <c r="M1476" s="409">
        <f t="shared" si="1573"/>
        <v>351166.63316541584</v>
      </c>
      <c r="N1476" s="409">
        <f t="shared" si="1573"/>
        <v>572430.91082520771</v>
      </c>
      <c r="O1476" s="409">
        <f t="shared" si="1573"/>
        <v>933110.1440774576</v>
      </c>
      <c r="P1476" s="455"/>
      <c r="Q1476" s="87">
        <f t="shared" si="1518"/>
        <v>81074.399999999994</v>
      </c>
      <c r="R1476" s="550">
        <f t="shared" si="1508"/>
        <v>0</v>
      </c>
      <c r="S1476" s="550">
        <f t="shared" si="1509"/>
        <v>0</v>
      </c>
      <c r="T1476" s="550">
        <f>IF(R1476=1,SUM($R$6:R1476),0)</f>
        <v>0</v>
      </c>
      <c r="U1476" s="550">
        <f>IF(S1476=1,SUM($S$6:S1476),0)</f>
        <v>0</v>
      </c>
      <c r="V1476" s="550">
        <f t="shared" si="1510"/>
        <v>0</v>
      </c>
      <c r="W1476" s="550">
        <f t="shared" si="1511"/>
        <v>0</v>
      </c>
      <c r="X1476" s="550">
        <f>IF(W1476=1,SUM($W$6:W1476),0)</f>
        <v>0</v>
      </c>
      <c r="Y1476" s="158"/>
      <c r="Z1476" s="158"/>
      <c r="AA1476" s="158"/>
      <c r="AB1476" s="158"/>
      <c r="AE1476" s="150"/>
      <c r="AF1476" s="160"/>
      <c r="AG1476" s="150"/>
      <c r="AH1476" s="150"/>
    </row>
    <row r="1477" spans="1:34" ht="15" customHeight="1">
      <c r="A1477" s="15"/>
      <c r="B1477" s="166">
        <v>48</v>
      </c>
      <c r="C1477" s="105" t="s">
        <v>1839</v>
      </c>
      <c r="D1477" s="105" t="s">
        <v>1839</v>
      </c>
      <c r="E1477" s="212" t="s">
        <v>47</v>
      </c>
      <c r="F1477" s="213" t="s">
        <v>14</v>
      </c>
      <c r="G1477" s="405"/>
      <c r="H1477" s="405"/>
      <c r="I1477" s="409">
        <v>80295.599999999991</v>
      </c>
      <c r="J1477" s="447">
        <v>0.58785630153121304</v>
      </c>
      <c r="K1477" s="409">
        <f t="shared" si="1516"/>
        <v>127497.87444522965</v>
      </c>
      <c r="L1477" s="409">
        <f t="shared" ref="L1477:O1477" si="1574">IF($J1477&lt;0,(K1477*(1-$J1477)),(K1477*(1+$J1477)))</f>
        <v>202448.30336969331</v>
      </c>
      <c r="M1477" s="409">
        <f t="shared" si="1574"/>
        <v>321458.81423987023</v>
      </c>
      <c r="N1477" s="409">
        <f t="shared" si="1574"/>
        <v>510430.40387352958</v>
      </c>
      <c r="O1477" s="409">
        <f t="shared" si="1574"/>
        <v>810490.13328370603</v>
      </c>
      <c r="P1477" s="455"/>
      <c r="Q1477" s="87">
        <f t="shared" si="1518"/>
        <v>80295.599999999991</v>
      </c>
      <c r="R1477" s="550">
        <f t="shared" si="1508"/>
        <v>0</v>
      </c>
      <c r="S1477" s="550">
        <f t="shared" si="1509"/>
        <v>0</v>
      </c>
      <c r="T1477" s="550">
        <f>IF(R1477=1,SUM($R$6:R1477),0)</f>
        <v>0</v>
      </c>
      <c r="U1477" s="550">
        <f>IF(S1477=1,SUM($S$6:S1477),0)</f>
        <v>0</v>
      </c>
      <c r="V1477" s="550">
        <f t="shared" si="1510"/>
        <v>0</v>
      </c>
      <c r="W1477" s="550">
        <f t="shared" si="1511"/>
        <v>0</v>
      </c>
      <c r="X1477" s="550">
        <f>IF(W1477=1,SUM($W$6:W1477),0)</f>
        <v>0</v>
      </c>
      <c r="Y1477" s="158"/>
      <c r="Z1477" s="158"/>
      <c r="AA1477" s="158"/>
      <c r="AB1477" s="158"/>
      <c r="AE1477" s="150"/>
      <c r="AF1477" s="160"/>
      <c r="AG1477" s="150"/>
      <c r="AH1477" s="150"/>
    </row>
    <row r="1478" spans="1:34" ht="15" customHeight="1">
      <c r="A1478" s="15"/>
      <c r="B1478" s="166">
        <v>49</v>
      </c>
      <c r="C1478" s="105" t="s">
        <v>1840</v>
      </c>
      <c r="D1478" s="105" t="s">
        <v>1840</v>
      </c>
      <c r="E1478" s="212" t="s">
        <v>47</v>
      </c>
      <c r="F1478" s="213" t="s">
        <v>14</v>
      </c>
      <c r="G1478" s="405"/>
      <c r="H1478" s="405"/>
      <c r="I1478" s="409">
        <v>80295.599999999991</v>
      </c>
      <c r="J1478" s="447">
        <v>0.66450248756218888</v>
      </c>
      <c r="K1478" s="409">
        <f t="shared" si="1516"/>
        <v>133652.22594029849</v>
      </c>
      <c r="L1478" s="409">
        <f t="shared" ref="L1478:O1478" si="1575">IF($J1478&lt;0,(K1478*(1-$J1478)),(K1478*(1+$J1478)))</f>
        <v>222464.46254585058</v>
      </c>
      <c r="M1478" s="409">
        <f t="shared" si="1575"/>
        <v>370292.65130175371</v>
      </c>
      <c r="N1478" s="409">
        <f t="shared" si="1575"/>
        <v>616353.03921776731</v>
      </c>
      <c r="O1478" s="409">
        <f t="shared" si="1575"/>
        <v>1025921.1669944891</v>
      </c>
      <c r="P1478" s="455"/>
      <c r="Q1478" s="87">
        <f t="shared" si="1518"/>
        <v>80295.599999999991</v>
      </c>
      <c r="R1478" s="550">
        <f t="shared" si="1508"/>
        <v>0</v>
      </c>
      <c r="S1478" s="550">
        <f t="shared" si="1509"/>
        <v>0</v>
      </c>
      <c r="T1478" s="550">
        <f>IF(R1478=1,SUM($R$6:R1478),0)</f>
        <v>0</v>
      </c>
      <c r="U1478" s="550">
        <f>IF(S1478=1,SUM($S$6:S1478),0)</f>
        <v>0</v>
      </c>
      <c r="V1478" s="550">
        <f t="shared" si="1510"/>
        <v>0</v>
      </c>
      <c r="W1478" s="550">
        <f t="shared" si="1511"/>
        <v>0</v>
      </c>
      <c r="X1478" s="550">
        <f>IF(W1478=1,SUM($W$6:W1478),0)</f>
        <v>0</v>
      </c>
      <c r="Y1478" s="158"/>
      <c r="Z1478" s="158"/>
      <c r="AA1478" s="158"/>
      <c r="AB1478" s="158"/>
      <c r="AE1478" s="150"/>
      <c r="AF1478" s="160"/>
      <c r="AG1478" s="150"/>
      <c r="AH1478" s="150"/>
    </row>
    <row r="1479" spans="1:34" ht="15" customHeight="1">
      <c r="A1479" s="15"/>
      <c r="B1479" s="166">
        <v>50</v>
      </c>
      <c r="C1479" s="105" t="s">
        <v>1841</v>
      </c>
      <c r="D1479" s="105" t="s">
        <v>1841</v>
      </c>
      <c r="E1479" s="212" t="s">
        <v>47</v>
      </c>
      <c r="F1479" s="213" t="s">
        <v>14</v>
      </c>
      <c r="G1479" s="405"/>
      <c r="H1479" s="405"/>
      <c r="I1479" s="409">
        <v>70853.399999999994</v>
      </c>
      <c r="J1479" s="447">
        <v>0.58721774193548371</v>
      </c>
      <c r="K1479" s="409">
        <f t="shared" si="1516"/>
        <v>112459.77355645159</v>
      </c>
      <c r="L1479" s="409">
        <f t="shared" ref="L1479:O1479" si="1576">IF($J1479&lt;0,(K1479*(1-$J1479)),(K1479*(1+$J1479)))</f>
        <v>178498.1478428469</v>
      </c>
      <c r="M1479" s="409">
        <f t="shared" si="1576"/>
        <v>283315.42715878959</v>
      </c>
      <c r="N1479" s="409">
        <f t="shared" si="1576"/>
        <v>449683.272550461</v>
      </c>
      <c r="O1479" s="409">
        <f t="shared" si="1576"/>
        <v>713745.26844370132</v>
      </c>
      <c r="P1479" s="455"/>
      <c r="Q1479" s="87">
        <f t="shared" si="1518"/>
        <v>70853.399999999994</v>
      </c>
      <c r="R1479" s="550">
        <f t="shared" ref="R1479:R1542" si="1577">IF(E1479="MDU-KD",1,0)</f>
        <v>0</v>
      </c>
      <c r="S1479" s="550">
        <f t="shared" ref="S1479:S1542" si="1578">IF(E1479="HDW",1,0)</f>
        <v>0</v>
      </c>
      <c r="T1479" s="550">
        <f>IF(R1479=1,SUM($R$6:R1479),0)</f>
        <v>0</v>
      </c>
      <c r="U1479" s="550">
        <f>IF(S1479=1,SUM($S$6:S1479),0)</f>
        <v>0</v>
      </c>
      <c r="V1479" s="550">
        <f t="shared" ref="V1479:V1542" si="1579">IF(T1479=0,U1479,T1479)</f>
        <v>0</v>
      </c>
      <c r="W1479" s="550">
        <f t="shared" ref="W1479:W1542" si="1580">IF(F1479=0,0,IF(LEFT(C1479,11)="Tiang Beton",1,0))</f>
        <v>0</v>
      </c>
      <c r="X1479" s="550">
        <f>IF(W1479=1,SUM($W$6:W1479),0)</f>
        <v>0</v>
      </c>
      <c r="Y1479" s="158"/>
      <c r="Z1479" s="158"/>
      <c r="AA1479" s="158"/>
      <c r="AB1479" s="158"/>
      <c r="AE1479" s="150"/>
      <c r="AF1479" s="160"/>
      <c r="AG1479" s="150"/>
      <c r="AH1479" s="150"/>
    </row>
    <row r="1480" spans="1:34" ht="15" customHeight="1">
      <c r="A1480" s="15"/>
      <c r="B1480" s="166">
        <v>51</v>
      </c>
      <c r="C1480" s="105" t="s">
        <v>1842</v>
      </c>
      <c r="D1480" s="105" t="s">
        <v>1842</v>
      </c>
      <c r="E1480" s="212" t="s">
        <v>47</v>
      </c>
      <c r="F1480" s="213" t="s">
        <v>14</v>
      </c>
      <c r="G1480" s="405"/>
      <c r="H1480" s="405"/>
      <c r="I1480" s="409">
        <v>84229.8</v>
      </c>
      <c r="J1480" s="447">
        <v>0.5435076252723311</v>
      </c>
      <c r="K1480" s="409">
        <f t="shared" si="1516"/>
        <v>130009.33857516341</v>
      </c>
      <c r="L1480" s="409">
        <f t="shared" ref="L1480:O1480" si="1581">IF($J1480&lt;0,(K1480*(1-$J1480)),(K1480*(1+$J1480)))</f>
        <v>200670.40544737695</v>
      </c>
      <c r="M1480" s="409">
        <f t="shared" si="1581"/>
        <v>309736.30097451666</v>
      </c>
      <c r="N1480" s="409">
        <f t="shared" si="1581"/>
        <v>478080.34237781225</v>
      </c>
      <c r="O1480" s="409">
        <f t="shared" si="1581"/>
        <v>737920.65395296004</v>
      </c>
      <c r="P1480" s="455"/>
      <c r="Q1480" s="87">
        <f t="shared" si="1518"/>
        <v>84229.8</v>
      </c>
      <c r="R1480" s="550">
        <f t="shared" si="1577"/>
        <v>0</v>
      </c>
      <c r="S1480" s="550">
        <f t="shared" si="1578"/>
        <v>0</v>
      </c>
      <c r="T1480" s="550">
        <f>IF(R1480=1,SUM($R$6:R1480),0)</f>
        <v>0</v>
      </c>
      <c r="U1480" s="550">
        <f>IF(S1480=1,SUM($S$6:S1480),0)</f>
        <v>0</v>
      </c>
      <c r="V1480" s="550">
        <f t="shared" si="1579"/>
        <v>0</v>
      </c>
      <c r="W1480" s="550">
        <f t="shared" si="1580"/>
        <v>0</v>
      </c>
      <c r="X1480" s="550">
        <f>IF(W1480=1,SUM($W$6:W1480),0)</f>
        <v>0</v>
      </c>
      <c r="Y1480" s="158"/>
      <c r="Z1480" s="158"/>
      <c r="AA1480" s="158"/>
      <c r="AB1480" s="158"/>
      <c r="AE1480" s="150"/>
      <c r="AF1480" s="160"/>
      <c r="AG1480" s="150"/>
      <c r="AH1480" s="150"/>
    </row>
    <row r="1481" spans="1:34" ht="15" customHeight="1">
      <c r="A1481" s="15"/>
      <c r="B1481" s="166">
        <v>52</v>
      </c>
      <c r="C1481" s="105" t="s">
        <v>1843</v>
      </c>
      <c r="D1481" s="105" t="s">
        <v>1843</v>
      </c>
      <c r="E1481" s="212" t="s">
        <v>47</v>
      </c>
      <c r="F1481" s="213" t="s">
        <v>14</v>
      </c>
      <c r="G1481" s="405"/>
      <c r="H1481" s="405"/>
      <c r="I1481" s="409">
        <v>118671</v>
      </c>
      <c r="J1481" s="447">
        <v>1.50996192893401</v>
      </c>
      <c r="K1481" s="409">
        <f t="shared" si="1516"/>
        <v>297859.69206852792</v>
      </c>
      <c r="L1481" s="409">
        <f t="shared" ref="L1481:O1481" si="1582">IF($J1481&lt;0,(K1481*(1-$J1481)),(K1481*(1+$J1481)))</f>
        <v>747616.48725601262</v>
      </c>
      <c r="M1481" s="409">
        <f t="shared" si="1582"/>
        <v>1876488.9204559703</v>
      </c>
      <c r="N1481" s="409">
        <f t="shared" si="1582"/>
        <v>4709915.7504109656</v>
      </c>
      <c r="O1481" s="409">
        <f t="shared" si="1582"/>
        <v>11821709.222018184</v>
      </c>
      <c r="P1481" s="455"/>
      <c r="Q1481" s="87">
        <f t="shared" si="1518"/>
        <v>118671</v>
      </c>
      <c r="R1481" s="550">
        <f t="shared" si="1577"/>
        <v>0</v>
      </c>
      <c r="S1481" s="550">
        <f t="shared" si="1578"/>
        <v>0</v>
      </c>
      <c r="T1481" s="550">
        <f>IF(R1481=1,SUM($R$6:R1481),0)</f>
        <v>0</v>
      </c>
      <c r="U1481" s="550">
        <f>IF(S1481=1,SUM($S$6:S1481),0)</f>
        <v>0</v>
      </c>
      <c r="V1481" s="550">
        <f t="shared" si="1579"/>
        <v>0</v>
      </c>
      <c r="W1481" s="550">
        <f t="shared" si="1580"/>
        <v>0</v>
      </c>
      <c r="X1481" s="550">
        <f>IF(W1481=1,SUM($W$6:W1481),0)</f>
        <v>0</v>
      </c>
      <c r="Y1481" s="158"/>
      <c r="Z1481" s="158"/>
      <c r="AA1481" s="158"/>
      <c r="AB1481" s="158"/>
      <c r="AE1481" s="150"/>
      <c r="AF1481" s="160"/>
      <c r="AG1481" s="150"/>
      <c r="AH1481" s="150"/>
    </row>
    <row r="1482" spans="1:34" ht="15" customHeight="1">
      <c r="A1482" s="15"/>
      <c r="B1482" s="166">
        <v>53</v>
      </c>
      <c r="C1482" s="105" t="s">
        <v>1844</v>
      </c>
      <c r="D1482" s="105" t="s">
        <v>1844</v>
      </c>
      <c r="E1482" s="212" t="s">
        <v>47</v>
      </c>
      <c r="F1482" s="213" t="s">
        <v>14</v>
      </c>
      <c r="G1482" s="405"/>
      <c r="H1482" s="405"/>
      <c r="I1482" s="409">
        <v>113163</v>
      </c>
      <c r="J1482" s="447">
        <v>0.92062118126272907</v>
      </c>
      <c r="K1482" s="409">
        <f t="shared" si="1516"/>
        <v>217343.25473523419</v>
      </c>
      <c r="L1482" s="409">
        <f t="shared" ref="L1482:O1482" si="1583">IF($J1482&lt;0,(K1482*(1-$J1482)),(K1482*(1+$J1482)))</f>
        <v>417434.05864907173</v>
      </c>
      <c r="M1482" s="409">
        <f t="shared" si="1583"/>
        <v>801732.69482187543</v>
      </c>
      <c r="N1482" s="409">
        <f t="shared" si="1583"/>
        <v>1539824.7953857414</v>
      </c>
      <c r="O1482" s="409">
        <f t="shared" si="1583"/>
        <v>2957420.1174514024</v>
      </c>
      <c r="P1482" s="455"/>
      <c r="Q1482" s="87">
        <f t="shared" si="1518"/>
        <v>113163</v>
      </c>
      <c r="R1482" s="550">
        <f t="shared" si="1577"/>
        <v>0</v>
      </c>
      <c r="S1482" s="550">
        <f t="shared" si="1578"/>
        <v>0</v>
      </c>
      <c r="T1482" s="550">
        <f>IF(R1482=1,SUM($R$6:R1482),0)</f>
        <v>0</v>
      </c>
      <c r="U1482" s="550">
        <f>IF(S1482=1,SUM($S$6:S1482),0)</f>
        <v>0</v>
      </c>
      <c r="V1482" s="550">
        <f t="shared" si="1579"/>
        <v>0</v>
      </c>
      <c r="W1482" s="550">
        <f t="shared" si="1580"/>
        <v>0</v>
      </c>
      <c r="X1482" s="550">
        <f>IF(W1482=1,SUM($W$6:W1482),0)</f>
        <v>0</v>
      </c>
      <c r="Y1482" s="158"/>
      <c r="Z1482" s="158"/>
      <c r="AA1482" s="158"/>
      <c r="AB1482" s="158"/>
      <c r="AE1482" s="150"/>
      <c r="AF1482" s="160"/>
      <c r="AG1482" s="150"/>
      <c r="AH1482" s="150"/>
    </row>
    <row r="1483" spans="1:34" ht="15" customHeight="1">
      <c r="A1483" s="15"/>
      <c r="B1483" s="166">
        <v>54</v>
      </c>
      <c r="C1483" s="105" t="s">
        <v>1845</v>
      </c>
      <c r="D1483" s="105" t="s">
        <v>1845</v>
      </c>
      <c r="E1483" s="212" t="s">
        <v>47</v>
      </c>
      <c r="F1483" s="213" t="s">
        <v>14</v>
      </c>
      <c r="G1483" s="405"/>
      <c r="H1483" s="405"/>
      <c r="I1483" s="409">
        <v>123391.79999999999</v>
      </c>
      <c r="J1483" s="447">
        <v>0.92062118126272907</v>
      </c>
      <c r="K1483" s="409">
        <f t="shared" ref="K1483:K1546" si="1584">IF($J1483&lt;0,(I1483*(1-$J1483)),(I1483*(1+$J1483)))</f>
        <v>236988.90467413436</v>
      </c>
      <c r="L1483" s="409">
        <f t="shared" ref="L1483:O1483" si="1585">IF($J1483&lt;0,(K1483*(1-$J1483)),(K1483*(1+$J1483)))</f>
        <v>455165.91004139622</v>
      </c>
      <c r="M1483" s="409">
        <f t="shared" si="1585"/>
        <v>874201.28781423147</v>
      </c>
      <c r="N1483" s="409">
        <f t="shared" si="1585"/>
        <v>1679009.5100631681</v>
      </c>
      <c r="O1483" s="409">
        <f t="shared" si="1585"/>
        <v>3224741.2285688776</v>
      </c>
      <c r="P1483" s="455"/>
      <c r="Q1483" s="87">
        <f t="shared" ref="Q1483:Q1546" si="1586">IF($Q$5=$H$4,H1483,(IF($Q$5=$G$4,G1483,(IF($Q$5=$I$4,I1483,(IF($Q$5=$K$4,K1483,(IF($Q$5=$L$4,L1483,(IF($Q$5=$M$4,M1483,(IF($Q$5=$N$4,N1483,(IF($Q$5=$O$4,O1483,0)))))))))))))))</f>
        <v>123391.79999999999</v>
      </c>
      <c r="R1483" s="550">
        <f t="shared" si="1577"/>
        <v>0</v>
      </c>
      <c r="S1483" s="550">
        <f t="shared" si="1578"/>
        <v>0</v>
      </c>
      <c r="T1483" s="550">
        <f>IF(R1483=1,SUM($R$6:R1483),0)</f>
        <v>0</v>
      </c>
      <c r="U1483" s="550">
        <f>IF(S1483=1,SUM($S$6:S1483),0)</f>
        <v>0</v>
      </c>
      <c r="V1483" s="550">
        <f t="shared" si="1579"/>
        <v>0</v>
      </c>
      <c r="W1483" s="550">
        <f t="shared" si="1580"/>
        <v>0</v>
      </c>
      <c r="X1483" s="550">
        <f>IF(W1483=1,SUM($W$6:W1483),0)</f>
        <v>0</v>
      </c>
      <c r="Y1483" s="158"/>
      <c r="Z1483" s="158"/>
      <c r="AA1483" s="158"/>
      <c r="AB1483" s="158"/>
      <c r="AE1483" s="150"/>
      <c r="AF1483" s="160"/>
      <c r="AG1483" s="150"/>
      <c r="AH1483" s="150"/>
    </row>
    <row r="1484" spans="1:34" ht="15" customHeight="1">
      <c r="A1484" s="15"/>
      <c r="B1484" s="166">
        <v>55</v>
      </c>
      <c r="C1484" s="105" t="s">
        <v>1846</v>
      </c>
      <c r="D1484" s="105" t="s">
        <v>1846</v>
      </c>
      <c r="E1484" s="212" t="s">
        <v>47</v>
      </c>
      <c r="F1484" s="213" t="s">
        <v>14</v>
      </c>
      <c r="G1484" s="405"/>
      <c r="H1484" s="405"/>
      <c r="I1484" s="409">
        <v>138546</v>
      </c>
      <c r="J1484" s="447">
        <v>1.3146946946946945</v>
      </c>
      <c r="K1484" s="409">
        <f t="shared" si="1584"/>
        <v>320691.69117117114</v>
      </c>
      <c r="L1484" s="409">
        <f t="shared" ref="L1484:O1484" si="1587">IF($J1484&lt;0,(K1484*(1-$J1484)),(K1484*(1+$J1484)))</f>
        <v>742303.35618657921</v>
      </c>
      <c r="M1484" s="409">
        <f t="shared" si="1587"/>
        <v>1718205.6404191409</v>
      </c>
      <c r="N1484" s="409">
        <f t="shared" si="1587"/>
        <v>3977121.4802726852</v>
      </c>
      <c r="O1484" s="409">
        <f t="shared" si="1587"/>
        <v>9205821.990543494</v>
      </c>
      <c r="P1484" s="455"/>
      <c r="Q1484" s="87">
        <f t="shared" si="1586"/>
        <v>138546</v>
      </c>
      <c r="R1484" s="550">
        <f t="shared" si="1577"/>
        <v>0</v>
      </c>
      <c r="S1484" s="550">
        <f t="shared" si="1578"/>
        <v>0</v>
      </c>
      <c r="T1484" s="550">
        <f>IF(R1484=1,SUM($R$6:R1484),0)</f>
        <v>0</v>
      </c>
      <c r="U1484" s="550">
        <f>IF(S1484=1,SUM($S$6:S1484),0)</f>
        <v>0</v>
      </c>
      <c r="V1484" s="550">
        <f t="shared" si="1579"/>
        <v>0</v>
      </c>
      <c r="W1484" s="550">
        <f t="shared" si="1580"/>
        <v>0</v>
      </c>
      <c r="X1484" s="550">
        <f>IF(W1484=1,SUM($W$6:W1484),0)</f>
        <v>0</v>
      </c>
      <c r="Y1484" s="158"/>
      <c r="Z1484" s="158"/>
      <c r="AA1484" s="158"/>
      <c r="AB1484" s="158"/>
      <c r="AE1484" s="150"/>
      <c r="AF1484" s="160"/>
      <c r="AG1484" s="150"/>
      <c r="AH1484" s="150"/>
    </row>
    <row r="1485" spans="1:34" ht="15" customHeight="1">
      <c r="A1485" s="15"/>
      <c r="B1485" s="166">
        <v>56</v>
      </c>
      <c r="C1485" s="105" t="s">
        <v>1847</v>
      </c>
      <c r="D1485" s="105" t="s">
        <v>1847</v>
      </c>
      <c r="E1485" s="212" t="s">
        <v>47</v>
      </c>
      <c r="F1485" s="213" t="s">
        <v>14</v>
      </c>
      <c r="G1485" s="405"/>
      <c r="H1485" s="405"/>
      <c r="I1485" s="409">
        <v>129103.79999999999</v>
      </c>
      <c r="J1485" s="447">
        <v>1.1878411405295315</v>
      </c>
      <c r="K1485" s="409">
        <f t="shared" si="1584"/>
        <v>282458.60503869655</v>
      </c>
      <c r="L1485" s="409">
        <f t="shared" ref="L1485:O1485" si="1588">IF($J1485&lt;0,(K1485*(1-$J1485)),(K1485*(1+$J1485)))</f>
        <v>617974.55660024239</v>
      </c>
      <c r="M1485" s="409">
        <f t="shared" si="1588"/>
        <v>1352030.158730506</v>
      </c>
      <c r="N1485" s="409">
        <f t="shared" si="1588"/>
        <v>2958027.2045072741</v>
      </c>
      <c r="O1485" s="409">
        <f t="shared" si="1588"/>
        <v>6471693.6128265765</v>
      </c>
      <c r="P1485" s="455"/>
      <c r="Q1485" s="87">
        <f t="shared" si="1586"/>
        <v>129103.79999999999</v>
      </c>
      <c r="R1485" s="550">
        <f t="shared" si="1577"/>
        <v>0</v>
      </c>
      <c r="S1485" s="550">
        <f t="shared" si="1578"/>
        <v>0</v>
      </c>
      <c r="T1485" s="550">
        <f>IF(R1485=1,SUM($R$6:R1485),0)</f>
        <v>0</v>
      </c>
      <c r="U1485" s="550">
        <f>IF(S1485=1,SUM($S$6:S1485),0)</f>
        <v>0</v>
      </c>
      <c r="V1485" s="550">
        <f t="shared" si="1579"/>
        <v>0</v>
      </c>
      <c r="W1485" s="550">
        <f t="shared" si="1580"/>
        <v>0</v>
      </c>
      <c r="X1485" s="550">
        <f>IF(W1485=1,SUM($W$6:W1485),0)</f>
        <v>0</v>
      </c>
      <c r="Y1485" s="158"/>
      <c r="Z1485" s="158"/>
      <c r="AA1485" s="158"/>
      <c r="AB1485" s="158"/>
      <c r="AE1485" s="150"/>
      <c r="AF1485" s="160"/>
      <c r="AG1485" s="150"/>
      <c r="AH1485" s="150"/>
    </row>
    <row r="1486" spans="1:34" ht="15" customHeight="1">
      <c r="A1486" s="15"/>
      <c r="B1486" s="166">
        <v>57</v>
      </c>
      <c r="C1486" s="105" t="s">
        <v>1848</v>
      </c>
      <c r="D1486" s="105" t="s">
        <v>1848</v>
      </c>
      <c r="E1486" s="212" t="s">
        <v>47</v>
      </c>
      <c r="F1486" s="213" t="s">
        <v>14</v>
      </c>
      <c r="G1486" s="405"/>
      <c r="H1486" s="405"/>
      <c r="I1486" s="409">
        <v>121841.4</v>
      </c>
      <c r="J1486" s="447">
        <v>1.0652012383900926</v>
      </c>
      <c r="K1486" s="409">
        <f t="shared" si="1584"/>
        <v>251627.01016718263</v>
      </c>
      <c r="L1486" s="409">
        <f t="shared" ref="L1486:O1486" si="1589">IF($J1486&lt;0,(K1486*(1-$J1486)),(K1486*(1+$J1486)))</f>
        <v>519660.41300966201</v>
      </c>
      <c r="M1486" s="409">
        <f t="shared" si="1589"/>
        <v>1073203.328489861</v>
      </c>
      <c r="N1486" s="409">
        <f t="shared" si="1589"/>
        <v>2216380.8430416305</v>
      </c>
      <c r="O1486" s="409">
        <f t="shared" si="1589"/>
        <v>4577272.4617936527</v>
      </c>
      <c r="P1486" s="455"/>
      <c r="Q1486" s="87">
        <f t="shared" si="1586"/>
        <v>121841.4</v>
      </c>
      <c r="R1486" s="550">
        <f t="shared" si="1577"/>
        <v>0</v>
      </c>
      <c r="S1486" s="550">
        <f t="shared" si="1578"/>
        <v>0</v>
      </c>
      <c r="T1486" s="550">
        <f>IF(R1486=1,SUM($R$6:R1486),0)</f>
        <v>0</v>
      </c>
      <c r="U1486" s="550">
        <f>IF(S1486=1,SUM($S$6:S1486),0)</f>
        <v>0</v>
      </c>
      <c r="V1486" s="550">
        <f t="shared" si="1579"/>
        <v>0</v>
      </c>
      <c r="W1486" s="550">
        <f t="shared" si="1580"/>
        <v>0</v>
      </c>
      <c r="X1486" s="550">
        <f>IF(W1486=1,SUM($W$6:W1486),0)</f>
        <v>0</v>
      </c>
      <c r="Y1486" s="158"/>
      <c r="Z1486" s="158"/>
      <c r="AA1486" s="158"/>
      <c r="AB1486" s="158"/>
      <c r="AE1486" s="150"/>
      <c r="AF1486" s="160"/>
      <c r="AG1486" s="150"/>
      <c r="AH1486" s="150"/>
    </row>
    <row r="1487" spans="1:34" ht="15" customHeight="1">
      <c r="A1487" s="15"/>
      <c r="B1487" s="166">
        <v>58</v>
      </c>
      <c r="C1487" s="105" t="s">
        <v>1849</v>
      </c>
      <c r="D1487" s="105" t="s">
        <v>1849</v>
      </c>
      <c r="E1487" s="212" t="s">
        <v>47</v>
      </c>
      <c r="F1487" s="213" t="s">
        <v>14</v>
      </c>
      <c r="G1487" s="405"/>
      <c r="H1487" s="405"/>
      <c r="I1487" s="409">
        <v>106104.59999999999</v>
      </c>
      <c r="J1487" s="447">
        <v>0.89376996805111819</v>
      </c>
      <c r="K1487" s="409">
        <f t="shared" si="1584"/>
        <v>200937.70495207666</v>
      </c>
      <c r="L1487" s="409">
        <f t="shared" ref="L1487:O1487" si="1590">IF($J1487&lt;0,(K1487*(1-$J1487)),(K1487*(1+$J1487)))</f>
        <v>380529.79108735925</v>
      </c>
      <c r="M1487" s="409">
        <f t="shared" si="1590"/>
        <v>720635.89031000703</v>
      </c>
      <c r="N1487" s="409">
        <f t="shared" si="1590"/>
        <v>1364718.6069688711</v>
      </c>
      <c r="O1487" s="409">
        <f t="shared" si="1590"/>
        <v>2584463.1127182054</v>
      </c>
      <c r="P1487" s="455"/>
      <c r="Q1487" s="87">
        <f t="shared" si="1586"/>
        <v>106104.59999999999</v>
      </c>
      <c r="R1487" s="550">
        <f t="shared" si="1577"/>
        <v>0</v>
      </c>
      <c r="S1487" s="550">
        <f t="shared" si="1578"/>
        <v>0</v>
      </c>
      <c r="T1487" s="550">
        <f>IF(R1487=1,SUM($R$6:R1487),0)</f>
        <v>0</v>
      </c>
      <c r="U1487" s="550">
        <f>IF(S1487=1,SUM($S$6:S1487),0)</f>
        <v>0</v>
      </c>
      <c r="V1487" s="550">
        <f t="shared" si="1579"/>
        <v>0</v>
      </c>
      <c r="W1487" s="550">
        <f t="shared" si="1580"/>
        <v>0</v>
      </c>
      <c r="X1487" s="550">
        <f>IF(W1487=1,SUM($W$6:W1487),0)</f>
        <v>0</v>
      </c>
      <c r="Y1487" s="158"/>
      <c r="Z1487" s="158"/>
      <c r="AA1487" s="158"/>
      <c r="AB1487" s="158"/>
      <c r="AE1487" s="150"/>
      <c r="AF1487" s="160"/>
      <c r="AG1487" s="150"/>
      <c r="AH1487" s="150"/>
    </row>
    <row r="1488" spans="1:34" ht="15" customHeight="1">
      <c r="A1488" s="15"/>
      <c r="B1488" s="166">
        <v>59</v>
      </c>
      <c r="C1488" s="105" t="s">
        <v>1850</v>
      </c>
      <c r="D1488" s="105" t="s">
        <v>1850</v>
      </c>
      <c r="E1488" s="212" t="s">
        <v>47</v>
      </c>
      <c r="F1488" s="213" t="s">
        <v>14</v>
      </c>
      <c r="G1488" s="405"/>
      <c r="H1488" s="405"/>
      <c r="I1488" s="409">
        <v>118693.79999999999</v>
      </c>
      <c r="J1488" s="447">
        <v>1.0855005159958719</v>
      </c>
      <c r="K1488" s="409">
        <f t="shared" si="1584"/>
        <v>247535.9811455108</v>
      </c>
      <c r="L1488" s="409">
        <f t="shared" ref="L1488:O1488" si="1591">IF($J1488&lt;0,(K1488*(1-$J1488)),(K1488*(1+$J1488)))</f>
        <v>516236.4164065072</v>
      </c>
      <c r="M1488" s="409">
        <f t="shared" si="1591"/>
        <v>1076611.3127916306</v>
      </c>
      <c r="N1488" s="409">
        <f t="shared" si="1591"/>
        <v>2245273.4483539388</v>
      </c>
      <c r="O1488" s="409">
        <f t="shared" si="1591"/>
        <v>4682518.93509397</v>
      </c>
      <c r="P1488" s="455"/>
      <c r="Q1488" s="87">
        <f t="shared" si="1586"/>
        <v>118693.79999999999</v>
      </c>
      <c r="R1488" s="550">
        <f t="shared" si="1577"/>
        <v>0</v>
      </c>
      <c r="S1488" s="550">
        <f t="shared" si="1578"/>
        <v>0</v>
      </c>
      <c r="T1488" s="550">
        <f>IF(R1488=1,SUM($R$6:R1488),0)</f>
        <v>0</v>
      </c>
      <c r="U1488" s="550">
        <f>IF(S1488=1,SUM($S$6:S1488),0)</f>
        <v>0</v>
      </c>
      <c r="V1488" s="550">
        <f t="shared" si="1579"/>
        <v>0</v>
      </c>
      <c r="W1488" s="550">
        <f t="shared" si="1580"/>
        <v>0</v>
      </c>
      <c r="X1488" s="550">
        <f>IF(W1488=1,SUM($W$6:W1488),0)</f>
        <v>0</v>
      </c>
      <c r="Y1488" s="158"/>
      <c r="Z1488" s="158"/>
      <c r="AA1488" s="158"/>
      <c r="AB1488" s="158"/>
      <c r="AE1488" s="150"/>
      <c r="AF1488" s="160"/>
      <c r="AG1488" s="150"/>
      <c r="AH1488" s="150"/>
    </row>
    <row r="1489" spans="1:34" ht="15" customHeight="1">
      <c r="A1489" s="15"/>
      <c r="B1489" s="166">
        <v>60</v>
      </c>
      <c r="C1489" s="105" t="s">
        <v>1851</v>
      </c>
      <c r="D1489" s="105" t="s">
        <v>1851</v>
      </c>
      <c r="E1489" s="212" t="s">
        <v>47</v>
      </c>
      <c r="F1489" s="213" t="s">
        <v>14</v>
      </c>
      <c r="G1489" s="405"/>
      <c r="H1489" s="405"/>
      <c r="I1489" s="409">
        <v>204342.6</v>
      </c>
      <c r="J1489" s="447">
        <v>0.90382067390062815</v>
      </c>
      <c r="K1489" s="409">
        <f t="shared" si="1584"/>
        <v>389031.66643860651</v>
      </c>
      <c r="L1489" s="409">
        <f t="shared" ref="L1489:O1489" si="1592">IF($J1489&lt;0,(K1489*(1-$J1489)),(K1489*(1+$J1489)))</f>
        <v>740646.52936783223</v>
      </c>
      <c r="M1489" s="409">
        <f t="shared" si="1592"/>
        <v>1410058.1746632277</v>
      </c>
      <c r="N1489" s="409">
        <f t="shared" si="1592"/>
        <v>2684497.9043264361</v>
      </c>
      <c r="O1489" s="409">
        <f t="shared" si="1592"/>
        <v>5110802.6092995796</v>
      </c>
      <c r="P1489" s="455"/>
      <c r="Q1489" s="87">
        <f t="shared" si="1586"/>
        <v>204342.6</v>
      </c>
      <c r="R1489" s="550">
        <f t="shared" si="1577"/>
        <v>0</v>
      </c>
      <c r="S1489" s="550">
        <f t="shared" si="1578"/>
        <v>0</v>
      </c>
      <c r="T1489" s="550">
        <f>IF(R1489=1,SUM($R$6:R1489),0)</f>
        <v>0</v>
      </c>
      <c r="U1489" s="550">
        <f>IF(S1489=1,SUM($S$6:S1489),0)</f>
        <v>0</v>
      </c>
      <c r="V1489" s="550">
        <f t="shared" si="1579"/>
        <v>0</v>
      </c>
      <c r="W1489" s="550">
        <f t="shared" si="1580"/>
        <v>0</v>
      </c>
      <c r="X1489" s="550">
        <f>IF(W1489=1,SUM($W$6:W1489),0)</f>
        <v>0</v>
      </c>
      <c r="Y1489" s="158"/>
      <c r="Z1489" s="158"/>
      <c r="AA1489" s="158"/>
      <c r="AB1489" s="158"/>
      <c r="AE1489" s="150"/>
      <c r="AF1489" s="160"/>
      <c r="AG1489" s="150"/>
      <c r="AH1489" s="150"/>
    </row>
    <row r="1490" spans="1:34" ht="15" customHeight="1">
      <c r="A1490" s="15"/>
      <c r="B1490" s="166">
        <v>61</v>
      </c>
      <c r="C1490" s="105" t="s">
        <v>1852</v>
      </c>
      <c r="D1490" s="105" t="s">
        <v>1852</v>
      </c>
      <c r="E1490" s="212" t="s">
        <v>47</v>
      </c>
      <c r="F1490" s="213" t="s">
        <v>14</v>
      </c>
      <c r="G1490" s="405"/>
      <c r="H1490" s="405"/>
      <c r="I1490" s="409">
        <v>105514.8</v>
      </c>
      <c r="J1490" s="447">
        <v>0.79273201251303449</v>
      </c>
      <c r="K1490" s="409">
        <f t="shared" si="1584"/>
        <v>189159.75975391036</v>
      </c>
      <c r="L1490" s="409">
        <f t="shared" ref="L1490:O1490" si="1593">IF($J1490&lt;0,(K1490*(1-$J1490)),(K1490*(1+$J1490)))</f>
        <v>339112.75679010985</v>
      </c>
      <c r="M1490" s="409">
        <f t="shared" si="1593"/>
        <v>607938.29494917684</v>
      </c>
      <c r="N1490" s="409">
        <f t="shared" si="1593"/>
        <v>1089870.4429879806</v>
      </c>
      <c r="O1490" s="409">
        <f t="shared" si="1593"/>
        <v>1953845.632636315</v>
      </c>
      <c r="P1490" s="455"/>
      <c r="Q1490" s="87">
        <f t="shared" si="1586"/>
        <v>105514.8</v>
      </c>
      <c r="R1490" s="550">
        <f t="shared" si="1577"/>
        <v>0</v>
      </c>
      <c r="S1490" s="550">
        <f t="shared" si="1578"/>
        <v>0</v>
      </c>
      <c r="T1490" s="550">
        <f>IF(R1490=1,SUM($R$6:R1490),0)</f>
        <v>0</v>
      </c>
      <c r="U1490" s="550">
        <f>IF(S1490=1,SUM($S$6:S1490),0)</f>
        <v>0</v>
      </c>
      <c r="V1490" s="550">
        <f t="shared" si="1579"/>
        <v>0</v>
      </c>
      <c r="W1490" s="550">
        <f t="shared" si="1580"/>
        <v>0</v>
      </c>
      <c r="X1490" s="550">
        <f>IF(W1490=1,SUM($W$6:W1490),0)</f>
        <v>0</v>
      </c>
      <c r="Y1490" s="158"/>
      <c r="Z1490" s="158"/>
      <c r="AA1490" s="158"/>
      <c r="AB1490" s="158"/>
      <c r="AE1490" s="150"/>
      <c r="AF1490" s="160"/>
      <c r="AG1490" s="150"/>
      <c r="AH1490" s="150"/>
    </row>
    <row r="1491" spans="1:34" ht="15" customHeight="1">
      <c r="A1491" s="15"/>
      <c r="B1491" s="166">
        <v>62</v>
      </c>
      <c r="C1491" s="105" t="s">
        <v>1853</v>
      </c>
      <c r="D1491" s="105" t="s">
        <v>1853</v>
      </c>
      <c r="E1491" s="212" t="s">
        <v>47</v>
      </c>
      <c r="F1491" s="213" t="s">
        <v>14</v>
      </c>
      <c r="G1491" s="405"/>
      <c r="H1491" s="405"/>
      <c r="I1491" s="409">
        <v>129119.4</v>
      </c>
      <c r="J1491" s="447">
        <v>1.14614931237721</v>
      </c>
      <c r="K1491" s="409">
        <f t="shared" si="1584"/>
        <v>277109.51152455789</v>
      </c>
      <c r="L1491" s="409">
        <f t="shared" ref="L1491:O1491" si="1594">IF($J1491&lt;0,(K1491*(1-$J1491)),(K1491*(1+$J1491)))</f>
        <v>594718.38761161442</v>
      </c>
      <c r="M1491" s="409">
        <f t="shared" si="1594"/>
        <v>1276354.4586307493</v>
      </c>
      <c r="N1491" s="409">
        <f t="shared" si="1594"/>
        <v>2739247.2437399682</v>
      </c>
      <c r="O1491" s="409">
        <f t="shared" si="1594"/>
        <v>5878833.5885836994</v>
      </c>
      <c r="P1491" s="455"/>
      <c r="Q1491" s="87">
        <f t="shared" si="1586"/>
        <v>129119.4</v>
      </c>
      <c r="R1491" s="550">
        <f t="shared" si="1577"/>
        <v>0</v>
      </c>
      <c r="S1491" s="550">
        <f t="shared" si="1578"/>
        <v>0</v>
      </c>
      <c r="T1491" s="550">
        <f>IF(R1491=1,SUM($R$6:R1491),0)</f>
        <v>0</v>
      </c>
      <c r="U1491" s="550">
        <f>IF(S1491=1,SUM($S$6:S1491),0)</f>
        <v>0</v>
      </c>
      <c r="V1491" s="550">
        <f t="shared" si="1579"/>
        <v>0</v>
      </c>
      <c r="W1491" s="550">
        <f t="shared" si="1580"/>
        <v>0</v>
      </c>
      <c r="X1491" s="550">
        <f>IF(W1491=1,SUM($W$6:W1491),0)</f>
        <v>0</v>
      </c>
      <c r="Y1491" s="158"/>
      <c r="Z1491" s="158"/>
      <c r="AA1491" s="158"/>
      <c r="AB1491" s="158"/>
      <c r="AE1491" s="150"/>
      <c r="AF1491" s="160"/>
      <c r="AG1491" s="150"/>
      <c r="AH1491" s="150"/>
    </row>
    <row r="1492" spans="1:34" ht="15" customHeight="1">
      <c r="A1492" s="15"/>
      <c r="B1492" s="166">
        <v>63</v>
      </c>
      <c r="C1492" s="105" t="s">
        <v>1854</v>
      </c>
      <c r="D1492" s="105" t="s">
        <v>1854</v>
      </c>
      <c r="E1492" s="212" t="s">
        <v>47</v>
      </c>
      <c r="F1492" s="213" t="s">
        <v>14</v>
      </c>
      <c r="G1492" s="405"/>
      <c r="H1492" s="405"/>
      <c r="I1492" s="409">
        <v>116136.59999999999</v>
      </c>
      <c r="J1492" s="447">
        <v>1.064983888292159</v>
      </c>
      <c r="K1492" s="409">
        <f t="shared" si="1584"/>
        <v>239820.20784103111</v>
      </c>
      <c r="L1492" s="409">
        <f t="shared" ref="L1492:O1492" si="1595">IF($J1492&lt;0,(K1492*(1-$J1492)),(K1492*(1+$J1492)))</f>
        <v>495224.86527860607</v>
      </c>
      <c r="M1492" s="409">
        <f t="shared" si="1595"/>
        <v>1022631.3678819764</v>
      </c>
      <c r="N1492" s="409">
        <f t="shared" si="1595"/>
        <v>2111717.2983384528</v>
      </c>
      <c r="O1492" s="409">
        <f t="shared" si="1595"/>
        <v>4360662.197696751</v>
      </c>
      <c r="P1492" s="455"/>
      <c r="Q1492" s="87">
        <f t="shared" si="1586"/>
        <v>116136.59999999999</v>
      </c>
      <c r="R1492" s="550">
        <f t="shared" si="1577"/>
        <v>0</v>
      </c>
      <c r="S1492" s="550">
        <f t="shared" si="1578"/>
        <v>0</v>
      </c>
      <c r="T1492" s="550">
        <f>IF(R1492=1,SUM($R$6:R1492),0)</f>
        <v>0</v>
      </c>
      <c r="U1492" s="550">
        <f>IF(S1492=1,SUM($S$6:S1492),0)</f>
        <v>0</v>
      </c>
      <c r="V1492" s="550">
        <f t="shared" si="1579"/>
        <v>0</v>
      </c>
      <c r="W1492" s="550">
        <f t="shared" si="1580"/>
        <v>0</v>
      </c>
      <c r="X1492" s="550">
        <f>IF(W1492=1,SUM($W$6:W1492),0)</f>
        <v>0</v>
      </c>
      <c r="Y1492" s="158"/>
      <c r="Z1492" s="158"/>
      <c r="AA1492" s="158"/>
      <c r="AB1492" s="158"/>
      <c r="AE1492" s="150"/>
      <c r="AF1492" s="160"/>
      <c r="AG1492" s="150"/>
      <c r="AH1492" s="150"/>
    </row>
    <row r="1493" spans="1:34" ht="15" customHeight="1">
      <c r="A1493" s="15"/>
      <c r="B1493" s="166">
        <v>64</v>
      </c>
      <c r="C1493" s="105" t="s">
        <v>1855</v>
      </c>
      <c r="D1493" s="105" t="s">
        <v>1855</v>
      </c>
      <c r="E1493" s="212" t="s">
        <v>47</v>
      </c>
      <c r="F1493" s="213" t="s">
        <v>14</v>
      </c>
      <c r="G1493" s="405"/>
      <c r="H1493" s="405"/>
      <c r="I1493" s="409">
        <v>141708.6</v>
      </c>
      <c r="J1493" s="447">
        <v>0.96051752921535893</v>
      </c>
      <c r="K1493" s="409">
        <f t="shared" si="1584"/>
        <v>277822.19434056763</v>
      </c>
      <c r="L1493" s="409">
        <f t="shared" ref="L1493:O1493" si="1596">IF($J1493&lt;0,(K1493*(1-$J1493)),(K1493*(1+$J1493)))</f>
        <v>544675.28200975887</v>
      </c>
      <c r="M1493" s="409">
        <f t="shared" si="1596"/>
        <v>1067845.4381104512</v>
      </c>
      <c r="N1493" s="409">
        <f t="shared" si="1596"/>
        <v>2093529.6999081944</v>
      </c>
      <c r="O1493" s="409">
        <f t="shared" si="1596"/>
        <v>4104401.6746029849</v>
      </c>
      <c r="P1493" s="455"/>
      <c r="Q1493" s="87">
        <f t="shared" si="1586"/>
        <v>141708.6</v>
      </c>
      <c r="R1493" s="550">
        <f t="shared" si="1577"/>
        <v>0</v>
      </c>
      <c r="S1493" s="550">
        <f t="shared" si="1578"/>
        <v>0</v>
      </c>
      <c r="T1493" s="550">
        <f>IF(R1493=1,SUM($R$6:R1493),0)</f>
        <v>0</v>
      </c>
      <c r="U1493" s="550">
        <f>IF(S1493=1,SUM($S$6:S1493),0)</f>
        <v>0</v>
      </c>
      <c r="V1493" s="550">
        <f t="shared" si="1579"/>
        <v>0</v>
      </c>
      <c r="W1493" s="550">
        <f t="shared" si="1580"/>
        <v>0</v>
      </c>
      <c r="X1493" s="550">
        <f>IF(W1493=1,SUM($W$6:W1493),0)</f>
        <v>0</v>
      </c>
      <c r="Y1493" s="158"/>
      <c r="Z1493" s="158"/>
      <c r="AA1493" s="158"/>
      <c r="AB1493" s="158"/>
      <c r="AE1493" s="150"/>
      <c r="AF1493" s="160"/>
      <c r="AG1493" s="150"/>
      <c r="AH1493" s="150"/>
    </row>
    <row r="1494" spans="1:34" ht="15" customHeight="1">
      <c r="A1494" s="15"/>
      <c r="B1494" s="166">
        <v>65</v>
      </c>
      <c r="C1494" s="105" t="s">
        <v>1856</v>
      </c>
      <c r="D1494" s="105" t="s">
        <v>1856</v>
      </c>
      <c r="E1494" s="212" t="s">
        <v>47</v>
      </c>
      <c r="F1494" s="213" t="s">
        <v>14</v>
      </c>
      <c r="G1494" s="405"/>
      <c r="H1494" s="405"/>
      <c r="I1494" s="409">
        <v>125972.4</v>
      </c>
      <c r="J1494" s="447">
        <v>1.1333537832310838</v>
      </c>
      <c r="K1494" s="409">
        <f t="shared" si="1584"/>
        <v>268743.69612269942</v>
      </c>
      <c r="L1494" s="409">
        <f t="shared" ref="L1494:O1494" si="1597">IF($J1494&lt;0,(K1494*(1-$J1494)),(K1494*(1+$J1494)))</f>
        <v>573325.38084286556</v>
      </c>
      <c r="M1494" s="409">
        <f t="shared" si="1597"/>
        <v>1223105.8702435293</v>
      </c>
      <c r="N1494" s="409">
        <f t="shared" si="1597"/>
        <v>2609317.5355761806</v>
      </c>
      <c r="O1494" s="409">
        <f t="shared" si="1597"/>
        <v>5566597.4361726539</v>
      </c>
      <c r="P1494" s="455"/>
      <c r="Q1494" s="87">
        <f t="shared" si="1586"/>
        <v>125972.4</v>
      </c>
      <c r="R1494" s="550">
        <f t="shared" si="1577"/>
        <v>0</v>
      </c>
      <c r="S1494" s="550">
        <f t="shared" si="1578"/>
        <v>0</v>
      </c>
      <c r="T1494" s="550">
        <f>IF(R1494=1,SUM($R$6:R1494),0)</f>
        <v>0</v>
      </c>
      <c r="U1494" s="550">
        <f>IF(S1494=1,SUM($S$6:S1494),0)</f>
        <v>0</v>
      </c>
      <c r="V1494" s="550">
        <f t="shared" si="1579"/>
        <v>0</v>
      </c>
      <c r="W1494" s="550">
        <f t="shared" si="1580"/>
        <v>0</v>
      </c>
      <c r="X1494" s="550">
        <f>IF(W1494=1,SUM($W$6:W1494),0)</f>
        <v>0</v>
      </c>
      <c r="Y1494" s="158"/>
      <c r="Z1494" s="158"/>
      <c r="AA1494" s="158"/>
      <c r="AB1494" s="158"/>
      <c r="AE1494" s="150"/>
      <c r="AF1494" s="160"/>
      <c r="AG1494" s="150"/>
      <c r="AH1494" s="150"/>
    </row>
    <row r="1495" spans="1:34" ht="15" customHeight="1">
      <c r="A1495" s="15"/>
      <c r="B1495" s="166">
        <v>66</v>
      </c>
      <c r="C1495" s="105" t="s">
        <v>1857</v>
      </c>
      <c r="D1495" s="105" t="s">
        <v>1857</v>
      </c>
      <c r="E1495" s="212" t="s">
        <v>47</v>
      </c>
      <c r="F1495" s="213" t="s">
        <v>14</v>
      </c>
      <c r="G1495" s="405"/>
      <c r="H1495" s="405"/>
      <c r="I1495" s="409">
        <v>132856.79999999999</v>
      </c>
      <c r="J1495" s="447">
        <v>1.1622495088408642</v>
      </c>
      <c r="K1495" s="409">
        <f t="shared" si="1584"/>
        <v>287269.55054616887</v>
      </c>
      <c r="L1495" s="409">
        <f t="shared" ref="L1495:O1495" si="1598">IF($J1495&lt;0,(K1495*(1-$J1495)),(K1495*(1+$J1495)))</f>
        <v>621148.44457338948</v>
      </c>
      <c r="M1495" s="409">
        <f t="shared" si="1598"/>
        <v>1343077.9191960781</v>
      </c>
      <c r="N1495" s="409">
        <f t="shared" si="1598"/>
        <v>2904069.5711167296</v>
      </c>
      <c r="O1495" s="409">
        <f t="shared" si="1598"/>
        <v>6279323.0037868479</v>
      </c>
      <c r="P1495" s="455"/>
      <c r="Q1495" s="87">
        <f t="shared" si="1586"/>
        <v>132856.79999999999</v>
      </c>
      <c r="R1495" s="550">
        <f t="shared" si="1577"/>
        <v>0</v>
      </c>
      <c r="S1495" s="550">
        <f t="shared" si="1578"/>
        <v>0</v>
      </c>
      <c r="T1495" s="550">
        <f>IF(R1495=1,SUM($R$6:R1495),0)</f>
        <v>0</v>
      </c>
      <c r="U1495" s="550">
        <f>IF(S1495=1,SUM($S$6:S1495),0)</f>
        <v>0</v>
      </c>
      <c r="V1495" s="550">
        <f t="shared" si="1579"/>
        <v>0</v>
      </c>
      <c r="W1495" s="550">
        <f t="shared" si="1580"/>
        <v>0</v>
      </c>
      <c r="X1495" s="550">
        <f>IF(W1495=1,SUM($W$6:W1495),0)</f>
        <v>0</v>
      </c>
      <c r="Y1495" s="158"/>
      <c r="Z1495" s="158"/>
      <c r="AA1495" s="158"/>
      <c r="AB1495" s="158"/>
      <c r="AE1495" s="150"/>
      <c r="AF1495" s="160"/>
      <c r="AG1495" s="150"/>
      <c r="AH1495" s="150"/>
    </row>
    <row r="1496" spans="1:34" ht="15" customHeight="1">
      <c r="A1496" s="15"/>
      <c r="B1496" s="166">
        <v>67</v>
      </c>
      <c r="C1496" s="105" t="s">
        <v>1858</v>
      </c>
      <c r="D1496" s="105" t="s">
        <v>1858</v>
      </c>
      <c r="E1496" s="212" t="s">
        <v>47</v>
      </c>
      <c r="F1496" s="213" t="s">
        <v>14</v>
      </c>
      <c r="G1496" s="405"/>
      <c r="H1496" s="405"/>
      <c r="I1496" s="409">
        <v>260240.4</v>
      </c>
      <c r="J1496" s="447">
        <v>1.2377541493775932</v>
      </c>
      <c r="K1496" s="409">
        <f t="shared" si="1584"/>
        <v>582354.03493568464</v>
      </c>
      <c r="L1496" s="409">
        <f t="shared" ref="L1496:O1496" si="1599">IF($J1496&lt;0,(K1496*(1-$J1496)),(K1496*(1+$J1496)))</f>
        <v>1303165.1580841122</v>
      </c>
      <c r="M1496" s="409">
        <f t="shared" si="1599"/>
        <v>2916163.2398270294</v>
      </c>
      <c r="N1496" s="409">
        <f t="shared" si="1599"/>
        <v>6525656.3901853403</v>
      </c>
      <c r="O1496" s="409">
        <f t="shared" si="1599"/>
        <v>14602814.664549652</v>
      </c>
      <c r="P1496" s="455"/>
      <c r="Q1496" s="87">
        <f t="shared" si="1586"/>
        <v>260240.4</v>
      </c>
      <c r="R1496" s="550">
        <f t="shared" si="1577"/>
        <v>0</v>
      </c>
      <c r="S1496" s="550">
        <f t="shared" si="1578"/>
        <v>0</v>
      </c>
      <c r="T1496" s="550">
        <f>IF(R1496=1,SUM($R$6:R1496),0)</f>
        <v>0</v>
      </c>
      <c r="U1496" s="550">
        <f>IF(S1496=1,SUM($S$6:S1496),0)</f>
        <v>0</v>
      </c>
      <c r="V1496" s="550">
        <f t="shared" si="1579"/>
        <v>0</v>
      </c>
      <c r="W1496" s="550">
        <f t="shared" si="1580"/>
        <v>0</v>
      </c>
      <c r="X1496" s="550">
        <f>IF(W1496=1,SUM($W$6:W1496),0)</f>
        <v>0</v>
      </c>
      <c r="Y1496" s="158"/>
      <c r="Z1496" s="158"/>
      <c r="AA1496" s="158"/>
      <c r="AB1496" s="158"/>
      <c r="AE1496" s="150"/>
      <c r="AF1496" s="160"/>
      <c r="AG1496" s="150"/>
      <c r="AH1496" s="150"/>
    </row>
    <row r="1497" spans="1:34" ht="15" customHeight="1">
      <c r="A1497" s="15"/>
      <c r="B1497" s="166">
        <v>68</v>
      </c>
      <c r="C1497" s="105" t="s">
        <v>1859</v>
      </c>
      <c r="D1497" s="105" t="s">
        <v>1859</v>
      </c>
      <c r="E1497" s="212" t="s">
        <v>47</v>
      </c>
      <c r="F1497" s="213" t="s">
        <v>14</v>
      </c>
      <c r="G1497" s="405"/>
      <c r="H1497" s="405"/>
      <c r="I1497" s="409">
        <v>220899</v>
      </c>
      <c r="J1497" s="447">
        <v>0.91198473282442749</v>
      </c>
      <c r="K1497" s="409">
        <f t="shared" si="1584"/>
        <v>422355.51549618319</v>
      </c>
      <c r="L1497" s="409">
        <f t="shared" ref="L1497:O1497" si="1600">IF($J1497&lt;0,(K1497*(1-$J1497)),(K1497*(1+$J1497)))</f>
        <v>807537.29745289311</v>
      </c>
      <c r="M1497" s="409">
        <f t="shared" si="1600"/>
        <v>1543998.98391623</v>
      </c>
      <c r="N1497" s="409">
        <f t="shared" si="1600"/>
        <v>2952102.4847442606</v>
      </c>
      <c r="O1497" s="409">
        <f t="shared" si="1600"/>
        <v>5644374.8805640833</v>
      </c>
      <c r="P1497" s="455"/>
      <c r="Q1497" s="87">
        <f t="shared" si="1586"/>
        <v>220899</v>
      </c>
      <c r="R1497" s="550">
        <f t="shared" si="1577"/>
        <v>0</v>
      </c>
      <c r="S1497" s="550">
        <f t="shared" si="1578"/>
        <v>0</v>
      </c>
      <c r="T1497" s="550">
        <f>IF(R1497=1,SUM($R$6:R1497),0)</f>
        <v>0</v>
      </c>
      <c r="U1497" s="550">
        <f>IF(S1497=1,SUM($S$6:S1497),0)</f>
        <v>0</v>
      </c>
      <c r="V1497" s="550">
        <f t="shared" si="1579"/>
        <v>0</v>
      </c>
      <c r="W1497" s="550">
        <f t="shared" si="1580"/>
        <v>0</v>
      </c>
      <c r="X1497" s="550">
        <f>IF(W1497=1,SUM($W$6:W1497),0)</f>
        <v>0</v>
      </c>
      <c r="Y1497" s="158"/>
      <c r="Z1497" s="158"/>
      <c r="AA1497" s="158"/>
      <c r="AB1497" s="158"/>
      <c r="AE1497" s="150"/>
      <c r="AF1497" s="160"/>
      <c r="AG1497" s="150"/>
      <c r="AH1497" s="150"/>
    </row>
    <row r="1498" spans="1:34" ht="15" customHeight="1">
      <c r="A1498" s="15"/>
      <c r="B1498" s="166">
        <v>69</v>
      </c>
      <c r="C1498" s="105" t="s">
        <v>1860</v>
      </c>
      <c r="D1498" s="105" t="s">
        <v>1860</v>
      </c>
      <c r="E1498" s="212" t="s">
        <v>47</v>
      </c>
      <c r="F1498" s="213" t="s">
        <v>14</v>
      </c>
      <c r="G1498" s="405"/>
      <c r="H1498" s="405"/>
      <c r="I1498" s="409">
        <v>282262.2</v>
      </c>
      <c r="J1498" s="447">
        <v>1.3703392405063293</v>
      </c>
      <c r="K1498" s="409">
        <f t="shared" si="1584"/>
        <v>669057.16877164564</v>
      </c>
      <c r="L1498" s="409">
        <f t="shared" ref="L1498:O1498" si="1601">IF($J1498&lt;0,(K1498*(1-$J1498)),(K1498*(1+$J1498)))</f>
        <v>1585892.4612814973</v>
      </c>
      <c r="M1498" s="409">
        <f t="shared" si="1601"/>
        <v>3759103.132198697</v>
      </c>
      <c r="N1498" s="409">
        <f t="shared" si="1601"/>
        <v>8910349.6633608211</v>
      </c>
      <c r="O1498" s="409">
        <f t="shared" si="1601"/>
        <v>21120551.453696512</v>
      </c>
      <c r="P1498" s="455"/>
      <c r="Q1498" s="87">
        <f t="shared" si="1586"/>
        <v>282262.2</v>
      </c>
      <c r="R1498" s="550">
        <f t="shared" si="1577"/>
        <v>0</v>
      </c>
      <c r="S1498" s="550">
        <f t="shared" si="1578"/>
        <v>0</v>
      </c>
      <c r="T1498" s="550">
        <f>IF(R1498=1,SUM($R$6:R1498),0)</f>
        <v>0</v>
      </c>
      <c r="U1498" s="550">
        <f>IF(S1498=1,SUM($S$6:S1498),0)</f>
        <v>0</v>
      </c>
      <c r="V1498" s="550">
        <f t="shared" si="1579"/>
        <v>0</v>
      </c>
      <c r="W1498" s="550">
        <f t="shared" si="1580"/>
        <v>0</v>
      </c>
      <c r="X1498" s="550">
        <f>IF(W1498=1,SUM($W$6:W1498),0)</f>
        <v>0</v>
      </c>
      <c r="Y1498" s="158"/>
      <c r="Z1498" s="158"/>
      <c r="AA1498" s="158"/>
      <c r="AB1498" s="158"/>
      <c r="AE1498" s="150"/>
      <c r="AF1498" s="160"/>
      <c r="AG1498" s="150"/>
      <c r="AH1498" s="150"/>
    </row>
    <row r="1499" spans="1:34" ht="15" customHeight="1">
      <c r="A1499" s="15"/>
      <c r="B1499" s="166">
        <v>70</v>
      </c>
      <c r="C1499" s="105" t="s">
        <v>1861</v>
      </c>
      <c r="D1499" s="105" t="s">
        <v>1861</v>
      </c>
      <c r="E1499" s="212" t="s">
        <v>47</v>
      </c>
      <c r="F1499" s="213" t="s">
        <v>14</v>
      </c>
      <c r="G1499" s="405"/>
      <c r="H1499" s="405"/>
      <c r="I1499" s="409">
        <v>246854.39999999999</v>
      </c>
      <c r="J1499" s="447">
        <v>1.0452397602397601</v>
      </c>
      <c r="K1499" s="409">
        <f t="shared" si="1584"/>
        <v>504876.43387012981</v>
      </c>
      <c r="L1499" s="409">
        <f t="shared" ref="L1499:O1499" si="1602">IF($J1499&lt;0,(K1499*(1-$J1499)),(K1499*(1+$J1499)))</f>
        <v>1032593.3565592493</v>
      </c>
      <c r="M1499" s="409">
        <f t="shared" si="1602"/>
        <v>2111900.9889944084</v>
      </c>
      <c r="N1499" s="409">
        <f t="shared" si="1602"/>
        <v>4319343.8723810362</v>
      </c>
      <c r="O1499" s="409">
        <f t="shared" si="1602"/>
        <v>8834093.825941667</v>
      </c>
      <c r="P1499" s="455"/>
      <c r="Q1499" s="87">
        <f t="shared" si="1586"/>
        <v>246854.39999999999</v>
      </c>
      <c r="R1499" s="550">
        <f t="shared" si="1577"/>
        <v>0</v>
      </c>
      <c r="S1499" s="550">
        <f t="shared" si="1578"/>
        <v>0</v>
      </c>
      <c r="T1499" s="550">
        <f>IF(R1499=1,SUM($R$6:R1499),0)</f>
        <v>0</v>
      </c>
      <c r="U1499" s="550">
        <f>IF(S1499=1,SUM($S$6:S1499),0)</f>
        <v>0</v>
      </c>
      <c r="V1499" s="550">
        <f t="shared" si="1579"/>
        <v>0</v>
      </c>
      <c r="W1499" s="550">
        <f t="shared" si="1580"/>
        <v>0</v>
      </c>
      <c r="X1499" s="550">
        <f>IF(W1499=1,SUM($W$6:W1499),0)</f>
        <v>0</v>
      </c>
      <c r="Y1499" s="158"/>
      <c r="Z1499" s="158"/>
      <c r="AA1499" s="158"/>
      <c r="AB1499" s="158"/>
      <c r="AE1499" s="150"/>
      <c r="AF1499" s="160"/>
      <c r="AG1499" s="150"/>
      <c r="AH1499" s="150"/>
    </row>
    <row r="1500" spans="1:34" ht="15" customHeight="1">
      <c r="A1500" s="15"/>
      <c r="B1500" s="166">
        <v>71</v>
      </c>
      <c r="C1500" s="105" t="s">
        <v>1862</v>
      </c>
      <c r="D1500" s="105" t="s">
        <v>1862</v>
      </c>
      <c r="E1500" s="212" t="s">
        <v>47</v>
      </c>
      <c r="F1500" s="213" t="s">
        <v>14</v>
      </c>
      <c r="G1500" s="405"/>
      <c r="H1500" s="405"/>
      <c r="I1500" s="409">
        <v>282262.2</v>
      </c>
      <c r="J1500" s="447">
        <v>1.3703392405063293</v>
      </c>
      <c r="K1500" s="409">
        <f t="shared" si="1584"/>
        <v>669057.16877164564</v>
      </c>
      <c r="L1500" s="409">
        <f t="shared" ref="L1500:O1500" si="1603">IF($J1500&lt;0,(K1500*(1-$J1500)),(K1500*(1+$J1500)))</f>
        <v>1585892.4612814973</v>
      </c>
      <c r="M1500" s="409">
        <f t="shared" si="1603"/>
        <v>3759103.132198697</v>
      </c>
      <c r="N1500" s="409">
        <f t="shared" si="1603"/>
        <v>8910349.6633608211</v>
      </c>
      <c r="O1500" s="409">
        <f t="shared" si="1603"/>
        <v>21120551.453696512</v>
      </c>
      <c r="P1500" s="455"/>
      <c r="Q1500" s="87">
        <f t="shared" si="1586"/>
        <v>282262.2</v>
      </c>
      <c r="R1500" s="550">
        <f t="shared" si="1577"/>
        <v>0</v>
      </c>
      <c r="S1500" s="550">
        <f t="shared" si="1578"/>
        <v>0</v>
      </c>
      <c r="T1500" s="550">
        <f>IF(R1500=1,SUM($R$6:R1500),0)</f>
        <v>0</v>
      </c>
      <c r="U1500" s="550">
        <f>IF(S1500=1,SUM($S$6:S1500),0)</f>
        <v>0</v>
      </c>
      <c r="V1500" s="550">
        <f t="shared" si="1579"/>
        <v>0</v>
      </c>
      <c r="W1500" s="550">
        <f t="shared" si="1580"/>
        <v>0</v>
      </c>
      <c r="X1500" s="550">
        <f>IF(W1500=1,SUM($W$6:W1500),0)</f>
        <v>0</v>
      </c>
      <c r="Y1500" s="158"/>
      <c r="Z1500" s="158"/>
      <c r="AA1500" s="158"/>
      <c r="AB1500" s="158"/>
      <c r="AE1500" s="150"/>
      <c r="AF1500" s="160"/>
      <c r="AG1500" s="150"/>
      <c r="AH1500" s="150"/>
    </row>
    <row r="1501" spans="1:34" ht="15" customHeight="1">
      <c r="A1501" s="15"/>
      <c r="B1501" s="166">
        <v>72</v>
      </c>
      <c r="C1501" s="105" t="s">
        <v>1863</v>
      </c>
      <c r="D1501" s="105" t="s">
        <v>1863</v>
      </c>
      <c r="E1501" s="212" t="s">
        <v>47</v>
      </c>
      <c r="F1501" s="213" t="s">
        <v>14</v>
      </c>
      <c r="G1501" s="405"/>
      <c r="H1501" s="405"/>
      <c r="I1501" s="409">
        <v>84615.599999999991</v>
      </c>
      <c r="J1501" s="447">
        <v>0.34945303210463724</v>
      </c>
      <c r="K1501" s="409">
        <f t="shared" si="1584"/>
        <v>114184.77798335312</v>
      </c>
      <c r="L1501" s="409">
        <f t="shared" ref="L1501:O1501" si="1604">IF($J1501&lt;0,(K1501*(1-$J1501)),(K1501*(1+$J1501)))</f>
        <v>154086.9948698307</v>
      </c>
      <c r="M1501" s="409">
        <f t="shared" si="1604"/>
        <v>207933.1624349847</v>
      </c>
      <c r="N1501" s="409">
        <f t="shared" si="1604"/>
        <v>280596.03652299615</v>
      </c>
      <c r="O1501" s="409">
        <f t="shared" si="1604"/>
        <v>378651.17228250066</v>
      </c>
      <c r="P1501" s="455"/>
      <c r="Q1501" s="87">
        <f t="shared" si="1586"/>
        <v>84615.599999999991</v>
      </c>
      <c r="R1501" s="550">
        <f t="shared" si="1577"/>
        <v>0</v>
      </c>
      <c r="S1501" s="550">
        <f t="shared" si="1578"/>
        <v>0</v>
      </c>
      <c r="T1501" s="550">
        <f>IF(R1501=1,SUM($R$6:R1501),0)</f>
        <v>0</v>
      </c>
      <c r="U1501" s="550">
        <f>IF(S1501=1,SUM($S$6:S1501),0)</f>
        <v>0</v>
      </c>
      <c r="V1501" s="550">
        <f t="shared" si="1579"/>
        <v>0</v>
      </c>
      <c r="W1501" s="550">
        <f t="shared" si="1580"/>
        <v>0</v>
      </c>
      <c r="X1501" s="550">
        <f>IF(W1501=1,SUM($W$6:W1501),0)</f>
        <v>0</v>
      </c>
      <c r="Y1501" s="158"/>
      <c r="Z1501" s="158"/>
      <c r="AA1501" s="158"/>
      <c r="AB1501" s="158"/>
      <c r="AE1501" s="150"/>
      <c r="AF1501" s="160"/>
      <c r="AG1501" s="150"/>
      <c r="AH1501" s="150"/>
    </row>
    <row r="1502" spans="1:34" ht="15" customHeight="1">
      <c r="A1502" s="15"/>
      <c r="B1502" s="166">
        <v>73</v>
      </c>
      <c r="C1502" s="105" t="s">
        <v>1864</v>
      </c>
      <c r="D1502" s="105" t="s">
        <v>1864</v>
      </c>
      <c r="E1502" s="212" t="s">
        <v>47</v>
      </c>
      <c r="F1502" s="213" t="s">
        <v>14</v>
      </c>
      <c r="G1502" s="405"/>
      <c r="H1502" s="405"/>
      <c r="I1502" s="409">
        <v>75173.399999999994</v>
      </c>
      <c r="J1502" s="447">
        <v>0.91081159420289837</v>
      </c>
      <c r="K1502" s="409">
        <f t="shared" si="1584"/>
        <v>143642.20429565213</v>
      </c>
      <c r="L1502" s="409">
        <f t="shared" ref="L1502:O1502" si="1605">IF($J1502&lt;0,(K1502*(1-$J1502)),(K1502*(1+$J1502)))</f>
        <v>274473.18938499346</v>
      </c>
      <c r="M1502" s="409">
        <f t="shared" si="1605"/>
        <v>524466.55257469334</v>
      </c>
      <c r="N1502" s="409">
        <f t="shared" si="1605"/>
        <v>1002156.769431348</v>
      </c>
      <c r="O1502" s="409">
        <f t="shared" si="1605"/>
        <v>1914932.7742383403</v>
      </c>
      <c r="P1502" s="455"/>
      <c r="Q1502" s="87">
        <f t="shared" si="1586"/>
        <v>75173.399999999994</v>
      </c>
      <c r="R1502" s="550">
        <f t="shared" si="1577"/>
        <v>0</v>
      </c>
      <c r="S1502" s="550">
        <f t="shared" si="1578"/>
        <v>0</v>
      </c>
      <c r="T1502" s="550">
        <f>IF(R1502=1,SUM($R$6:R1502),0)</f>
        <v>0</v>
      </c>
      <c r="U1502" s="550">
        <f>IF(S1502=1,SUM($S$6:S1502),0)</f>
        <v>0</v>
      </c>
      <c r="V1502" s="550">
        <f t="shared" si="1579"/>
        <v>0</v>
      </c>
      <c r="W1502" s="550">
        <f t="shared" si="1580"/>
        <v>0</v>
      </c>
      <c r="X1502" s="550">
        <f>IF(W1502=1,SUM($W$6:W1502),0)</f>
        <v>0</v>
      </c>
      <c r="Y1502" s="158"/>
      <c r="Z1502" s="158"/>
      <c r="AA1502" s="158"/>
      <c r="AB1502" s="158"/>
      <c r="AE1502" s="150"/>
      <c r="AF1502" s="160"/>
      <c r="AG1502" s="150"/>
      <c r="AH1502" s="150"/>
    </row>
    <row r="1503" spans="1:34" ht="15" customHeight="1">
      <c r="A1503" s="15"/>
      <c r="B1503" s="166">
        <v>74</v>
      </c>
      <c r="C1503" s="105" t="s">
        <v>1865</v>
      </c>
      <c r="D1503" s="105" t="s">
        <v>1865</v>
      </c>
      <c r="E1503" s="212" t="s">
        <v>47</v>
      </c>
      <c r="F1503" s="213" t="s">
        <v>14</v>
      </c>
      <c r="G1503" s="405"/>
      <c r="H1503" s="405"/>
      <c r="I1503" s="409">
        <v>78316.800000000003</v>
      </c>
      <c r="J1503" s="447">
        <v>0.78595719381688456</v>
      </c>
      <c r="K1503" s="409">
        <f t="shared" si="1584"/>
        <v>139870.45235671819</v>
      </c>
      <c r="L1503" s="409">
        <f t="shared" ref="L1503:O1503" si="1606">IF($J1503&lt;0,(K1503*(1-$J1503)),(K1503*(1+$J1503)))</f>
        <v>249802.64058890266</v>
      </c>
      <c r="M1503" s="409">
        <f t="shared" si="1606"/>
        <v>446136.82299420441</v>
      </c>
      <c r="N1503" s="409">
        <f t="shared" si="1606"/>
        <v>796781.26845310943</v>
      </c>
      <c r="O1503" s="409">
        <f t="shared" si="1606"/>
        <v>1423017.238292373</v>
      </c>
      <c r="P1503" s="455"/>
      <c r="Q1503" s="87">
        <f t="shared" si="1586"/>
        <v>78316.800000000003</v>
      </c>
      <c r="R1503" s="550">
        <f t="shared" si="1577"/>
        <v>0</v>
      </c>
      <c r="S1503" s="550">
        <f t="shared" si="1578"/>
        <v>0</v>
      </c>
      <c r="T1503" s="550">
        <f>IF(R1503=1,SUM($R$6:R1503),0)</f>
        <v>0</v>
      </c>
      <c r="U1503" s="550">
        <f>IF(S1503=1,SUM($S$6:S1503),0)</f>
        <v>0</v>
      </c>
      <c r="V1503" s="550">
        <f t="shared" si="1579"/>
        <v>0</v>
      </c>
      <c r="W1503" s="550">
        <f t="shared" si="1580"/>
        <v>0</v>
      </c>
      <c r="X1503" s="550">
        <f>IF(W1503=1,SUM($W$6:W1503),0)</f>
        <v>0</v>
      </c>
      <c r="Y1503" s="158"/>
      <c r="Z1503" s="158"/>
      <c r="AA1503" s="158"/>
      <c r="AB1503" s="158"/>
      <c r="AE1503" s="150"/>
      <c r="AF1503" s="160"/>
      <c r="AG1503" s="150"/>
      <c r="AH1503" s="150"/>
    </row>
    <row r="1504" spans="1:34" ht="15" customHeight="1">
      <c r="A1504" s="15"/>
      <c r="B1504" s="166">
        <v>75</v>
      </c>
      <c r="C1504" s="105" t="s">
        <v>1866</v>
      </c>
      <c r="D1504" s="105" t="s">
        <v>1866</v>
      </c>
      <c r="E1504" s="212" t="s">
        <v>47</v>
      </c>
      <c r="F1504" s="213" t="s">
        <v>14</v>
      </c>
      <c r="G1504" s="405"/>
      <c r="H1504" s="405"/>
      <c r="I1504" s="409">
        <v>78316.800000000003</v>
      </c>
      <c r="J1504" s="447">
        <v>0.33242394504416084</v>
      </c>
      <c r="K1504" s="409">
        <f t="shared" si="1584"/>
        <v>104351.17961923454</v>
      </c>
      <c r="L1504" s="409">
        <f t="shared" ref="L1504:O1504" si="1607">IF($J1504&lt;0,(K1504*(1-$J1504)),(K1504*(1+$J1504)))</f>
        <v>139040.01041827232</v>
      </c>
      <c r="M1504" s="409">
        <f t="shared" si="1607"/>
        <v>185260.23920049562</v>
      </c>
      <c r="N1504" s="409">
        <f t="shared" si="1607"/>
        <v>246845.17877534925</v>
      </c>
      <c r="O1504" s="409">
        <f t="shared" si="1607"/>
        <v>328902.426918982</v>
      </c>
      <c r="P1504" s="455"/>
      <c r="Q1504" s="87">
        <f t="shared" si="1586"/>
        <v>78316.800000000003</v>
      </c>
      <c r="R1504" s="550">
        <f t="shared" si="1577"/>
        <v>0</v>
      </c>
      <c r="S1504" s="550">
        <f t="shared" si="1578"/>
        <v>0</v>
      </c>
      <c r="T1504" s="550">
        <f>IF(R1504=1,SUM($R$6:R1504),0)</f>
        <v>0</v>
      </c>
      <c r="U1504" s="550">
        <f>IF(S1504=1,SUM($S$6:S1504),0)</f>
        <v>0</v>
      </c>
      <c r="V1504" s="550">
        <f t="shared" si="1579"/>
        <v>0</v>
      </c>
      <c r="W1504" s="550">
        <f t="shared" si="1580"/>
        <v>0</v>
      </c>
      <c r="X1504" s="550">
        <f>IF(W1504=1,SUM($W$6:W1504),0)</f>
        <v>0</v>
      </c>
      <c r="Y1504" s="158"/>
      <c r="Z1504" s="158"/>
      <c r="AA1504" s="158"/>
      <c r="AB1504" s="158"/>
      <c r="AE1504" s="150"/>
      <c r="AF1504" s="160"/>
      <c r="AG1504" s="150"/>
      <c r="AH1504" s="150"/>
    </row>
    <row r="1505" spans="1:34" ht="15" customHeight="1">
      <c r="A1505" s="15"/>
      <c r="B1505" s="166">
        <v>76</v>
      </c>
      <c r="C1505" s="105" t="s">
        <v>1867</v>
      </c>
      <c r="D1505" s="105" t="s">
        <v>1867</v>
      </c>
      <c r="E1505" s="212" t="s">
        <v>47</v>
      </c>
      <c r="F1505" s="213" t="s">
        <v>14</v>
      </c>
      <c r="G1505" s="405"/>
      <c r="H1505" s="405"/>
      <c r="I1505" s="409">
        <v>68875.199999999997</v>
      </c>
      <c r="J1505" s="447">
        <v>0.26499458288190669</v>
      </c>
      <c r="K1505" s="409">
        <f t="shared" si="1584"/>
        <v>87126.754894907892</v>
      </c>
      <c r="L1505" s="409">
        <f t="shared" ref="L1505:O1505" si="1608">IF($J1505&lt;0,(K1505*(1-$J1505)),(K1505*(1+$J1505)))</f>
        <v>110214.87296613814</v>
      </c>
      <c r="M1505" s="409">
        <f t="shared" si="1608"/>
        <v>139421.21725518224</v>
      </c>
      <c r="N1505" s="409">
        <f t="shared" si="1608"/>
        <v>176367.08456660697</v>
      </c>
      <c r="O1505" s="409">
        <f t="shared" si="1608"/>
        <v>223103.40657543295</v>
      </c>
      <c r="P1505" s="455"/>
      <c r="Q1505" s="87">
        <f t="shared" si="1586"/>
        <v>68875.199999999997</v>
      </c>
      <c r="R1505" s="550">
        <f t="shared" si="1577"/>
        <v>0</v>
      </c>
      <c r="S1505" s="550">
        <f t="shared" si="1578"/>
        <v>0</v>
      </c>
      <c r="T1505" s="550">
        <f>IF(R1505=1,SUM($R$6:R1505),0)</f>
        <v>0</v>
      </c>
      <c r="U1505" s="550">
        <f>IF(S1505=1,SUM($S$6:S1505),0)</f>
        <v>0</v>
      </c>
      <c r="V1505" s="550">
        <f t="shared" si="1579"/>
        <v>0</v>
      </c>
      <c r="W1505" s="550">
        <f t="shared" si="1580"/>
        <v>0</v>
      </c>
      <c r="X1505" s="550">
        <f>IF(W1505=1,SUM($W$6:W1505),0)</f>
        <v>0</v>
      </c>
      <c r="Y1505" s="158"/>
      <c r="Z1505" s="158"/>
      <c r="AA1505" s="158"/>
      <c r="AB1505" s="158"/>
      <c r="AE1505" s="150"/>
      <c r="AF1505" s="160"/>
      <c r="AG1505" s="150"/>
      <c r="AH1505" s="150"/>
    </row>
    <row r="1506" spans="1:34" ht="15" customHeight="1">
      <c r="A1506" s="15"/>
      <c r="B1506" s="166">
        <v>77</v>
      </c>
      <c r="C1506" s="105" t="s">
        <v>1868</v>
      </c>
      <c r="D1506" s="105" t="s">
        <v>1868</v>
      </c>
      <c r="E1506" s="212" t="s">
        <v>47</v>
      </c>
      <c r="F1506" s="213" t="s">
        <v>14</v>
      </c>
      <c r="G1506" s="405"/>
      <c r="H1506" s="405"/>
      <c r="I1506" s="409">
        <v>74382.599999999991</v>
      </c>
      <c r="J1506" s="447">
        <v>0.23589793915603538</v>
      </c>
      <c r="K1506" s="409">
        <f t="shared" si="1584"/>
        <v>91929.302049067715</v>
      </c>
      <c r="L1506" s="409">
        <f t="shared" ref="L1506:O1506" si="1609">IF($J1506&lt;0,(K1506*(1-$J1506)),(K1506*(1+$J1506)))</f>
        <v>113615.23495049549</v>
      </c>
      <c r="M1506" s="409">
        <f t="shared" si="1609"/>
        <v>140416.83473204615</v>
      </c>
      <c r="N1506" s="409">
        <f t="shared" si="1609"/>
        <v>173540.87666814946</v>
      </c>
      <c r="O1506" s="409">
        <f t="shared" si="1609"/>
        <v>214478.81183349763</v>
      </c>
      <c r="P1506" s="455"/>
      <c r="Q1506" s="87">
        <f t="shared" si="1586"/>
        <v>74382.599999999991</v>
      </c>
      <c r="R1506" s="550">
        <f t="shared" si="1577"/>
        <v>0</v>
      </c>
      <c r="S1506" s="550">
        <f t="shared" si="1578"/>
        <v>0</v>
      </c>
      <c r="T1506" s="550">
        <f>IF(R1506=1,SUM($R$6:R1506),0)</f>
        <v>0</v>
      </c>
      <c r="U1506" s="550">
        <f>IF(S1506=1,SUM($S$6:S1506),0)</f>
        <v>0</v>
      </c>
      <c r="V1506" s="550">
        <f t="shared" si="1579"/>
        <v>0</v>
      </c>
      <c r="W1506" s="550">
        <f t="shared" si="1580"/>
        <v>0</v>
      </c>
      <c r="X1506" s="550">
        <f>IF(W1506=1,SUM($W$6:W1506),0)</f>
        <v>0</v>
      </c>
      <c r="Y1506" s="158"/>
      <c r="Z1506" s="158"/>
      <c r="AA1506" s="158"/>
      <c r="AB1506" s="158"/>
      <c r="AE1506" s="150"/>
      <c r="AF1506" s="160"/>
      <c r="AG1506" s="150"/>
      <c r="AH1506" s="150"/>
    </row>
    <row r="1507" spans="1:34" ht="15" customHeight="1">
      <c r="A1507" s="15"/>
      <c r="B1507" s="166">
        <v>78</v>
      </c>
      <c r="C1507" s="105" t="s">
        <v>1869</v>
      </c>
      <c r="D1507" s="105" t="s">
        <v>1869</v>
      </c>
      <c r="E1507" s="212" t="s">
        <v>47</v>
      </c>
      <c r="F1507" s="213" t="s">
        <v>14</v>
      </c>
      <c r="G1507" s="405"/>
      <c r="H1507" s="405"/>
      <c r="I1507" s="409">
        <v>120244.2</v>
      </c>
      <c r="J1507" s="447">
        <v>1.1155286129970901</v>
      </c>
      <c r="K1507" s="409">
        <f t="shared" si="1584"/>
        <v>254380.04564694467</v>
      </c>
      <c r="L1507" s="409">
        <f t="shared" ref="L1507:O1507" si="1610">IF($J1507&lt;0,(K1507*(1-$J1507)),(K1507*(1+$J1507)))</f>
        <v>538148.26514161727</v>
      </c>
      <c r="M1507" s="409">
        <f t="shared" si="1610"/>
        <v>1138468.0529418357</v>
      </c>
      <c r="N1507" s="409">
        <f t="shared" si="1610"/>
        <v>2408461.7409815392</v>
      </c>
      <c r="O1507" s="409">
        <f t="shared" si="1610"/>
        <v>5095169.7263552323</v>
      </c>
      <c r="P1507" s="455"/>
      <c r="Q1507" s="87">
        <f t="shared" si="1586"/>
        <v>120244.2</v>
      </c>
      <c r="R1507" s="550">
        <f t="shared" si="1577"/>
        <v>0</v>
      </c>
      <c r="S1507" s="550">
        <f t="shared" si="1578"/>
        <v>0</v>
      </c>
      <c r="T1507" s="550">
        <f>IF(R1507=1,SUM($R$6:R1507),0)</f>
        <v>0</v>
      </c>
      <c r="U1507" s="550">
        <f>IF(S1507=1,SUM($S$6:S1507),0)</f>
        <v>0</v>
      </c>
      <c r="V1507" s="550">
        <f t="shared" si="1579"/>
        <v>0</v>
      </c>
      <c r="W1507" s="550">
        <f t="shared" si="1580"/>
        <v>0</v>
      </c>
      <c r="X1507" s="550">
        <f>IF(W1507=1,SUM($W$6:W1507),0)</f>
        <v>0</v>
      </c>
      <c r="Y1507" s="158"/>
      <c r="Z1507" s="158"/>
      <c r="AA1507" s="158"/>
      <c r="AB1507" s="158"/>
      <c r="AE1507" s="150"/>
      <c r="AF1507" s="160"/>
      <c r="AG1507" s="150"/>
      <c r="AH1507" s="150"/>
    </row>
    <row r="1508" spans="1:34" ht="15" customHeight="1">
      <c r="A1508" s="15"/>
      <c r="B1508" s="166">
        <v>79</v>
      </c>
      <c r="C1508" s="105" t="s">
        <v>1870</v>
      </c>
      <c r="D1508" s="105" t="s">
        <v>1870</v>
      </c>
      <c r="E1508" s="212" t="s">
        <v>47</v>
      </c>
      <c r="F1508" s="213" t="s">
        <v>14</v>
      </c>
      <c r="G1508" s="405"/>
      <c r="H1508" s="405"/>
      <c r="I1508" s="409">
        <v>113753.4</v>
      </c>
      <c r="J1508" s="447">
        <v>1.0504052684903749</v>
      </c>
      <c r="K1508" s="409">
        <f t="shared" si="1584"/>
        <v>233240.57066869299</v>
      </c>
      <c r="L1508" s="409">
        <f t="shared" ref="L1508:O1508" si="1611">IF($J1508&lt;0,(K1508*(1-$J1508)),(K1508*(1+$J1508)))</f>
        <v>478237.69492478971</v>
      </c>
      <c r="M1508" s="409">
        <f t="shared" si="1611"/>
        <v>980581.08926448144</v>
      </c>
      <c r="N1508" s="409">
        <f t="shared" si="1611"/>
        <v>2010588.6316099232</v>
      </c>
      <c r="O1508" s="409">
        <f t="shared" si="1611"/>
        <v>4122521.52301984</v>
      </c>
      <c r="P1508" s="455"/>
      <c r="Q1508" s="87">
        <f t="shared" si="1586"/>
        <v>113753.4</v>
      </c>
      <c r="R1508" s="550">
        <f t="shared" si="1577"/>
        <v>0</v>
      </c>
      <c r="S1508" s="550">
        <f t="shared" si="1578"/>
        <v>0</v>
      </c>
      <c r="T1508" s="550">
        <f>IF(R1508=1,SUM($R$6:R1508),0)</f>
        <v>0</v>
      </c>
      <c r="U1508" s="550">
        <f>IF(S1508=1,SUM($S$6:S1508),0)</f>
        <v>0</v>
      </c>
      <c r="V1508" s="550">
        <f t="shared" si="1579"/>
        <v>0</v>
      </c>
      <c r="W1508" s="550">
        <f t="shared" si="1580"/>
        <v>0</v>
      </c>
      <c r="X1508" s="550">
        <f>IF(W1508=1,SUM($W$6:W1508),0)</f>
        <v>0</v>
      </c>
      <c r="Y1508" s="158"/>
      <c r="Z1508" s="158"/>
      <c r="AA1508" s="158"/>
      <c r="AB1508" s="158"/>
      <c r="AE1508" s="150"/>
      <c r="AF1508" s="160"/>
      <c r="AG1508" s="150"/>
      <c r="AH1508" s="150"/>
    </row>
    <row r="1509" spans="1:34" ht="15" customHeight="1">
      <c r="A1509" s="15"/>
      <c r="B1509" s="166">
        <v>80</v>
      </c>
      <c r="C1509" s="105" t="s">
        <v>1871</v>
      </c>
      <c r="D1509" s="105" t="s">
        <v>1871</v>
      </c>
      <c r="E1509" s="212" t="s">
        <v>47</v>
      </c>
      <c r="F1509" s="213" t="s">
        <v>14</v>
      </c>
      <c r="G1509" s="405"/>
      <c r="H1509" s="405"/>
      <c r="I1509" s="409">
        <v>245484</v>
      </c>
      <c r="J1509" s="447">
        <v>2.9525070422535209</v>
      </c>
      <c r="K1509" s="409">
        <f t="shared" si="1584"/>
        <v>970277.23876056331</v>
      </c>
      <c r="L1509" s="409">
        <f t="shared" ref="L1509:O1509" si="1612">IF($J1509&lt;0,(K1509*(1-$J1509)),(K1509*(1+$J1509)))</f>
        <v>3835027.6191394273</v>
      </c>
      <c r="M1509" s="409">
        <f t="shared" si="1612"/>
        <v>15157973.67188534</v>
      </c>
      <c r="N1509" s="409">
        <f t="shared" si="1612"/>
        <v>59911997.684420265</v>
      </c>
      <c r="O1509" s="409">
        <f t="shared" si="1612"/>
        <v>236802592.76314774</v>
      </c>
      <c r="P1509" s="455"/>
      <c r="Q1509" s="87">
        <f t="shared" si="1586"/>
        <v>245484</v>
      </c>
      <c r="R1509" s="550">
        <f t="shared" si="1577"/>
        <v>0</v>
      </c>
      <c r="S1509" s="550">
        <f t="shared" si="1578"/>
        <v>0</v>
      </c>
      <c r="T1509" s="550">
        <f>IF(R1509=1,SUM($R$6:R1509),0)</f>
        <v>0</v>
      </c>
      <c r="U1509" s="550">
        <f>IF(S1509=1,SUM($S$6:S1509),0)</f>
        <v>0</v>
      </c>
      <c r="V1509" s="550">
        <f t="shared" si="1579"/>
        <v>0</v>
      </c>
      <c r="W1509" s="550">
        <f t="shared" si="1580"/>
        <v>0</v>
      </c>
      <c r="X1509" s="550">
        <f>IF(W1509=1,SUM($W$6:W1509),0)</f>
        <v>0</v>
      </c>
      <c r="Y1509" s="158"/>
      <c r="Z1509" s="158"/>
      <c r="AA1509" s="158"/>
      <c r="AB1509" s="158"/>
      <c r="AE1509" s="150"/>
      <c r="AF1509" s="160"/>
      <c r="AG1509" s="150"/>
      <c r="AH1509" s="150"/>
    </row>
    <row r="1510" spans="1:34" ht="15" customHeight="1">
      <c r="A1510" s="15"/>
      <c r="B1510" s="169"/>
      <c r="C1510" s="105" t="s">
        <v>48</v>
      </c>
      <c r="D1510" s="105"/>
      <c r="E1510" s="212" t="s">
        <v>48</v>
      </c>
      <c r="F1510" s="213"/>
      <c r="G1510" s="214">
        <v>0</v>
      </c>
      <c r="H1510" s="214">
        <v>0</v>
      </c>
      <c r="I1510" s="167"/>
      <c r="J1510" s="445"/>
      <c r="K1510" s="167">
        <f t="shared" si="1584"/>
        <v>0</v>
      </c>
      <c r="L1510" s="167">
        <f t="shared" ref="L1510:O1510" si="1613">IF($J1510&lt;0,(K1510*(1-$J1510)),(K1510*(1+$J1510)))</f>
        <v>0</v>
      </c>
      <c r="M1510" s="167">
        <f t="shared" si="1613"/>
        <v>0</v>
      </c>
      <c r="N1510" s="167">
        <f t="shared" si="1613"/>
        <v>0</v>
      </c>
      <c r="O1510" s="167">
        <f t="shared" si="1613"/>
        <v>0</v>
      </c>
      <c r="P1510" s="455"/>
      <c r="Q1510" s="87">
        <f t="shared" si="1586"/>
        <v>0</v>
      </c>
      <c r="R1510" s="550">
        <f t="shared" si="1577"/>
        <v>0</v>
      </c>
      <c r="S1510" s="550">
        <f t="shared" si="1578"/>
        <v>0</v>
      </c>
      <c r="T1510" s="550">
        <f>IF(R1510=1,SUM($R$6:R1510),0)</f>
        <v>0</v>
      </c>
      <c r="U1510" s="550">
        <f>IF(S1510=1,SUM($S$6:S1510),0)</f>
        <v>0</v>
      </c>
      <c r="V1510" s="550">
        <f t="shared" si="1579"/>
        <v>0</v>
      </c>
      <c r="W1510" s="550">
        <f t="shared" si="1580"/>
        <v>0</v>
      </c>
      <c r="X1510" s="550">
        <f>IF(W1510=1,SUM($W$6:W1510),0)</f>
        <v>0</v>
      </c>
      <c r="Y1510" s="158"/>
      <c r="Z1510" s="158"/>
      <c r="AA1510" s="158"/>
      <c r="AB1510" s="158"/>
      <c r="AE1510" s="150"/>
      <c r="AF1510" s="160"/>
      <c r="AG1510" s="150"/>
      <c r="AH1510" s="150"/>
    </row>
    <row r="1511" spans="1:34" ht="15" customHeight="1">
      <c r="A1511" s="15"/>
      <c r="B1511" s="425" t="s">
        <v>720</v>
      </c>
      <c r="C1511" s="426" t="s">
        <v>581</v>
      </c>
      <c r="D1511" s="426"/>
      <c r="E1511" s="212" t="s">
        <v>48</v>
      </c>
      <c r="F1511" s="213"/>
      <c r="G1511" s="214">
        <v>0</v>
      </c>
      <c r="H1511" s="214">
        <v>0</v>
      </c>
      <c r="I1511" s="167">
        <v>0</v>
      </c>
      <c r="J1511" s="445"/>
      <c r="K1511" s="167">
        <f t="shared" si="1584"/>
        <v>0</v>
      </c>
      <c r="L1511" s="167">
        <f t="shared" ref="L1511:O1511" si="1614">IF($J1511&lt;0,(K1511*(1-$J1511)),(K1511*(1+$J1511)))</f>
        <v>0</v>
      </c>
      <c r="M1511" s="167">
        <f t="shared" si="1614"/>
        <v>0</v>
      </c>
      <c r="N1511" s="167">
        <f t="shared" si="1614"/>
        <v>0</v>
      </c>
      <c r="O1511" s="167">
        <f t="shared" si="1614"/>
        <v>0</v>
      </c>
      <c r="P1511" s="455"/>
      <c r="Q1511" s="87">
        <f t="shared" si="1586"/>
        <v>0</v>
      </c>
      <c r="R1511" s="550">
        <f t="shared" si="1577"/>
        <v>0</v>
      </c>
      <c r="S1511" s="550">
        <f t="shared" si="1578"/>
        <v>0</v>
      </c>
      <c r="T1511" s="550">
        <f>IF(R1511=1,SUM($R$6:R1511),0)</f>
        <v>0</v>
      </c>
      <c r="U1511" s="550">
        <f>IF(S1511=1,SUM($S$6:S1511),0)</f>
        <v>0</v>
      </c>
      <c r="V1511" s="550">
        <f t="shared" si="1579"/>
        <v>0</v>
      </c>
      <c r="W1511" s="550">
        <f t="shared" si="1580"/>
        <v>0</v>
      </c>
      <c r="X1511" s="550">
        <f>IF(W1511=1,SUM($W$6:W1511),0)</f>
        <v>0</v>
      </c>
      <c r="Y1511" s="158"/>
      <c r="Z1511" s="158"/>
      <c r="AA1511" s="158"/>
      <c r="AB1511" s="158"/>
      <c r="AE1511" s="150"/>
      <c r="AF1511" s="160"/>
      <c r="AG1511" s="150"/>
      <c r="AH1511" s="150"/>
    </row>
    <row r="1512" spans="1:34" ht="15" customHeight="1">
      <c r="A1512" s="15"/>
      <c r="B1512" s="166">
        <v>1</v>
      </c>
      <c r="C1512" s="105" t="s">
        <v>2313</v>
      </c>
      <c r="D1512" s="105" t="s">
        <v>1872</v>
      </c>
      <c r="E1512" s="212" t="s">
        <v>47</v>
      </c>
      <c r="F1512" s="213" t="s">
        <v>14</v>
      </c>
      <c r="G1512" s="214">
        <v>89700</v>
      </c>
      <c r="H1512" s="214">
        <v>89700</v>
      </c>
      <c r="I1512" s="167">
        <v>122824.79999999999</v>
      </c>
      <c r="J1512" s="445">
        <f t="shared" ref="J1512:J1546" si="1615">((I1512-H1512)/H1512)*100%</f>
        <v>0.36928428093645471</v>
      </c>
      <c r="K1512" s="167">
        <f t="shared" si="1584"/>
        <v>168182.06794916384</v>
      </c>
      <c r="L1512" s="167">
        <f t="shared" ref="L1512:O1512" si="1616">IF($J1512&lt;0,(K1512*(1-$J1512)),(K1512*(1+$J1512)))</f>
        <v>230289.06197817679</v>
      </c>
      <c r="M1512" s="167">
        <f t="shared" si="1616"/>
        <v>315331.19263831846</v>
      </c>
      <c r="N1512" s="167">
        <f t="shared" si="1616"/>
        <v>431778.04536859458</v>
      </c>
      <c r="O1512" s="167">
        <f t="shared" si="1616"/>
        <v>591226.89037668391</v>
      </c>
      <c r="P1512" s="455"/>
      <c r="Q1512" s="87">
        <f t="shared" si="1586"/>
        <v>122824.79999999999</v>
      </c>
      <c r="R1512" s="550">
        <f t="shared" si="1577"/>
        <v>0</v>
      </c>
      <c r="S1512" s="550">
        <f t="shared" si="1578"/>
        <v>0</v>
      </c>
      <c r="T1512" s="550">
        <f>IF(R1512=1,SUM($R$6:R1512),0)</f>
        <v>0</v>
      </c>
      <c r="U1512" s="550">
        <f>IF(S1512=1,SUM($S$6:S1512),0)</f>
        <v>0</v>
      </c>
      <c r="V1512" s="550">
        <f t="shared" si="1579"/>
        <v>0</v>
      </c>
      <c r="W1512" s="550">
        <f t="shared" si="1580"/>
        <v>0</v>
      </c>
      <c r="X1512" s="550">
        <f>IF(W1512=1,SUM($W$6:W1512),0)</f>
        <v>0</v>
      </c>
      <c r="Y1512" s="158"/>
      <c r="Z1512" s="158"/>
      <c r="AA1512" s="158"/>
      <c r="AB1512" s="158"/>
      <c r="AE1512" s="150"/>
      <c r="AF1512" s="160"/>
      <c r="AG1512" s="150"/>
      <c r="AH1512" s="150"/>
    </row>
    <row r="1513" spans="1:34" ht="15" customHeight="1">
      <c r="A1513" s="15"/>
      <c r="B1513" s="166">
        <v>2</v>
      </c>
      <c r="C1513" s="105" t="s">
        <v>2314</v>
      </c>
      <c r="D1513" s="105" t="s">
        <v>1873</v>
      </c>
      <c r="E1513" s="212" t="s">
        <v>47</v>
      </c>
      <c r="F1513" s="213" t="s">
        <v>14</v>
      </c>
      <c r="G1513" s="214">
        <v>91200</v>
      </c>
      <c r="H1513" s="214">
        <v>91200</v>
      </c>
      <c r="I1513" s="167">
        <v>119457.59999999999</v>
      </c>
      <c r="J1513" s="445">
        <f t="shared" si="1615"/>
        <v>0.30984210526315781</v>
      </c>
      <c r="K1513" s="167">
        <f t="shared" si="1584"/>
        <v>156470.5942736842</v>
      </c>
      <c r="L1513" s="167">
        <f t="shared" ref="L1513:O1513" si="1617">IF($J1513&lt;0,(K1513*(1-$J1513)),(K1513*(1+$J1513)))</f>
        <v>204951.77261521993</v>
      </c>
      <c r="M1513" s="167">
        <f t="shared" si="1617"/>
        <v>268454.46131973574</v>
      </c>
      <c r="N1513" s="167">
        <f t="shared" si="1617"/>
        <v>351632.95678232965</v>
      </c>
      <c r="O1513" s="167">
        <f t="shared" si="1617"/>
        <v>460583.65239167569</v>
      </c>
      <c r="P1513" s="455"/>
      <c r="Q1513" s="87">
        <f t="shared" si="1586"/>
        <v>119457.59999999999</v>
      </c>
      <c r="R1513" s="550">
        <f t="shared" si="1577"/>
        <v>0</v>
      </c>
      <c r="S1513" s="550">
        <f t="shared" si="1578"/>
        <v>0</v>
      </c>
      <c r="T1513" s="550">
        <f>IF(R1513=1,SUM($R$6:R1513),0)</f>
        <v>0</v>
      </c>
      <c r="U1513" s="550">
        <f>IF(S1513=1,SUM($S$6:S1513),0)</f>
        <v>0</v>
      </c>
      <c r="V1513" s="550">
        <f t="shared" si="1579"/>
        <v>0</v>
      </c>
      <c r="W1513" s="550">
        <f t="shared" si="1580"/>
        <v>0</v>
      </c>
      <c r="X1513" s="550">
        <f>IF(W1513=1,SUM($W$6:W1513),0)</f>
        <v>0</v>
      </c>
      <c r="Y1513" s="158"/>
      <c r="Z1513" s="158"/>
      <c r="AA1513" s="158"/>
      <c r="AB1513" s="158"/>
      <c r="AE1513" s="150"/>
      <c r="AF1513" s="160"/>
      <c r="AG1513" s="150"/>
      <c r="AH1513" s="150"/>
    </row>
    <row r="1514" spans="1:34" ht="15" customHeight="1">
      <c r="A1514" s="15"/>
      <c r="B1514" s="166">
        <v>3</v>
      </c>
      <c r="C1514" s="105" t="s">
        <v>1874</v>
      </c>
      <c r="D1514" s="105" t="s">
        <v>1874</v>
      </c>
      <c r="E1514" s="212" t="s">
        <v>47</v>
      </c>
      <c r="F1514" s="213" t="s">
        <v>14</v>
      </c>
      <c r="G1514" s="405"/>
      <c r="H1514" s="405"/>
      <c r="I1514" s="409">
        <v>119457.59999999999</v>
      </c>
      <c r="J1514" s="447">
        <v>0.30984210526315781</v>
      </c>
      <c r="K1514" s="409">
        <f t="shared" si="1584"/>
        <v>156470.5942736842</v>
      </c>
      <c r="L1514" s="409">
        <f t="shared" ref="L1514:O1514" si="1618">IF($J1514&lt;0,(K1514*(1-$J1514)),(K1514*(1+$J1514)))</f>
        <v>204951.77261521993</v>
      </c>
      <c r="M1514" s="409">
        <f t="shared" si="1618"/>
        <v>268454.46131973574</v>
      </c>
      <c r="N1514" s="409">
        <f t="shared" si="1618"/>
        <v>351632.95678232965</v>
      </c>
      <c r="O1514" s="409">
        <f t="shared" si="1618"/>
        <v>460583.65239167569</v>
      </c>
      <c r="P1514" s="455"/>
      <c r="Q1514" s="87">
        <f t="shared" si="1586"/>
        <v>119457.59999999999</v>
      </c>
      <c r="R1514" s="550">
        <f t="shared" si="1577"/>
        <v>0</v>
      </c>
      <c r="S1514" s="550">
        <f t="shared" si="1578"/>
        <v>0</v>
      </c>
      <c r="T1514" s="550">
        <f>IF(R1514=1,SUM($R$6:R1514),0)</f>
        <v>0</v>
      </c>
      <c r="U1514" s="550">
        <f>IF(S1514=1,SUM($S$6:S1514),0)</f>
        <v>0</v>
      </c>
      <c r="V1514" s="550">
        <f t="shared" si="1579"/>
        <v>0</v>
      </c>
      <c r="W1514" s="550">
        <f t="shared" si="1580"/>
        <v>0</v>
      </c>
      <c r="X1514" s="550">
        <f>IF(W1514=1,SUM($W$6:W1514),0)</f>
        <v>0</v>
      </c>
      <c r="Y1514" s="158"/>
      <c r="Z1514" s="158"/>
      <c r="AA1514" s="158"/>
      <c r="AB1514" s="158"/>
      <c r="AE1514" s="150"/>
      <c r="AF1514" s="160"/>
      <c r="AG1514" s="150"/>
      <c r="AH1514" s="150"/>
    </row>
    <row r="1515" spans="1:34" ht="15" customHeight="1">
      <c r="A1515" s="15"/>
      <c r="B1515" s="166">
        <v>4</v>
      </c>
      <c r="C1515" s="105" t="s">
        <v>2315</v>
      </c>
      <c r="D1515" s="105" t="s">
        <v>1875</v>
      </c>
      <c r="E1515" s="212" t="s">
        <v>47</v>
      </c>
      <c r="F1515" s="213" t="s">
        <v>14</v>
      </c>
      <c r="G1515" s="214">
        <v>95640</v>
      </c>
      <c r="H1515" s="214">
        <v>95640</v>
      </c>
      <c r="I1515" s="167">
        <v>128116.79999999999</v>
      </c>
      <c r="J1515" s="445">
        <f t="shared" si="1615"/>
        <v>0.3395734002509409</v>
      </c>
      <c r="K1515" s="167">
        <f t="shared" si="1584"/>
        <v>171621.85740526975</v>
      </c>
      <c r="L1515" s="167">
        <f t="shared" ref="L1515:O1515" si="1619">IF($J1515&lt;0,(K1515*(1-$J1515)),(K1515*(1+$J1515)))</f>
        <v>229900.07508175934</v>
      </c>
      <c r="M1515" s="167">
        <f t="shared" si="1619"/>
        <v>307968.02529521898</v>
      </c>
      <c r="N1515" s="167">
        <f t="shared" si="1619"/>
        <v>412545.77481328428</v>
      </c>
      <c r="O1515" s="167">
        <f t="shared" si="1619"/>
        <v>552635.34632579028</v>
      </c>
      <c r="P1515" s="455"/>
      <c r="Q1515" s="87">
        <f t="shared" si="1586"/>
        <v>128116.79999999999</v>
      </c>
      <c r="R1515" s="550">
        <f t="shared" si="1577"/>
        <v>0</v>
      </c>
      <c r="S1515" s="550">
        <f t="shared" si="1578"/>
        <v>0</v>
      </c>
      <c r="T1515" s="550">
        <f>IF(R1515=1,SUM($R$6:R1515),0)</f>
        <v>0</v>
      </c>
      <c r="U1515" s="550">
        <f>IF(S1515=1,SUM($S$6:S1515),0)</f>
        <v>0</v>
      </c>
      <c r="V1515" s="550">
        <f t="shared" si="1579"/>
        <v>0</v>
      </c>
      <c r="W1515" s="550">
        <f t="shared" si="1580"/>
        <v>0</v>
      </c>
      <c r="X1515" s="550">
        <f>IF(W1515=1,SUM($W$6:W1515),0)</f>
        <v>0</v>
      </c>
      <c r="Y1515" s="158"/>
      <c r="Z1515" s="158"/>
      <c r="AA1515" s="158"/>
      <c r="AB1515" s="158"/>
      <c r="AE1515" s="150"/>
      <c r="AF1515" s="160"/>
      <c r="AG1515" s="150"/>
      <c r="AH1515" s="150"/>
    </row>
    <row r="1516" spans="1:34" ht="15" customHeight="1">
      <c r="A1516" s="15"/>
      <c r="B1516" s="166">
        <v>5</v>
      </c>
      <c r="C1516" s="105" t="s">
        <v>2316</v>
      </c>
      <c r="D1516" s="105" t="s">
        <v>1876</v>
      </c>
      <c r="E1516" s="212" t="s">
        <v>47</v>
      </c>
      <c r="F1516" s="213" t="s">
        <v>14</v>
      </c>
      <c r="G1516" s="214">
        <v>95640</v>
      </c>
      <c r="H1516" s="214">
        <v>95640</v>
      </c>
      <c r="I1516" s="167">
        <v>128116.79999999999</v>
      </c>
      <c r="J1516" s="445">
        <f t="shared" si="1615"/>
        <v>0.3395734002509409</v>
      </c>
      <c r="K1516" s="167">
        <f t="shared" si="1584"/>
        <v>171621.85740526975</v>
      </c>
      <c r="L1516" s="167">
        <f t="shared" ref="L1516:O1516" si="1620">IF($J1516&lt;0,(K1516*(1-$J1516)),(K1516*(1+$J1516)))</f>
        <v>229900.07508175934</v>
      </c>
      <c r="M1516" s="167">
        <f t="shared" si="1620"/>
        <v>307968.02529521898</v>
      </c>
      <c r="N1516" s="167">
        <f t="shared" si="1620"/>
        <v>412545.77481328428</v>
      </c>
      <c r="O1516" s="167">
        <f t="shared" si="1620"/>
        <v>552635.34632579028</v>
      </c>
      <c r="P1516" s="455"/>
      <c r="Q1516" s="87">
        <f t="shared" si="1586"/>
        <v>128116.79999999999</v>
      </c>
      <c r="R1516" s="550">
        <f t="shared" si="1577"/>
        <v>0</v>
      </c>
      <c r="S1516" s="550">
        <f t="shared" si="1578"/>
        <v>0</v>
      </c>
      <c r="T1516" s="550">
        <f>IF(R1516=1,SUM($R$6:R1516),0)</f>
        <v>0</v>
      </c>
      <c r="U1516" s="550">
        <f>IF(S1516=1,SUM($S$6:S1516),0)</f>
        <v>0</v>
      </c>
      <c r="V1516" s="550">
        <f t="shared" si="1579"/>
        <v>0</v>
      </c>
      <c r="W1516" s="550">
        <f t="shared" si="1580"/>
        <v>0</v>
      </c>
      <c r="X1516" s="550">
        <f>IF(W1516=1,SUM($W$6:W1516),0)</f>
        <v>0</v>
      </c>
      <c r="Y1516" s="158"/>
      <c r="Z1516" s="158"/>
      <c r="AA1516" s="158"/>
      <c r="AB1516" s="158"/>
      <c r="AE1516" s="150"/>
      <c r="AF1516" s="160"/>
      <c r="AG1516" s="150"/>
      <c r="AH1516" s="150"/>
    </row>
    <row r="1517" spans="1:34" ht="15" customHeight="1">
      <c r="A1517" s="15"/>
      <c r="B1517" s="166">
        <v>6</v>
      </c>
      <c r="C1517" s="105" t="s">
        <v>2317</v>
      </c>
      <c r="D1517" s="105" t="s">
        <v>1877</v>
      </c>
      <c r="E1517" s="212" t="s">
        <v>47</v>
      </c>
      <c r="F1517" s="213" t="s">
        <v>14</v>
      </c>
      <c r="G1517" s="214">
        <v>116340</v>
      </c>
      <c r="H1517" s="214">
        <v>116340</v>
      </c>
      <c r="I1517" s="167">
        <v>226524.6</v>
      </c>
      <c r="J1517" s="445">
        <f t="shared" si="1615"/>
        <v>0.94709128416709654</v>
      </c>
      <c r="K1517" s="167">
        <f t="shared" si="1584"/>
        <v>441064.07430943788</v>
      </c>
      <c r="L1517" s="167">
        <f t="shared" ref="L1517:O1517" si="1621">IF($J1517&lt;0,(K1517*(1-$J1517)),(K1517*(1+$J1517)))</f>
        <v>858792.01484713505</v>
      </c>
      <c r="M1517" s="167">
        <f t="shared" si="1621"/>
        <v>1672146.4470211563</v>
      </c>
      <c r="N1517" s="167">
        <f t="shared" si="1621"/>
        <v>3255821.7728458708</v>
      </c>
      <c r="O1517" s="167">
        <f t="shared" si="1621"/>
        <v>6339382.196709659</v>
      </c>
      <c r="P1517" s="455"/>
      <c r="Q1517" s="87">
        <f t="shared" si="1586"/>
        <v>226524.6</v>
      </c>
      <c r="R1517" s="550">
        <f t="shared" si="1577"/>
        <v>0</v>
      </c>
      <c r="S1517" s="550">
        <f t="shared" si="1578"/>
        <v>0</v>
      </c>
      <c r="T1517" s="550">
        <f>IF(R1517=1,SUM($R$6:R1517),0)</f>
        <v>0</v>
      </c>
      <c r="U1517" s="550">
        <f>IF(S1517=1,SUM($S$6:S1517),0)</f>
        <v>0</v>
      </c>
      <c r="V1517" s="550">
        <f t="shared" si="1579"/>
        <v>0</v>
      </c>
      <c r="W1517" s="550">
        <f t="shared" si="1580"/>
        <v>0</v>
      </c>
      <c r="X1517" s="550">
        <f>IF(W1517=1,SUM($W$6:W1517),0)</f>
        <v>0</v>
      </c>
      <c r="Y1517" s="158"/>
      <c r="Z1517" s="158"/>
      <c r="AA1517" s="158"/>
      <c r="AB1517" s="158"/>
      <c r="AE1517" s="150"/>
      <c r="AF1517" s="160"/>
      <c r="AG1517" s="150"/>
      <c r="AH1517" s="150"/>
    </row>
    <row r="1518" spans="1:34" ht="15" customHeight="1">
      <c r="A1518" s="15"/>
      <c r="B1518" s="166">
        <v>7</v>
      </c>
      <c r="C1518" s="105" t="s">
        <v>2318</v>
      </c>
      <c r="D1518" s="105" t="s">
        <v>1878</v>
      </c>
      <c r="E1518" s="212" t="s">
        <v>47</v>
      </c>
      <c r="F1518" s="213" t="s">
        <v>14</v>
      </c>
      <c r="G1518" s="214">
        <v>115020</v>
      </c>
      <c r="H1518" s="214">
        <v>115020</v>
      </c>
      <c r="I1518" s="167">
        <v>237154.19999999998</v>
      </c>
      <c r="J1518" s="445">
        <f t="shared" si="1615"/>
        <v>1.0618518518518516</v>
      </c>
      <c r="K1518" s="167">
        <f t="shared" si="1584"/>
        <v>488976.82644444436</v>
      </c>
      <c r="L1518" s="167">
        <f t="shared" ref="L1518:O1518" si="1622">IF($J1518&lt;0,(K1518*(1-$J1518)),(K1518*(1+$J1518)))</f>
        <v>1008197.7751171191</v>
      </c>
      <c r="M1518" s="167">
        <f t="shared" si="1622"/>
        <v>2078754.4496581487</v>
      </c>
      <c r="N1518" s="167">
        <f t="shared" si="1622"/>
        <v>4286083.7115729302</v>
      </c>
      <c r="O1518" s="167">
        <f t="shared" si="1622"/>
        <v>8837269.637898704</v>
      </c>
      <c r="P1518" s="455"/>
      <c r="Q1518" s="87">
        <f t="shared" si="1586"/>
        <v>237154.19999999998</v>
      </c>
      <c r="R1518" s="550">
        <f t="shared" si="1577"/>
        <v>0</v>
      </c>
      <c r="S1518" s="550">
        <f t="shared" si="1578"/>
        <v>0</v>
      </c>
      <c r="T1518" s="550">
        <f>IF(R1518=1,SUM($R$6:R1518),0)</f>
        <v>0</v>
      </c>
      <c r="U1518" s="550">
        <f>IF(S1518=1,SUM($S$6:S1518),0)</f>
        <v>0</v>
      </c>
      <c r="V1518" s="550">
        <f t="shared" si="1579"/>
        <v>0</v>
      </c>
      <c r="W1518" s="550">
        <f t="shared" si="1580"/>
        <v>0</v>
      </c>
      <c r="X1518" s="550">
        <f>IF(W1518=1,SUM($W$6:W1518),0)</f>
        <v>0</v>
      </c>
      <c r="Y1518" s="158"/>
      <c r="Z1518" s="158"/>
      <c r="AA1518" s="158"/>
      <c r="AB1518" s="158"/>
      <c r="AE1518" s="150"/>
      <c r="AF1518" s="160"/>
      <c r="AG1518" s="150"/>
      <c r="AH1518" s="150"/>
    </row>
    <row r="1519" spans="1:34" ht="15" customHeight="1">
      <c r="A1519" s="15"/>
      <c r="B1519" s="166">
        <v>8</v>
      </c>
      <c r="C1519" s="105" t="s">
        <v>2319</v>
      </c>
      <c r="D1519" s="105" t="s">
        <v>1879</v>
      </c>
      <c r="E1519" s="212" t="s">
        <v>47</v>
      </c>
      <c r="F1519" s="213" t="s">
        <v>14</v>
      </c>
      <c r="G1519" s="214">
        <v>115020</v>
      </c>
      <c r="H1519" s="214">
        <v>115020</v>
      </c>
      <c r="I1519" s="167">
        <v>237154.19999999998</v>
      </c>
      <c r="J1519" s="445">
        <f t="shared" si="1615"/>
        <v>1.0618518518518516</v>
      </c>
      <c r="K1519" s="167">
        <f t="shared" si="1584"/>
        <v>488976.82644444436</v>
      </c>
      <c r="L1519" s="167">
        <f t="shared" ref="L1519:O1519" si="1623">IF($J1519&lt;0,(K1519*(1-$J1519)),(K1519*(1+$J1519)))</f>
        <v>1008197.7751171191</v>
      </c>
      <c r="M1519" s="167">
        <f t="shared" si="1623"/>
        <v>2078754.4496581487</v>
      </c>
      <c r="N1519" s="167">
        <f t="shared" si="1623"/>
        <v>4286083.7115729302</v>
      </c>
      <c r="O1519" s="167">
        <f t="shared" si="1623"/>
        <v>8837269.637898704</v>
      </c>
      <c r="P1519" s="455"/>
      <c r="Q1519" s="87">
        <f t="shared" si="1586"/>
        <v>237154.19999999998</v>
      </c>
      <c r="R1519" s="550">
        <f t="shared" si="1577"/>
        <v>0</v>
      </c>
      <c r="S1519" s="550">
        <f t="shared" si="1578"/>
        <v>0</v>
      </c>
      <c r="T1519" s="550">
        <f>IF(R1519=1,SUM($R$6:R1519),0)</f>
        <v>0</v>
      </c>
      <c r="U1519" s="550">
        <f>IF(S1519=1,SUM($S$6:S1519),0)</f>
        <v>0</v>
      </c>
      <c r="V1519" s="550">
        <f t="shared" si="1579"/>
        <v>0</v>
      </c>
      <c r="W1519" s="550">
        <f t="shared" si="1580"/>
        <v>0</v>
      </c>
      <c r="X1519" s="550">
        <f>IF(W1519=1,SUM($W$6:W1519),0)</f>
        <v>0</v>
      </c>
      <c r="Y1519" s="158"/>
      <c r="Z1519" s="158"/>
      <c r="AA1519" s="158"/>
      <c r="AB1519" s="158"/>
      <c r="AE1519" s="150"/>
      <c r="AF1519" s="160"/>
      <c r="AG1519" s="150"/>
      <c r="AH1519" s="150"/>
    </row>
    <row r="1520" spans="1:34" ht="15" customHeight="1">
      <c r="A1520" s="15"/>
      <c r="B1520" s="166">
        <v>9</v>
      </c>
      <c r="C1520" s="105" t="s">
        <v>2320</v>
      </c>
      <c r="D1520" s="105" t="s">
        <v>1880</v>
      </c>
      <c r="E1520" s="212" t="s">
        <v>47</v>
      </c>
      <c r="F1520" s="213" t="s">
        <v>14</v>
      </c>
      <c r="G1520" s="214">
        <v>115020</v>
      </c>
      <c r="H1520" s="214">
        <v>115020</v>
      </c>
      <c r="I1520" s="167">
        <v>201361.19999999998</v>
      </c>
      <c r="J1520" s="445">
        <f t="shared" si="1615"/>
        <v>0.75066249347939473</v>
      </c>
      <c r="K1520" s="167">
        <f t="shared" si="1584"/>
        <v>352515.50048200309</v>
      </c>
      <c r="L1520" s="167">
        <f t="shared" ref="L1520:O1520" si="1624">IF($J1520&lt;0,(K1520*(1-$J1520)),(K1520*(1+$J1520)))</f>
        <v>617135.66506396036</v>
      </c>
      <c r="M1520" s="167">
        <f t="shared" si="1624"/>
        <v>1080396.2622159375</v>
      </c>
      <c r="N1520" s="167">
        <f t="shared" si="1624"/>
        <v>1891409.2143567712</v>
      </c>
      <c r="O1520" s="167">
        <f t="shared" si="1624"/>
        <v>3311219.1713957284</v>
      </c>
      <c r="P1520" s="455"/>
      <c r="Q1520" s="87">
        <f t="shared" si="1586"/>
        <v>201361.19999999998</v>
      </c>
      <c r="R1520" s="550">
        <f t="shared" si="1577"/>
        <v>0</v>
      </c>
      <c r="S1520" s="550">
        <f t="shared" si="1578"/>
        <v>0</v>
      </c>
      <c r="T1520" s="550">
        <f>IF(R1520=1,SUM($R$6:R1520),0)</f>
        <v>0</v>
      </c>
      <c r="U1520" s="550">
        <f>IF(S1520=1,SUM($S$6:S1520),0)</f>
        <v>0</v>
      </c>
      <c r="V1520" s="550">
        <f t="shared" si="1579"/>
        <v>0</v>
      </c>
      <c r="W1520" s="550">
        <f t="shared" si="1580"/>
        <v>0</v>
      </c>
      <c r="X1520" s="550">
        <f>IF(W1520=1,SUM($W$6:W1520),0)</f>
        <v>0</v>
      </c>
      <c r="Y1520" s="158"/>
      <c r="Z1520" s="158"/>
      <c r="AA1520" s="158"/>
      <c r="AB1520" s="158"/>
      <c r="AE1520" s="150"/>
      <c r="AF1520" s="160"/>
      <c r="AG1520" s="150"/>
      <c r="AH1520" s="150"/>
    </row>
    <row r="1521" spans="1:34" ht="15" customHeight="1">
      <c r="A1521" s="15"/>
      <c r="B1521" s="166">
        <v>10</v>
      </c>
      <c r="C1521" s="105" t="s">
        <v>2321</v>
      </c>
      <c r="D1521" s="105" t="s">
        <v>1881</v>
      </c>
      <c r="E1521" s="212" t="s">
        <v>47</v>
      </c>
      <c r="F1521" s="213" t="s">
        <v>14</v>
      </c>
      <c r="G1521" s="214">
        <v>117900</v>
      </c>
      <c r="H1521" s="214">
        <v>117900</v>
      </c>
      <c r="I1521" s="167">
        <v>201785.4</v>
      </c>
      <c r="J1521" s="445">
        <f t="shared" si="1615"/>
        <v>0.71149618320610686</v>
      </c>
      <c r="K1521" s="167">
        <f t="shared" si="1584"/>
        <v>345354.94192671753</v>
      </c>
      <c r="L1521" s="167">
        <f t="shared" ref="L1521:O1521" si="1625">IF($J1521&lt;0,(K1521*(1-$J1521)),(K1521*(1+$J1521)))</f>
        <v>591073.66495894373</v>
      </c>
      <c r="M1521" s="167">
        <f t="shared" si="1625"/>
        <v>1011620.3215708773</v>
      </c>
      <c r="N1521" s="167">
        <f t="shared" si="1625"/>
        <v>1731384.319222291</v>
      </c>
      <c r="O1521" s="167">
        <f t="shared" si="1625"/>
        <v>2963257.6540118549</v>
      </c>
      <c r="P1521" s="455"/>
      <c r="Q1521" s="87">
        <f t="shared" si="1586"/>
        <v>201785.4</v>
      </c>
      <c r="R1521" s="550">
        <f t="shared" si="1577"/>
        <v>0</v>
      </c>
      <c r="S1521" s="550">
        <f t="shared" si="1578"/>
        <v>0</v>
      </c>
      <c r="T1521" s="550">
        <f>IF(R1521=1,SUM($R$6:R1521),0)</f>
        <v>0</v>
      </c>
      <c r="U1521" s="550">
        <f>IF(S1521=1,SUM($S$6:S1521),0)</f>
        <v>0</v>
      </c>
      <c r="V1521" s="550">
        <f t="shared" si="1579"/>
        <v>0</v>
      </c>
      <c r="W1521" s="550">
        <f t="shared" si="1580"/>
        <v>0</v>
      </c>
      <c r="X1521" s="550">
        <f>IF(W1521=1,SUM($W$6:W1521),0)</f>
        <v>0</v>
      </c>
      <c r="Y1521" s="158"/>
      <c r="Z1521" s="158"/>
      <c r="AA1521" s="158"/>
      <c r="AB1521" s="158"/>
      <c r="AE1521" s="150"/>
      <c r="AF1521" s="160"/>
      <c r="AG1521" s="150"/>
      <c r="AH1521" s="150"/>
    </row>
    <row r="1522" spans="1:34" ht="15" customHeight="1">
      <c r="A1522" s="15"/>
      <c r="B1522" s="166">
        <v>11</v>
      </c>
      <c r="C1522" s="105" t="s">
        <v>2322</v>
      </c>
      <c r="D1522" s="105" t="s">
        <v>1882</v>
      </c>
      <c r="E1522" s="212" t="s">
        <v>47</v>
      </c>
      <c r="F1522" s="213" t="s">
        <v>14</v>
      </c>
      <c r="G1522" s="214">
        <v>136860</v>
      </c>
      <c r="H1522" s="214">
        <v>136860</v>
      </c>
      <c r="I1522" s="167">
        <v>228340.8</v>
      </c>
      <c r="J1522" s="445">
        <f t="shared" si="1615"/>
        <v>0.6684261288908373</v>
      </c>
      <c r="K1522" s="167">
        <f t="shared" si="1584"/>
        <v>380969.75701183686</v>
      </c>
      <c r="L1522" s="167">
        <f t="shared" ref="L1522:O1522" si="1626">IF($J1522&lt;0,(K1522*(1-$J1522)),(K1522*(1+$J1522)))</f>
        <v>635619.89691574185</v>
      </c>
      <c r="M1522" s="167">
        <f t="shared" si="1626"/>
        <v>1060484.8440571243</v>
      </c>
      <c r="N1522" s="167">
        <f t="shared" si="1626"/>
        <v>1769340.6231176313</v>
      </c>
      <c r="O1522" s="167">
        <f t="shared" si="1626"/>
        <v>2952014.1265174514</v>
      </c>
      <c r="P1522" s="455"/>
      <c r="Q1522" s="87">
        <f t="shared" si="1586"/>
        <v>228340.8</v>
      </c>
      <c r="R1522" s="550">
        <f t="shared" si="1577"/>
        <v>0</v>
      </c>
      <c r="S1522" s="550">
        <f t="shared" si="1578"/>
        <v>0</v>
      </c>
      <c r="T1522" s="550">
        <f>IF(R1522=1,SUM($R$6:R1522),0)</f>
        <v>0</v>
      </c>
      <c r="U1522" s="550">
        <f>IF(S1522=1,SUM($S$6:S1522),0)</f>
        <v>0</v>
      </c>
      <c r="V1522" s="550">
        <f t="shared" si="1579"/>
        <v>0</v>
      </c>
      <c r="W1522" s="550">
        <f t="shared" si="1580"/>
        <v>0</v>
      </c>
      <c r="X1522" s="550">
        <f>IF(W1522=1,SUM($W$6:W1522),0)</f>
        <v>0</v>
      </c>
      <c r="Y1522" s="158"/>
      <c r="Z1522" s="158"/>
      <c r="AA1522" s="158"/>
      <c r="AB1522" s="158"/>
      <c r="AE1522" s="150"/>
      <c r="AF1522" s="160"/>
      <c r="AG1522" s="150"/>
      <c r="AH1522" s="150"/>
    </row>
    <row r="1523" spans="1:34" ht="15" customHeight="1">
      <c r="A1523" s="15"/>
      <c r="B1523" s="166">
        <v>12</v>
      </c>
      <c r="C1523" s="105" t="s">
        <v>2323</v>
      </c>
      <c r="D1523" s="105" t="s">
        <v>1883</v>
      </c>
      <c r="E1523" s="212" t="s">
        <v>47</v>
      </c>
      <c r="F1523" s="213" t="s">
        <v>14</v>
      </c>
      <c r="G1523" s="214">
        <v>220920</v>
      </c>
      <c r="H1523" s="214">
        <v>220920</v>
      </c>
      <c r="I1523" s="167">
        <v>406585.2</v>
      </c>
      <c r="J1523" s="445">
        <f t="shared" si="1615"/>
        <v>0.84041825095057043</v>
      </c>
      <c r="K1523" s="167">
        <f t="shared" si="1584"/>
        <v>748286.82264638785</v>
      </c>
      <c r="L1523" s="167">
        <f t="shared" ref="L1523:O1523" si="1627">IF($J1523&lt;0,(K1523*(1-$J1523)),(K1523*(1+$J1523)))</f>
        <v>1377160.7253442248</v>
      </c>
      <c r="M1523" s="167">
        <f t="shared" si="1627"/>
        <v>2534551.7334158374</v>
      </c>
      <c r="N1523" s="167">
        <f t="shared" si="1627"/>
        <v>4664635.2681569122</v>
      </c>
      <c r="O1523" s="167">
        <f t="shared" si="1627"/>
        <v>8584879.8815436885</v>
      </c>
      <c r="P1523" s="455"/>
      <c r="Q1523" s="87">
        <f t="shared" si="1586"/>
        <v>406585.2</v>
      </c>
      <c r="R1523" s="550">
        <f t="shared" si="1577"/>
        <v>0</v>
      </c>
      <c r="S1523" s="550">
        <f t="shared" si="1578"/>
        <v>0</v>
      </c>
      <c r="T1523" s="550">
        <f>IF(R1523=1,SUM($R$6:R1523),0)</f>
        <v>0</v>
      </c>
      <c r="U1523" s="550">
        <f>IF(S1523=1,SUM($S$6:S1523),0)</f>
        <v>0</v>
      </c>
      <c r="V1523" s="550">
        <f t="shared" si="1579"/>
        <v>0</v>
      </c>
      <c r="W1523" s="550">
        <f t="shared" si="1580"/>
        <v>0</v>
      </c>
      <c r="X1523" s="550">
        <f>IF(W1523=1,SUM($W$6:W1523),0)</f>
        <v>0</v>
      </c>
      <c r="Y1523" s="158"/>
      <c r="Z1523" s="158"/>
      <c r="AA1523" s="158"/>
      <c r="AB1523" s="158"/>
      <c r="AE1523" s="150"/>
      <c r="AF1523" s="160"/>
      <c r="AG1523" s="150"/>
      <c r="AH1523" s="150"/>
    </row>
    <row r="1524" spans="1:34" ht="15" customHeight="1">
      <c r="A1524" s="15"/>
      <c r="B1524" s="166">
        <v>13</v>
      </c>
      <c r="C1524" s="105" t="s">
        <v>2324</v>
      </c>
      <c r="D1524" s="105" t="s">
        <v>1884</v>
      </c>
      <c r="E1524" s="212" t="s">
        <v>47</v>
      </c>
      <c r="F1524" s="213" t="s">
        <v>14</v>
      </c>
      <c r="G1524" s="214">
        <v>220920</v>
      </c>
      <c r="H1524" s="214">
        <v>220920</v>
      </c>
      <c r="I1524" s="167">
        <v>418387.20000000001</v>
      </c>
      <c r="J1524" s="445">
        <f t="shared" si="1615"/>
        <v>0.89384030418250959</v>
      </c>
      <c r="K1524" s="167">
        <f t="shared" si="1584"/>
        <v>792358.54211406852</v>
      </c>
      <c r="L1524" s="167">
        <f t="shared" ref="L1524:O1524" si="1628">IF($J1524&lt;0,(K1524*(1-$J1524)),(K1524*(1+$J1524)))</f>
        <v>1500600.5424189174</v>
      </c>
      <c r="M1524" s="167">
        <f t="shared" si="1628"/>
        <v>2841897.7877110816</v>
      </c>
      <c r="N1524" s="167">
        <f t="shared" si="1628"/>
        <v>5382100.5707343556</v>
      </c>
      <c r="O1524" s="167">
        <f t="shared" si="1628"/>
        <v>10192838.98202041</v>
      </c>
      <c r="P1524" s="455"/>
      <c r="Q1524" s="87">
        <f t="shared" si="1586"/>
        <v>418387.20000000001</v>
      </c>
      <c r="R1524" s="550">
        <f t="shared" si="1577"/>
        <v>0</v>
      </c>
      <c r="S1524" s="550">
        <f t="shared" si="1578"/>
        <v>0</v>
      </c>
      <c r="T1524" s="550">
        <f>IF(R1524=1,SUM($R$6:R1524),0)</f>
        <v>0</v>
      </c>
      <c r="U1524" s="550">
        <f>IF(S1524=1,SUM($S$6:S1524),0)</f>
        <v>0</v>
      </c>
      <c r="V1524" s="550">
        <f t="shared" si="1579"/>
        <v>0</v>
      </c>
      <c r="W1524" s="550">
        <f t="shared" si="1580"/>
        <v>0</v>
      </c>
      <c r="X1524" s="550">
        <f>IF(W1524=1,SUM($W$6:W1524),0)</f>
        <v>0</v>
      </c>
      <c r="Y1524" s="158"/>
      <c r="Z1524" s="158"/>
      <c r="AA1524" s="158"/>
      <c r="AB1524" s="158"/>
      <c r="AE1524" s="150"/>
      <c r="AF1524" s="160"/>
      <c r="AG1524" s="150"/>
      <c r="AH1524" s="150"/>
    </row>
    <row r="1525" spans="1:34" ht="15" customHeight="1">
      <c r="A1525" s="15"/>
      <c r="B1525" s="169"/>
      <c r="C1525" s="105"/>
      <c r="D1525" s="105"/>
      <c r="E1525" s="212" t="s">
        <v>48</v>
      </c>
      <c r="F1525" s="213"/>
      <c r="G1525" s="214">
        <v>0</v>
      </c>
      <c r="H1525" s="214">
        <v>0</v>
      </c>
      <c r="I1525" s="167"/>
      <c r="J1525" s="445"/>
      <c r="K1525" s="167">
        <f t="shared" si="1584"/>
        <v>0</v>
      </c>
      <c r="L1525" s="167">
        <f t="shared" ref="L1525:O1525" si="1629">IF($J1525&lt;0,(K1525*(1-$J1525)),(K1525*(1+$J1525)))</f>
        <v>0</v>
      </c>
      <c r="M1525" s="167">
        <f t="shared" si="1629"/>
        <v>0</v>
      </c>
      <c r="N1525" s="167">
        <f t="shared" si="1629"/>
        <v>0</v>
      </c>
      <c r="O1525" s="167">
        <f t="shared" si="1629"/>
        <v>0</v>
      </c>
      <c r="P1525" s="455"/>
      <c r="Q1525" s="87">
        <f t="shared" si="1586"/>
        <v>0</v>
      </c>
      <c r="R1525" s="550">
        <f t="shared" si="1577"/>
        <v>0</v>
      </c>
      <c r="S1525" s="550">
        <f t="shared" si="1578"/>
        <v>0</v>
      </c>
      <c r="T1525" s="550">
        <f>IF(R1525=1,SUM($R$6:R1525),0)</f>
        <v>0</v>
      </c>
      <c r="U1525" s="550">
        <f>IF(S1525=1,SUM($S$6:S1525),0)</f>
        <v>0</v>
      </c>
      <c r="V1525" s="550">
        <f t="shared" si="1579"/>
        <v>0</v>
      </c>
      <c r="W1525" s="550">
        <f t="shared" si="1580"/>
        <v>0</v>
      </c>
      <c r="X1525" s="550">
        <f>IF(W1525=1,SUM($W$6:W1525),0)</f>
        <v>0</v>
      </c>
      <c r="Y1525" s="158"/>
      <c r="Z1525" s="158"/>
      <c r="AA1525" s="158"/>
      <c r="AB1525" s="158"/>
      <c r="AE1525" s="150"/>
      <c r="AF1525" s="160"/>
      <c r="AG1525" s="150"/>
      <c r="AH1525" s="150"/>
    </row>
    <row r="1526" spans="1:34" ht="15" customHeight="1">
      <c r="A1526" s="15"/>
      <c r="B1526" s="425" t="s">
        <v>720</v>
      </c>
      <c r="C1526" s="426" t="s">
        <v>742</v>
      </c>
      <c r="D1526" s="426"/>
      <c r="E1526" s="212" t="s">
        <v>48</v>
      </c>
      <c r="F1526" s="213"/>
      <c r="G1526" s="214">
        <v>0</v>
      </c>
      <c r="H1526" s="214">
        <v>0</v>
      </c>
      <c r="I1526" s="167"/>
      <c r="J1526" s="445"/>
      <c r="K1526" s="167">
        <f t="shared" si="1584"/>
        <v>0</v>
      </c>
      <c r="L1526" s="167">
        <f t="shared" ref="L1526:O1526" si="1630">IF($J1526&lt;0,(K1526*(1-$J1526)),(K1526*(1+$J1526)))</f>
        <v>0</v>
      </c>
      <c r="M1526" s="167">
        <f t="shared" si="1630"/>
        <v>0</v>
      </c>
      <c r="N1526" s="167">
        <f t="shared" si="1630"/>
        <v>0</v>
      </c>
      <c r="O1526" s="167">
        <f t="shared" si="1630"/>
        <v>0</v>
      </c>
      <c r="P1526" s="455"/>
      <c r="Q1526" s="87">
        <f t="shared" si="1586"/>
        <v>0</v>
      </c>
      <c r="R1526" s="550">
        <f t="shared" si="1577"/>
        <v>0</v>
      </c>
      <c r="S1526" s="550">
        <f t="shared" si="1578"/>
        <v>0</v>
      </c>
      <c r="T1526" s="550">
        <f>IF(R1526=1,SUM($R$6:R1526),0)</f>
        <v>0</v>
      </c>
      <c r="U1526" s="550">
        <f>IF(S1526=1,SUM($S$6:S1526),0)</f>
        <v>0</v>
      </c>
      <c r="V1526" s="550">
        <f t="shared" si="1579"/>
        <v>0</v>
      </c>
      <c r="W1526" s="550">
        <f t="shared" si="1580"/>
        <v>0</v>
      </c>
      <c r="X1526" s="550">
        <f>IF(W1526=1,SUM($W$6:W1526),0)</f>
        <v>0</v>
      </c>
      <c r="Y1526" s="158"/>
      <c r="Z1526" s="158"/>
      <c r="AA1526" s="158"/>
      <c r="AB1526" s="158"/>
      <c r="AE1526" s="150"/>
      <c r="AF1526" s="160"/>
      <c r="AG1526" s="150"/>
      <c r="AH1526" s="150"/>
    </row>
    <row r="1527" spans="1:34" ht="15" customHeight="1">
      <c r="A1527" s="15"/>
      <c r="B1527" s="169">
        <v>1</v>
      </c>
      <c r="C1527" s="105" t="s">
        <v>2325</v>
      </c>
      <c r="D1527" s="105" t="s">
        <v>1885</v>
      </c>
      <c r="E1527" s="212" t="s">
        <v>47</v>
      </c>
      <c r="F1527" s="213" t="s">
        <v>14</v>
      </c>
      <c r="G1527" s="214">
        <v>19440</v>
      </c>
      <c r="H1527" s="214">
        <v>19440</v>
      </c>
      <c r="I1527" s="167">
        <v>23850.6</v>
      </c>
      <c r="J1527" s="445">
        <f t="shared" si="1615"/>
        <v>0.22688271604938265</v>
      </c>
      <c r="K1527" s="167">
        <f t="shared" si="1584"/>
        <v>29261.888907407407</v>
      </c>
      <c r="L1527" s="167">
        <f t="shared" ref="L1527:O1527" si="1631">IF($J1527&lt;0,(K1527*(1-$J1527)),(K1527*(1+$J1527)))</f>
        <v>35900.905739455302</v>
      </c>
      <c r="M1527" s="167">
        <f t="shared" si="1631"/>
        <v>44046.200742255794</v>
      </c>
      <c r="N1527" s="167">
        <f t="shared" si="1631"/>
        <v>54039.522398315123</v>
      </c>
      <c r="O1527" s="167">
        <f t="shared" si="1631"/>
        <v>66300.156014056309</v>
      </c>
      <c r="P1527" s="455"/>
      <c r="Q1527" s="87">
        <f t="shared" si="1586"/>
        <v>23850.6</v>
      </c>
      <c r="R1527" s="550">
        <f t="shared" si="1577"/>
        <v>0</v>
      </c>
      <c r="S1527" s="550">
        <f t="shared" si="1578"/>
        <v>0</v>
      </c>
      <c r="T1527" s="550">
        <f>IF(R1527=1,SUM($R$6:R1527),0)</f>
        <v>0</v>
      </c>
      <c r="U1527" s="550">
        <f>IF(S1527=1,SUM($S$6:S1527),0)</f>
        <v>0</v>
      </c>
      <c r="V1527" s="550">
        <f t="shared" si="1579"/>
        <v>0</v>
      </c>
      <c r="W1527" s="550">
        <f t="shared" si="1580"/>
        <v>0</v>
      </c>
      <c r="X1527" s="550">
        <f>IF(W1527=1,SUM($W$6:W1527),0)</f>
        <v>0</v>
      </c>
      <c r="Y1527" s="158"/>
      <c r="Z1527" s="158"/>
      <c r="AA1527" s="158"/>
      <c r="AB1527" s="158"/>
      <c r="AE1527" s="150"/>
      <c r="AF1527" s="160"/>
      <c r="AG1527" s="150"/>
      <c r="AH1527" s="150"/>
    </row>
    <row r="1528" spans="1:34" ht="15" customHeight="1">
      <c r="A1528" s="15"/>
      <c r="B1528" s="169">
        <v>2</v>
      </c>
      <c r="C1528" s="105" t="s">
        <v>2326</v>
      </c>
      <c r="D1528" s="105" t="s">
        <v>1886</v>
      </c>
      <c r="E1528" s="212" t="s">
        <v>47</v>
      </c>
      <c r="F1528" s="213" t="s">
        <v>14</v>
      </c>
      <c r="G1528" s="214">
        <v>28860</v>
      </c>
      <c r="H1528" s="214">
        <v>28860</v>
      </c>
      <c r="I1528" s="167">
        <v>25102.2</v>
      </c>
      <c r="J1528" s="445">
        <f t="shared" si="1615"/>
        <v>-0.13020790020790018</v>
      </c>
      <c r="K1528" s="167">
        <f t="shared" si="1584"/>
        <v>28370.704752598755</v>
      </c>
      <c r="L1528" s="167">
        <f t="shared" ref="L1528:O1528" si="1632">IF($J1528&lt;0,(K1528*(1-$J1528)),(K1528*(1+$J1528)))</f>
        <v>32064.794645852933</v>
      </c>
      <c r="M1528" s="167">
        <f t="shared" si="1632"/>
        <v>36239.884227286966</v>
      </c>
      <c r="N1528" s="167">
        <f t="shared" si="1632"/>
        <v>40958.603456299403</v>
      </c>
      <c r="O1528" s="167">
        <f t="shared" si="1632"/>
        <v>46291.73720779219</v>
      </c>
      <c r="P1528" s="455"/>
      <c r="Q1528" s="87">
        <f t="shared" si="1586"/>
        <v>25102.2</v>
      </c>
      <c r="R1528" s="550">
        <f t="shared" si="1577"/>
        <v>0</v>
      </c>
      <c r="S1528" s="550">
        <f t="shared" si="1578"/>
        <v>0</v>
      </c>
      <c r="T1528" s="550">
        <f>IF(R1528=1,SUM($R$6:R1528),0)</f>
        <v>0</v>
      </c>
      <c r="U1528" s="550">
        <f>IF(S1528=1,SUM($S$6:S1528),0)</f>
        <v>0</v>
      </c>
      <c r="V1528" s="550">
        <f t="shared" si="1579"/>
        <v>0</v>
      </c>
      <c r="W1528" s="550">
        <f t="shared" si="1580"/>
        <v>0</v>
      </c>
      <c r="X1528" s="550">
        <f>IF(W1528=1,SUM($W$6:W1528),0)</f>
        <v>0</v>
      </c>
      <c r="Y1528" s="158"/>
      <c r="Z1528" s="158"/>
      <c r="AA1528" s="158"/>
      <c r="AB1528" s="158"/>
      <c r="AE1528" s="150"/>
      <c r="AF1528" s="160"/>
      <c r="AG1528" s="150"/>
      <c r="AH1528" s="150"/>
    </row>
    <row r="1529" spans="1:34" ht="15" customHeight="1">
      <c r="A1529" s="15"/>
      <c r="B1529" s="169">
        <v>3</v>
      </c>
      <c r="C1529" s="105" t="s">
        <v>2327</v>
      </c>
      <c r="D1529" s="105" t="s">
        <v>1887</v>
      </c>
      <c r="E1529" s="212" t="s">
        <v>47</v>
      </c>
      <c r="F1529" s="213" t="s">
        <v>14</v>
      </c>
      <c r="G1529" s="214">
        <v>33180</v>
      </c>
      <c r="H1529" s="214">
        <v>33180</v>
      </c>
      <c r="I1529" s="167">
        <v>25727.399999999998</v>
      </c>
      <c r="J1529" s="445">
        <f t="shared" si="1615"/>
        <v>-0.22461121157323696</v>
      </c>
      <c r="K1529" s="167">
        <f t="shared" si="1584"/>
        <v>31506.062484629296</v>
      </c>
      <c r="L1529" s="167">
        <f t="shared" ref="L1529:O1529" si="1633">IF($J1529&lt;0,(K1529*(1-$J1529)),(K1529*(1+$J1529)))</f>
        <v>38582.677351203994</v>
      </c>
      <c r="M1529" s="167">
        <f t="shared" si="1633"/>
        <v>47248.779256797214</v>
      </c>
      <c r="N1529" s="167">
        <f t="shared" si="1633"/>
        <v>57861.384811022865</v>
      </c>
      <c r="O1529" s="167">
        <f t="shared" si="1633"/>
        <v>70857.700556732001</v>
      </c>
      <c r="P1529" s="455"/>
      <c r="Q1529" s="87">
        <f t="shared" si="1586"/>
        <v>25727.399999999998</v>
      </c>
      <c r="R1529" s="550">
        <f t="shared" si="1577"/>
        <v>0</v>
      </c>
      <c r="S1529" s="550">
        <f t="shared" si="1578"/>
        <v>0</v>
      </c>
      <c r="T1529" s="550">
        <f>IF(R1529=1,SUM($R$6:R1529),0)</f>
        <v>0</v>
      </c>
      <c r="U1529" s="550">
        <f>IF(S1529=1,SUM($S$6:S1529),0)</f>
        <v>0</v>
      </c>
      <c r="V1529" s="550">
        <f t="shared" si="1579"/>
        <v>0</v>
      </c>
      <c r="W1529" s="550">
        <f t="shared" si="1580"/>
        <v>0</v>
      </c>
      <c r="X1529" s="550">
        <f>IF(W1529=1,SUM($W$6:W1529),0)</f>
        <v>0</v>
      </c>
      <c r="Y1529" s="158"/>
      <c r="Z1529" s="158"/>
      <c r="AA1529" s="158"/>
      <c r="AB1529" s="158"/>
      <c r="AE1529" s="150"/>
      <c r="AF1529" s="160"/>
      <c r="AG1529" s="150"/>
      <c r="AH1529" s="150"/>
    </row>
    <row r="1530" spans="1:34" ht="15" customHeight="1">
      <c r="A1530" s="15"/>
      <c r="B1530" s="169">
        <v>4</v>
      </c>
      <c r="C1530" s="105" t="s">
        <v>2328</v>
      </c>
      <c r="D1530" s="105" t="s">
        <v>1888</v>
      </c>
      <c r="E1530" s="212" t="s">
        <v>47</v>
      </c>
      <c r="F1530" s="213" t="s">
        <v>14</v>
      </c>
      <c r="G1530" s="214">
        <v>30900</v>
      </c>
      <c r="H1530" s="214">
        <v>30900</v>
      </c>
      <c r="I1530" s="167">
        <v>28230</v>
      </c>
      <c r="J1530" s="445">
        <f t="shared" si="1615"/>
        <v>-8.6407766990291263E-2</v>
      </c>
      <c r="K1530" s="167">
        <f t="shared" si="1584"/>
        <v>30669.291262135921</v>
      </c>
      <c r="L1530" s="167">
        <f t="shared" ref="L1530:O1530" si="1634">IF($J1530&lt;0,(K1530*(1-$J1530)),(K1530*(1+$J1530)))</f>
        <v>33319.356235271938</v>
      </c>
      <c r="M1530" s="167">
        <f t="shared" si="1634"/>
        <v>36198.407405115824</v>
      </c>
      <c r="N1530" s="167">
        <f t="shared" si="1634"/>
        <v>39326.230957596701</v>
      </c>
      <c r="O1530" s="167">
        <f t="shared" si="1634"/>
        <v>42724.322758787093</v>
      </c>
      <c r="P1530" s="455"/>
      <c r="Q1530" s="87">
        <f t="shared" si="1586"/>
        <v>28230</v>
      </c>
      <c r="R1530" s="550">
        <f t="shared" si="1577"/>
        <v>0</v>
      </c>
      <c r="S1530" s="550">
        <f t="shared" si="1578"/>
        <v>0</v>
      </c>
      <c r="T1530" s="550">
        <f>IF(R1530=1,SUM($R$6:R1530),0)</f>
        <v>0</v>
      </c>
      <c r="U1530" s="550">
        <f>IF(S1530=1,SUM($S$6:S1530),0)</f>
        <v>0</v>
      </c>
      <c r="V1530" s="550">
        <f t="shared" si="1579"/>
        <v>0</v>
      </c>
      <c r="W1530" s="550">
        <f t="shared" si="1580"/>
        <v>0</v>
      </c>
      <c r="X1530" s="550">
        <f>IF(W1530=1,SUM($W$6:W1530),0)</f>
        <v>0</v>
      </c>
      <c r="Y1530" s="158"/>
      <c r="Z1530" s="158"/>
      <c r="AA1530" s="158"/>
      <c r="AB1530" s="158"/>
      <c r="AE1530" s="150"/>
      <c r="AF1530" s="160"/>
      <c r="AG1530" s="150"/>
      <c r="AH1530" s="150"/>
    </row>
    <row r="1531" spans="1:34" ht="15" customHeight="1">
      <c r="A1531" s="15"/>
      <c r="B1531" s="169">
        <v>5</v>
      </c>
      <c r="C1531" s="105" t="s">
        <v>2329</v>
      </c>
      <c r="D1531" s="105" t="s">
        <v>1889</v>
      </c>
      <c r="E1531" s="212" t="s">
        <v>47</v>
      </c>
      <c r="F1531" s="213" t="s">
        <v>14</v>
      </c>
      <c r="G1531" s="214">
        <v>40740</v>
      </c>
      <c r="H1531" s="214">
        <v>40740</v>
      </c>
      <c r="I1531" s="167">
        <v>50125.799999999996</v>
      </c>
      <c r="J1531" s="445">
        <f t="shared" si="1615"/>
        <v>0.23038291605301903</v>
      </c>
      <c r="K1531" s="167">
        <f t="shared" si="1584"/>
        <v>61673.927973490419</v>
      </c>
      <c r="L1531" s="167">
        <f t="shared" ref="L1531:O1531" si="1635">IF($J1531&lt;0,(K1531*(1-$J1531)),(K1531*(1+$J1531)))</f>
        <v>75882.547344467006</v>
      </c>
      <c r="M1531" s="167">
        <f t="shared" si="1635"/>
        <v>93364.589879216597</v>
      </c>
      <c r="N1531" s="167">
        <f t="shared" si="1635"/>
        <v>114874.1963516847</v>
      </c>
      <c r="O1531" s="167">
        <f t="shared" si="1635"/>
        <v>141339.2486864329</v>
      </c>
      <c r="P1531" s="455"/>
      <c r="Q1531" s="87">
        <f t="shared" si="1586"/>
        <v>50125.799999999996</v>
      </c>
      <c r="R1531" s="550">
        <f t="shared" si="1577"/>
        <v>0</v>
      </c>
      <c r="S1531" s="550">
        <f t="shared" si="1578"/>
        <v>0</v>
      </c>
      <c r="T1531" s="550">
        <f>IF(R1531=1,SUM($R$6:R1531),0)</f>
        <v>0</v>
      </c>
      <c r="U1531" s="550">
        <f>IF(S1531=1,SUM($S$6:S1531),0)</f>
        <v>0</v>
      </c>
      <c r="V1531" s="550">
        <f t="shared" si="1579"/>
        <v>0</v>
      </c>
      <c r="W1531" s="550">
        <f t="shared" si="1580"/>
        <v>0</v>
      </c>
      <c r="X1531" s="550">
        <f>IF(W1531=1,SUM($W$6:W1531),0)</f>
        <v>0</v>
      </c>
      <c r="Y1531" s="158"/>
      <c r="Z1531" s="158"/>
      <c r="AA1531" s="158"/>
      <c r="AB1531" s="158"/>
      <c r="AE1531" s="150"/>
      <c r="AF1531" s="160"/>
      <c r="AG1531" s="150"/>
      <c r="AH1531" s="150"/>
    </row>
    <row r="1532" spans="1:34" ht="15" customHeight="1">
      <c r="A1532" s="15"/>
      <c r="B1532" s="169">
        <v>6</v>
      </c>
      <c r="C1532" s="105" t="s">
        <v>2330</v>
      </c>
      <c r="D1532" s="105" t="s">
        <v>1890</v>
      </c>
      <c r="E1532" s="212" t="s">
        <v>47</v>
      </c>
      <c r="F1532" s="213" t="s">
        <v>14</v>
      </c>
      <c r="G1532" s="214">
        <v>34020</v>
      </c>
      <c r="H1532" s="214">
        <v>34020</v>
      </c>
      <c r="I1532" s="167">
        <v>159980.4</v>
      </c>
      <c r="J1532" s="445">
        <f t="shared" si="1615"/>
        <v>3.7025396825396824</v>
      </c>
      <c r="K1532" s="167">
        <f t="shared" si="1584"/>
        <v>752314.17942857137</v>
      </c>
      <c r="L1532" s="167">
        <f t="shared" ref="L1532:O1532" si="1636">IF($J1532&lt;0,(K1532*(1-$J1532)),(K1532*(1+$J1532)))</f>
        <v>3537787.2825001357</v>
      </c>
      <c r="M1532" s="167">
        <f t="shared" si="1636"/>
        <v>16636585.084341114</v>
      </c>
      <c r="N1532" s="167">
        <f t="shared" si="1636"/>
        <v>78234201.541061878</v>
      </c>
      <c r="O1532" s="167">
        <f t="shared" si="1636"/>
        <v>367899437.27865064</v>
      </c>
      <c r="P1532" s="455"/>
      <c r="Q1532" s="87">
        <f t="shared" si="1586"/>
        <v>159980.4</v>
      </c>
      <c r="R1532" s="550">
        <f t="shared" si="1577"/>
        <v>0</v>
      </c>
      <c r="S1532" s="550">
        <f t="shared" si="1578"/>
        <v>0</v>
      </c>
      <c r="T1532" s="550">
        <f>IF(R1532=1,SUM($R$6:R1532),0)</f>
        <v>0</v>
      </c>
      <c r="U1532" s="550">
        <f>IF(S1532=1,SUM($S$6:S1532),0)</f>
        <v>0</v>
      </c>
      <c r="V1532" s="550">
        <f t="shared" si="1579"/>
        <v>0</v>
      </c>
      <c r="W1532" s="550">
        <f t="shared" si="1580"/>
        <v>0</v>
      </c>
      <c r="X1532" s="550">
        <f>IF(W1532=1,SUM($W$6:W1532),0)</f>
        <v>0</v>
      </c>
      <c r="Y1532" s="158"/>
      <c r="Z1532" s="158"/>
      <c r="AA1532" s="158"/>
      <c r="AB1532" s="158"/>
      <c r="AE1532" s="150"/>
      <c r="AF1532" s="160"/>
      <c r="AG1532" s="150"/>
      <c r="AH1532" s="150"/>
    </row>
    <row r="1533" spans="1:34" ht="15" customHeight="1">
      <c r="A1533" s="15"/>
      <c r="B1533" s="169">
        <v>7</v>
      </c>
      <c r="C1533" s="105" t="s">
        <v>2331</v>
      </c>
      <c r="D1533" s="105" t="s">
        <v>1891</v>
      </c>
      <c r="E1533" s="212" t="s">
        <v>47</v>
      </c>
      <c r="F1533" s="213" t="s">
        <v>14</v>
      </c>
      <c r="G1533" s="214">
        <v>358140</v>
      </c>
      <c r="H1533" s="214">
        <v>358140</v>
      </c>
      <c r="I1533" s="167">
        <v>261129</v>
      </c>
      <c r="J1533" s="445">
        <f t="shared" si="1615"/>
        <v>-0.27087451834478138</v>
      </c>
      <c r="K1533" s="167">
        <f t="shared" si="1584"/>
        <v>331862.19210085442</v>
      </c>
      <c r="L1533" s="167">
        <f t="shared" ref="L1533:O1533" si="1637">IF($J1533&lt;0,(K1533*(1-$J1533)),(K1533*(1+$J1533)))</f>
        <v>421755.20354301669</v>
      </c>
      <c r="M1533" s="167">
        <f t="shared" si="1637"/>
        <v>535997.94116213662</v>
      </c>
      <c r="N1533" s="167">
        <f t="shared" si="1637"/>
        <v>681186.12530822481</v>
      </c>
      <c r="O1533" s="167">
        <f t="shared" si="1637"/>
        <v>865702.08890423807</v>
      </c>
      <c r="P1533" s="455"/>
      <c r="Q1533" s="87">
        <f t="shared" si="1586"/>
        <v>261129</v>
      </c>
      <c r="R1533" s="550">
        <f t="shared" si="1577"/>
        <v>0</v>
      </c>
      <c r="S1533" s="550">
        <f t="shared" si="1578"/>
        <v>0</v>
      </c>
      <c r="T1533" s="550">
        <f>IF(R1533=1,SUM($R$6:R1533),0)</f>
        <v>0</v>
      </c>
      <c r="U1533" s="550">
        <f>IF(S1533=1,SUM($S$6:S1533),0)</f>
        <v>0</v>
      </c>
      <c r="V1533" s="550">
        <f t="shared" si="1579"/>
        <v>0</v>
      </c>
      <c r="W1533" s="550">
        <f t="shared" si="1580"/>
        <v>0</v>
      </c>
      <c r="X1533" s="550">
        <f>IF(W1533=1,SUM($W$6:W1533),0)</f>
        <v>0</v>
      </c>
      <c r="Y1533" s="158"/>
      <c r="Z1533" s="158"/>
      <c r="AA1533" s="158"/>
      <c r="AB1533" s="158"/>
      <c r="AE1533" s="150"/>
      <c r="AF1533" s="160"/>
      <c r="AG1533" s="150"/>
      <c r="AH1533" s="150"/>
    </row>
    <row r="1534" spans="1:34" ht="15" customHeight="1">
      <c r="A1534" s="15"/>
      <c r="B1534" s="169">
        <v>8</v>
      </c>
      <c r="C1534" s="105" t="s">
        <v>2332</v>
      </c>
      <c r="D1534" s="105" t="s">
        <v>1892</v>
      </c>
      <c r="E1534" s="212" t="s">
        <v>47</v>
      </c>
      <c r="F1534" s="213" t="s">
        <v>14</v>
      </c>
      <c r="G1534" s="214">
        <v>240900</v>
      </c>
      <c r="H1534" s="214">
        <v>240900</v>
      </c>
      <c r="I1534" s="167">
        <v>115813.2</v>
      </c>
      <c r="J1534" s="445">
        <f t="shared" si="1615"/>
        <v>-0.51924782067247821</v>
      </c>
      <c r="K1534" s="167">
        <f t="shared" si="1584"/>
        <v>175948.95170510584</v>
      </c>
      <c r="L1534" s="167">
        <f t="shared" ref="L1534:O1534" si="1638">IF($J1534&lt;0,(K1534*(1-$J1534)),(K1534*(1+$J1534)))</f>
        <v>267310.06142758916</v>
      </c>
      <c r="M1534" s="167">
        <f t="shared" si="1638"/>
        <v>406110.2282676911</v>
      </c>
      <c r="N1534" s="167">
        <f t="shared" si="1638"/>
        <v>616982.07924849237</v>
      </c>
      <c r="O1534" s="167">
        <f t="shared" si="1638"/>
        <v>937348.67929224623</v>
      </c>
      <c r="P1534" s="455"/>
      <c r="Q1534" s="87">
        <f t="shared" si="1586"/>
        <v>115813.2</v>
      </c>
      <c r="R1534" s="550">
        <f t="shared" si="1577"/>
        <v>0</v>
      </c>
      <c r="S1534" s="550">
        <f t="shared" si="1578"/>
        <v>0</v>
      </c>
      <c r="T1534" s="550">
        <f>IF(R1534=1,SUM($R$6:R1534),0)</f>
        <v>0</v>
      </c>
      <c r="U1534" s="550">
        <f>IF(S1534=1,SUM($S$6:S1534),0)</f>
        <v>0</v>
      </c>
      <c r="V1534" s="550">
        <f t="shared" si="1579"/>
        <v>0</v>
      </c>
      <c r="W1534" s="550">
        <f t="shared" si="1580"/>
        <v>0</v>
      </c>
      <c r="X1534" s="550">
        <f>IF(W1534=1,SUM($W$6:W1534),0)</f>
        <v>0</v>
      </c>
      <c r="Y1534" s="158"/>
      <c r="Z1534" s="158"/>
      <c r="AA1534" s="158"/>
      <c r="AB1534" s="158"/>
      <c r="AE1534" s="150"/>
      <c r="AF1534" s="160"/>
      <c r="AG1534" s="150"/>
      <c r="AH1534" s="150"/>
    </row>
    <row r="1535" spans="1:34" ht="15" customHeight="1">
      <c r="A1535" s="15"/>
      <c r="B1535" s="169"/>
      <c r="C1535" s="105"/>
      <c r="D1535" s="105"/>
      <c r="E1535" s="212"/>
      <c r="F1535" s="213"/>
      <c r="G1535" s="214"/>
      <c r="H1535" s="214"/>
      <c r="I1535" s="167"/>
      <c r="J1535" s="445"/>
      <c r="K1535" s="167">
        <f t="shared" si="1584"/>
        <v>0</v>
      </c>
      <c r="L1535" s="167">
        <f t="shared" ref="L1535:O1535" si="1639">IF($J1535&lt;0,(K1535*(1-$J1535)),(K1535*(1+$J1535)))</f>
        <v>0</v>
      </c>
      <c r="M1535" s="167">
        <f t="shared" si="1639"/>
        <v>0</v>
      </c>
      <c r="N1535" s="167">
        <f t="shared" si="1639"/>
        <v>0</v>
      </c>
      <c r="O1535" s="167">
        <f t="shared" si="1639"/>
        <v>0</v>
      </c>
      <c r="P1535" s="455"/>
      <c r="Q1535" s="87">
        <f t="shared" si="1586"/>
        <v>0</v>
      </c>
      <c r="R1535" s="550">
        <f t="shared" si="1577"/>
        <v>0</v>
      </c>
      <c r="S1535" s="550">
        <f t="shared" si="1578"/>
        <v>0</v>
      </c>
      <c r="T1535" s="550">
        <f>IF(R1535=1,SUM($R$6:R1535),0)</f>
        <v>0</v>
      </c>
      <c r="U1535" s="550">
        <f>IF(S1535=1,SUM($S$6:S1535),0)</f>
        <v>0</v>
      </c>
      <c r="V1535" s="550">
        <f t="shared" si="1579"/>
        <v>0</v>
      </c>
      <c r="W1535" s="550">
        <f t="shared" si="1580"/>
        <v>0</v>
      </c>
      <c r="X1535" s="550">
        <f>IF(W1535=1,SUM($W$6:W1535),0)</f>
        <v>0</v>
      </c>
      <c r="Y1535" s="158"/>
      <c r="Z1535" s="158"/>
      <c r="AA1535" s="158"/>
      <c r="AB1535" s="158"/>
      <c r="AE1535" s="150"/>
      <c r="AF1535" s="160"/>
      <c r="AG1535" s="150"/>
      <c r="AH1535" s="150"/>
    </row>
    <row r="1536" spans="1:34" ht="15" customHeight="1">
      <c r="A1536" s="15"/>
      <c r="B1536" s="428" t="s">
        <v>720</v>
      </c>
      <c r="C1536" s="427" t="s">
        <v>1581</v>
      </c>
      <c r="D1536" s="427"/>
      <c r="E1536" s="212"/>
      <c r="F1536" s="213"/>
      <c r="G1536" s="214"/>
      <c r="H1536" s="214"/>
      <c r="I1536" s="167"/>
      <c r="J1536" s="445"/>
      <c r="K1536" s="167">
        <f t="shared" si="1584"/>
        <v>0</v>
      </c>
      <c r="L1536" s="167">
        <f t="shared" ref="L1536:O1536" si="1640">IF($J1536&lt;0,(K1536*(1-$J1536)),(K1536*(1+$J1536)))</f>
        <v>0</v>
      </c>
      <c r="M1536" s="167">
        <f t="shared" si="1640"/>
        <v>0</v>
      </c>
      <c r="N1536" s="167">
        <f t="shared" si="1640"/>
        <v>0</v>
      </c>
      <c r="O1536" s="167">
        <f t="shared" si="1640"/>
        <v>0</v>
      </c>
      <c r="P1536" s="455"/>
      <c r="Q1536" s="87">
        <f t="shared" si="1586"/>
        <v>0</v>
      </c>
      <c r="R1536" s="550">
        <f t="shared" si="1577"/>
        <v>0</v>
      </c>
      <c r="S1536" s="550">
        <f t="shared" si="1578"/>
        <v>0</v>
      </c>
      <c r="T1536" s="550">
        <f>IF(R1536=1,SUM($R$6:R1536),0)</f>
        <v>0</v>
      </c>
      <c r="U1536" s="550">
        <f>IF(S1536=1,SUM($S$6:S1536),0)</f>
        <v>0</v>
      </c>
      <c r="V1536" s="550">
        <f t="shared" si="1579"/>
        <v>0</v>
      </c>
      <c r="W1536" s="550">
        <f t="shared" si="1580"/>
        <v>0</v>
      </c>
      <c r="X1536" s="550">
        <f>IF(W1536=1,SUM($W$6:W1536),0)</f>
        <v>0</v>
      </c>
      <c r="Y1536" s="158"/>
      <c r="Z1536" s="158"/>
      <c r="AA1536" s="158"/>
      <c r="AB1536" s="158"/>
      <c r="AE1536" s="150"/>
      <c r="AF1536" s="160"/>
      <c r="AG1536" s="150"/>
      <c r="AH1536" s="150"/>
    </row>
    <row r="1537" spans="1:34" ht="15" customHeight="1">
      <c r="A1537" s="15"/>
      <c r="B1537" s="169">
        <v>1</v>
      </c>
      <c r="C1537" s="105" t="s">
        <v>707</v>
      </c>
      <c r="D1537" s="105" t="s">
        <v>707</v>
      </c>
      <c r="E1537" s="212" t="s">
        <v>47</v>
      </c>
      <c r="F1537" s="213" t="s">
        <v>14</v>
      </c>
      <c r="G1537" s="214">
        <v>107520</v>
      </c>
      <c r="H1537" s="214">
        <v>107520</v>
      </c>
      <c r="I1537" s="167">
        <v>83402.399999999994</v>
      </c>
      <c r="J1537" s="445">
        <f t="shared" si="1615"/>
        <v>-0.22430803571428576</v>
      </c>
      <c r="K1537" s="167">
        <f t="shared" si="1584"/>
        <v>102110.22851785713</v>
      </c>
      <c r="L1537" s="167">
        <f t="shared" ref="L1537:O1537" si="1641">IF($J1537&lt;0,(K1537*(1-$J1537)),(K1537*(1+$J1537)))</f>
        <v>125014.3733030345</v>
      </c>
      <c r="M1537" s="167">
        <f t="shared" si="1641"/>
        <v>153056.1018146906</v>
      </c>
      <c r="N1537" s="167">
        <f t="shared" si="1641"/>
        <v>187387.81536682957</v>
      </c>
      <c r="O1537" s="167">
        <f t="shared" si="1641"/>
        <v>229420.40814855436</v>
      </c>
      <c r="P1537" s="461"/>
      <c r="Q1537" s="87">
        <f t="shared" si="1586"/>
        <v>83402.399999999994</v>
      </c>
      <c r="R1537" s="550">
        <f t="shared" si="1577"/>
        <v>0</v>
      </c>
      <c r="S1537" s="550">
        <f t="shared" si="1578"/>
        <v>0</v>
      </c>
      <c r="T1537" s="550">
        <f>IF(R1537=1,SUM($R$6:R1537),0)</f>
        <v>0</v>
      </c>
      <c r="U1537" s="550">
        <f>IF(S1537=1,SUM($S$6:S1537),0)</f>
        <v>0</v>
      </c>
      <c r="V1537" s="550">
        <f t="shared" si="1579"/>
        <v>0</v>
      </c>
      <c r="W1537" s="550">
        <f t="shared" si="1580"/>
        <v>0</v>
      </c>
      <c r="X1537" s="550">
        <f>IF(W1537=1,SUM($W$6:W1537),0)</f>
        <v>0</v>
      </c>
      <c r="Y1537" s="158"/>
      <c r="Z1537" s="158"/>
      <c r="AA1537" s="158"/>
      <c r="AB1537" s="158"/>
      <c r="AE1537" s="150"/>
      <c r="AF1537" s="160"/>
      <c r="AG1537" s="150"/>
      <c r="AH1537" s="150"/>
    </row>
    <row r="1538" spans="1:34" ht="15" customHeight="1">
      <c r="A1538" s="15"/>
      <c r="B1538" s="169"/>
      <c r="C1538" s="105"/>
      <c r="D1538" s="105"/>
      <c r="E1538" s="212"/>
      <c r="F1538" s="213"/>
      <c r="G1538" s="214"/>
      <c r="H1538" s="214"/>
      <c r="I1538" s="167"/>
      <c r="J1538" s="445"/>
      <c r="K1538" s="167">
        <f t="shared" si="1584"/>
        <v>0</v>
      </c>
      <c r="L1538" s="167">
        <f t="shared" ref="L1538:O1538" si="1642">IF($J1538&lt;0,(K1538*(1-$J1538)),(K1538*(1+$J1538)))</f>
        <v>0</v>
      </c>
      <c r="M1538" s="167">
        <f t="shared" si="1642"/>
        <v>0</v>
      </c>
      <c r="N1538" s="167">
        <f t="shared" si="1642"/>
        <v>0</v>
      </c>
      <c r="O1538" s="167">
        <f t="shared" si="1642"/>
        <v>0</v>
      </c>
      <c r="P1538" s="461"/>
      <c r="Q1538" s="87">
        <f t="shared" si="1586"/>
        <v>0</v>
      </c>
      <c r="R1538" s="550">
        <f t="shared" si="1577"/>
        <v>0</v>
      </c>
      <c r="S1538" s="550">
        <f t="shared" si="1578"/>
        <v>0</v>
      </c>
      <c r="T1538" s="550">
        <f>IF(R1538=1,SUM($R$6:R1538),0)</f>
        <v>0</v>
      </c>
      <c r="U1538" s="550">
        <f>IF(S1538=1,SUM($S$6:S1538),0)</f>
        <v>0</v>
      </c>
      <c r="V1538" s="550">
        <f t="shared" si="1579"/>
        <v>0</v>
      </c>
      <c r="W1538" s="550">
        <f t="shared" si="1580"/>
        <v>0</v>
      </c>
      <c r="X1538" s="550">
        <f>IF(W1538=1,SUM($W$6:W1538),0)</f>
        <v>0</v>
      </c>
      <c r="Y1538" s="158"/>
      <c r="Z1538" s="158"/>
      <c r="AA1538" s="158"/>
      <c r="AB1538" s="158"/>
      <c r="AE1538" s="150"/>
      <c r="AF1538" s="160"/>
      <c r="AG1538" s="150"/>
      <c r="AH1538" s="150"/>
    </row>
    <row r="1539" spans="1:34" ht="15" customHeight="1">
      <c r="A1539" s="15"/>
      <c r="B1539" s="428" t="s">
        <v>720</v>
      </c>
      <c r="C1539" s="427" t="s">
        <v>1584</v>
      </c>
      <c r="D1539" s="427"/>
      <c r="E1539" s="212"/>
      <c r="F1539" s="213"/>
      <c r="G1539" s="214"/>
      <c r="H1539" s="214"/>
      <c r="I1539" s="167"/>
      <c r="J1539" s="445"/>
      <c r="K1539" s="167">
        <f t="shared" si="1584"/>
        <v>0</v>
      </c>
      <c r="L1539" s="167">
        <f t="shared" ref="L1539:O1539" si="1643">IF($J1539&lt;0,(K1539*(1-$J1539)),(K1539*(1+$J1539)))</f>
        <v>0</v>
      </c>
      <c r="M1539" s="167">
        <f t="shared" si="1643"/>
        <v>0</v>
      </c>
      <c r="N1539" s="167">
        <f t="shared" si="1643"/>
        <v>0</v>
      </c>
      <c r="O1539" s="167">
        <f t="shared" si="1643"/>
        <v>0</v>
      </c>
      <c r="P1539" s="461"/>
      <c r="Q1539" s="87">
        <f t="shared" si="1586"/>
        <v>0</v>
      </c>
      <c r="R1539" s="550">
        <f t="shared" si="1577"/>
        <v>0</v>
      </c>
      <c r="S1539" s="550">
        <f t="shared" si="1578"/>
        <v>0</v>
      </c>
      <c r="T1539" s="550">
        <f>IF(R1539=1,SUM($R$6:R1539),0)</f>
        <v>0</v>
      </c>
      <c r="U1539" s="550">
        <f>IF(S1539=1,SUM($S$6:S1539),0)</f>
        <v>0</v>
      </c>
      <c r="V1539" s="550">
        <f t="shared" si="1579"/>
        <v>0</v>
      </c>
      <c r="W1539" s="550">
        <f t="shared" si="1580"/>
        <v>0</v>
      </c>
      <c r="X1539" s="550">
        <f>IF(W1539=1,SUM($W$6:W1539),0)</f>
        <v>0</v>
      </c>
      <c r="Y1539" s="158"/>
      <c r="Z1539" s="158"/>
      <c r="AA1539" s="158"/>
      <c r="AB1539" s="158"/>
      <c r="AE1539" s="150"/>
      <c r="AF1539" s="160"/>
      <c r="AG1539" s="150"/>
      <c r="AH1539" s="150"/>
    </row>
    <row r="1540" spans="1:34" ht="15" customHeight="1">
      <c r="A1540" s="15"/>
      <c r="B1540" s="169">
        <v>1</v>
      </c>
      <c r="C1540" s="105" t="s">
        <v>2335</v>
      </c>
      <c r="D1540" s="105" t="s">
        <v>1893</v>
      </c>
      <c r="E1540" s="212" t="s">
        <v>47</v>
      </c>
      <c r="F1540" s="213" t="s">
        <v>14</v>
      </c>
      <c r="G1540" s="214">
        <v>14160</v>
      </c>
      <c r="H1540" s="214">
        <v>14160</v>
      </c>
      <c r="I1540" s="167">
        <v>46434.6</v>
      </c>
      <c r="J1540" s="445">
        <f t="shared" si="1615"/>
        <v>2.279279661016949</v>
      </c>
      <c r="K1540" s="167">
        <f t="shared" si="1584"/>
        <v>152272.03934745761</v>
      </c>
      <c r="L1540" s="167">
        <f t="shared" ref="L1540:O1540" si="1644">IF($J1540&lt;0,(K1540*(1-$J1540)),(K1540*(1+$J1540)))</f>
        <v>499342.60157369031</v>
      </c>
      <c r="M1540" s="167">
        <f t="shared" si="1644"/>
        <v>1637484.0372198925</v>
      </c>
      <c r="N1540" s="167">
        <f t="shared" si="1644"/>
        <v>5369768.0984951146</v>
      </c>
      <c r="O1540" s="167">
        <f t="shared" si="1644"/>
        <v>17608971.309772685</v>
      </c>
      <c r="P1540" s="455"/>
      <c r="Q1540" s="87">
        <f t="shared" si="1586"/>
        <v>46434.6</v>
      </c>
      <c r="R1540" s="550">
        <f t="shared" si="1577"/>
        <v>0</v>
      </c>
      <c r="S1540" s="550">
        <f t="shared" si="1578"/>
        <v>0</v>
      </c>
      <c r="T1540" s="550">
        <f>IF(R1540=1,SUM($R$6:R1540),0)</f>
        <v>0</v>
      </c>
      <c r="U1540" s="550">
        <f>IF(S1540=1,SUM($S$6:S1540),0)</f>
        <v>0</v>
      </c>
      <c r="V1540" s="550">
        <f t="shared" si="1579"/>
        <v>0</v>
      </c>
      <c r="W1540" s="550">
        <f t="shared" si="1580"/>
        <v>0</v>
      </c>
      <c r="X1540" s="550">
        <f>IF(W1540=1,SUM($W$6:W1540),0)</f>
        <v>0</v>
      </c>
      <c r="Y1540" s="158"/>
      <c r="Z1540" s="158"/>
      <c r="AA1540" s="158"/>
      <c r="AB1540" s="158"/>
      <c r="AE1540" s="150"/>
      <c r="AF1540" s="160"/>
      <c r="AG1540" s="150"/>
      <c r="AH1540" s="150"/>
    </row>
    <row r="1541" spans="1:34" ht="15" customHeight="1">
      <c r="A1541" s="15"/>
      <c r="B1541" s="169">
        <v>2</v>
      </c>
      <c r="C1541" s="105" t="s">
        <v>2336</v>
      </c>
      <c r="D1541" s="105" t="s">
        <v>1894</v>
      </c>
      <c r="E1541" s="212" t="s">
        <v>47</v>
      </c>
      <c r="F1541" s="213" t="s">
        <v>14</v>
      </c>
      <c r="G1541" s="214">
        <v>12060</v>
      </c>
      <c r="H1541" s="214">
        <v>12060</v>
      </c>
      <c r="I1541" s="167">
        <v>22423.200000000001</v>
      </c>
      <c r="J1541" s="445">
        <f t="shared" si="1615"/>
        <v>0.85930348258706468</v>
      </c>
      <c r="K1541" s="167">
        <f t="shared" si="1584"/>
        <v>41691.533850746273</v>
      </c>
      <c r="L1541" s="167">
        <f t="shared" ref="L1541:O1541" si="1645">IF($J1541&lt;0,(K1541*(1-$J1541)),(K1541*(1+$J1541)))</f>
        <v>77517.214083089042</v>
      </c>
      <c r="M1541" s="167">
        <f t="shared" si="1645"/>
        <v>144128.02610513452</v>
      </c>
      <c r="N1541" s="167">
        <f t="shared" si="1645"/>
        <v>267977.74087567598</v>
      </c>
      <c r="O1541" s="167">
        <f t="shared" si="1645"/>
        <v>498251.94686595834</v>
      </c>
      <c r="P1541" s="455"/>
      <c r="Q1541" s="87">
        <f t="shared" si="1586"/>
        <v>22423.200000000001</v>
      </c>
      <c r="R1541" s="550">
        <f t="shared" si="1577"/>
        <v>0</v>
      </c>
      <c r="S1541" s="550">
        <f t="shared" si="1578"/>
        <v>0</v>
      </c>
      <c r="T1541" s="550">
        <f>IF(R1541=1,SUM($R$6:R1541),0)</f>
        <v>0</v>
      </c>
      <c r="U1541" s="550">
        <f>IF(S1541=1,SUM($S$6:S1541),0)</f>
        <v>0</v>
      </c>
      <c r="V1541" s="550">
        <f t="shared" si="1579"/>
        <v>0</v>
      </c>
      <c r="W1541" s="550">
        <f t="shared" si="1580"/>
        <v>0</v>
      </c>
      <c r="X1541" s="550">
        <f>IF(W1541=1,SUM($W$6:W1541),0)</f>
        <v>0</v>
      </c>
      <c r="Y1541" s="158"/>
      <c r="Z1541" s="158"/>
      <c r="AA1541" s="158"/>
      <c r="AB1541" s="158"/>
      <c r="AE1541" s="150"/>
      <c r="AF1541" s="160"/>
      <c r="AG1541" s="150"/>
      <c r="AH1541" s="150"/>
    </row>
    <row r="1542" spans="1:34" ht="15" customHeight="1">
      <c r="A1542" s="15"/>
      <c r="B1542" s="169">
        <v>3</v>
      </c>
      <c r="C1542" s="105" t="s">
        <v>2337</v>
      </c>
      <c r="D1542" s="105" t="s">
        <v>1895</v>
      </c>
      <c r="E1542" s="212" t="s">
        <v>47</v>
      </c>
      <c r="F1542" s="213" t="s">
        <v>14</v>
      </c>
      <c r="G1542" s="214">
        <v>14160</v>
      </c>
      <c r="H1542" s="214">
        <v>14160</v>
      </c>
      <c r="I1542" s="167">
        <v>34239</v>
      </c>
      <c r="J1542" s="445">
        <f t="shared" si="1615"/>
        <v>1.4180084745762711</v>
      </c>
      <c r="K1542" s="167">
        <f t="shared" si="1584"/>
        <v>82790.192161016952</v>
      </c>
      <c r="L1542" s="167">
        <f t="shared" ref="L1542:O1542" si="1646">IF($J1542&lt;0,(K1542*(1-$J1542)),(K1542*(1+$J1542)))</f>
        <v>200187.38625713697</v>
      </c>
      <c r="M1542" s="167">
        <f t="shared" si="1646"/>
        <v>484054.79647303052</v>
      </c>
      <c r="N1542" s="167">
        <f t="shared" si="1646"/>
        <v>1170448.60003108</v>
      </c>
      <c r="O1542" s="167">
        <f t="shared" si="1646"/>
        <v>2830154.6339310836</v>
      </c>
      <c r="P1542" s="455"/>
      <c r="Q1542" s="87">
        <f t="shared" si="1586"/>
        <v>34239</v>
      </c>
      <c r="R1542" s="550">
        <f t="shared" si="1577"/>
        <v>0</v>
      </c>
      <c r="S1542" s="550">
        <f t="shared" si="1578"/>
        <v>0</v>
      </c>
      <c r="T1542" s="550">
        <f>IF(R1542=1,SUM($R$6:R1542),0)</f>
        <v>0</v>
      </c>
      <c r="U1542" s="550">
        <f>IF(S1542=1,SUM($S$6:S1542),0)</f>
        <v>0</v>
      </c>
      <c r="V1542" s="550">
        <f t="shared" si="1579"/>
        <v>0</v>
      </c>
      <c r="W1542" s="550">
        <f t="shared" si="1580"/>
        <v>0</v>
      </c>
      <c r="X1542" s="550">
        <f>IF(W1542=1,SUM($W$6:W1542),0)</f>
        <v>0</v>
      </c>
      <c r="Y1542" s="158"/>
      <c r="Z1542" s="158"/>
      <c r="AA1542" s="158"/>
      <c r="AB1542" s="158"/>
      <c r="AE1542" s="150"/>
      <c r="AF1542" s="160"/>
      <c r="AG1542" s="150"/>
      <c r="AH1542" s="150"/>
    </row>
    <row r="1543" spans="1:34" ht="15" customHeight="1">
      <c r="A1543" s="15"/>
      <c r="B1543" s="169">
        <v>4</v>
      </c>
      <c r="C1543" s="105" t="s">
        <v>2338</v>
      </c>
      <c r="D1543" s="105" t="s">
        <v>1896</v>
      </c>
      <c r="E1543" s="212" t="s">
        <v>47</v>
      </c>
      <c r="F1543" s="213" t="s">
        <v>14</v>
      </c>
      <c r="G1543" s="214">
        <v>14160</v>
      </c>
      <c r="H1543" s="214">
        <v>14160</v>
      </c>
      <c r="I1543" s="167">
        <v>30301.199999999997</v>
      </c>
      <c r="J1543" s="445">
        <f t="shared" si="1615"/>
        <v>1.1399152542372879</v>
      </c>
      <c r="K1543" s="167">
        <f t="shared" si="1584"/>
        <v>64842.000101694903</v>
      </c>
      <c r="L1543" s="167">
        <f t="shared" ref="L1543:O1543" si="1647">IF($J1543&lt;0,(K1543*(1-$J1543)),(K1543*(1+$J1543)))</f>
        <v>138756.3851328727</v>
      </c>
      <c r="M1543" s="167">
        <f t="shared" si="1647"/>
        <v>296926.9051686583</v>
      </c>
      <c r="N1543" s="167">
        <f t="shared" si="1647"/>
        <v>635398.4137638805</v>
      </c>
      <c r="O1543" s="167">
        <f t="shared" si="1647"/>
        <v>1359698.7581315038</v>
      </c>
      <c r="P1543" s="455"/>
      <c r="Q1543" s="87">
        <f t="shared" si="1586"/>
        <v>30301.199999999997</v>
      </c>
      <c r="R1543" s="550">
        <f t="shared" ref="R1543:R1606" si="1648">IF(E1543="MDU-KD",1,0)</f>
        <v>0</v>
      </c>
      <c r="S1543" s="550">
        <f t="shared" ref="S1543:S1606" si="1649">IF(E1543="HDW",1,0)</f>
        <v>0</v>
      </c>
      <c r="T1543" s="550">
        <f>IF(R1543=1,SUM($R$6:R1543),0)</f>
        <v>0</v>
      </c>
      <c r="U1543" s="550">
        <f>IF(S1543=1,SUM($S$6:S1543),0)</f>
        <v>0</v>
      </c>
      <c r="V1543" s="550">
        <f t="shared" ref="V1543:V1606" si="1650">IF(T1543=0,U1543,T1543)</f>
        <v>0</v>
      </c>
      <c r="W1543" s="550">
        <f t="shared" ref="W1543:W1606" si="1651">IF(F1543=0,0,IF(LEFT(C1543,11)="Tiang Beton",1,0))</f>
        <v>0</v>
      </c>
      <c r="X1543" s="550">
        <f>IF(W1543=1,SUM($W$6:W1543),0)</f>
        <v>0</v>
      </c>
      <c r="Y1543" s="158"/>
      <c r="Z1543" s="158"/>
      <c r="AA1543" s="158"/>
      <c r="AB1543" s="158"/>
      <c r="AE1543" s="150"/>
      <c r="AF1543" s="160"/>
      <c r="AG1543" s="150"/>
      <c r="AH1543" s="150"/>
    </row>
    <row r="1544" spans="1:34" ht="15" customHeight="1">
      <c r="A1544" s="15"/>
      <c r="B1544" s="169">
        <v>5</v>
      </c>
      <c r="C1544" s="105" t="s">
        <v>2339</v>
      </c>
      <c r="D1544" s="105" t="s">
        <v>1897</v>
      </c>
      <c r="E1544" s="212" t="s">
        <v>47</v>
      </c>
      <c r="F1544" s="213" t="s">
        <v>14</v>
      </c>
      <c r="G1544" s="214">
        <v>35040</v>
      </c>
      <c r="H1544" s="214">
        <v>35040</v>
      </c>
      <c r="I1544" s="167">
        <v>63123</v>
      </c>
      <c r="J1544" s="445">
        <f t="shared" si="1615"/>
        <v>0.80145547945205475</v>
      </c>
      <c r="K1544" s="167">
        <f t="shared" si="1584"/>
        <v>113713.27422945206</v>
      </c>
      <c r="L1544" s="167">
        <f t="shared" ref="L1544:O1544" si="1652">IF($J1544&lt;0,(K1544*(1-$J1544)),(K1544*(1+$J1544)))</f>
        <v>204849.40094708055</v>
      </c>
      <c r="M1544" s="167">
        <f t="shared" si="1652"/>
        <v>369027.07579858921</v>
      </c>
      <c r="N1544" s="167">
        <f t="shared" si="1652"/>
        <v>664785.84776353731</v>
      </c>
      <c r="O1544" s="167">
        <f t="shared" si="1652"/>
        <v>1197582.1081158037</v>
      </c>
      <c r="P1544" s="455"/>
      <c r="Q1544" s="87">
        <f t="shared" si="1586"/>
        <v>63123</v>
      </c>
      <c r="R1544" s="550">
        <f t="shared" si="1648"/>
        <v>0</v>
      </c>
      <c r="S1544" s="550">
        <f t="shared" si="1649"/>
        <v>0</v>
      </c>
      <c r="T1544" s="550">
        <f>IF(R1544=1,SUM($R$6:R1544),0)</f>
        <v>0</v>
      </c>
      <c r="U1544" s="550">
        <f>IF(S1544=1,SUM($S$6:S1544),0)</f>
        <v>0</v>
      </c>
      <c r="V1544" s="550">
        <f t="shared" si="1650"/>
        <v>0</v>
      </c>
      <c r="W1544" s="550">
        <f t="shared" si="1651"/>
        <v>0</v>
      </c>
      <c r="X1544" s="550">
        <f>IF(W1544=1,SUM($W$6:W1544),0)</f>
        <v>0</v>
      </c>
      <c r="Y1544" s="158"/>
      <c r="Z1544" s="158"/>
      <c r="AA1544" s="158"/>
      <c r="AB1544" s="158"/>
      <c r="AE1544" s="150"/>
      <c r="AF1544" s="160"/>
      <c r="AG1544" s="150"/>
      <c r="AH1544" s="150"/>
    </row>
    <row r="1545" spans="1:34" ht="15" customHeight="1">
      <c r="A1545" s="15"/>
      <c r="B1545" s="169">
        <v>6</v>
      </c>
      <c r="C1545" s="105" t="s">
        <v>2340</v>
      </c>
      <c r="D1545" s="105" t="s">
        <v>1898</v>
      </c>
      <c r="E1545" s="212" t="s">
        <v>47</v>
      </c>
      <c r="F1545" s="213" t="s">
        <v>14</v>
      </c>
      <c r="G1545" s="214">
        <v>25860</v>
      </c>
      <c r="H1545" s="214">
        <v>25860</v>
      </c>
      <c r="I1545" s="167">
        <v>40153.799999999996</v>
      </c>
      <c r="J1545" s="445">
        <f t="shared" si="1615"/>
        <v>0.55273781902552188</v>
      </c>
      <c r="K1545" s="167">
        <f t="shared" si="1584"/>
        <v>62348.323837586991</v>
      </c>
      <c r="L1545" s="167">
        <f t="shared" ref="L1545:O1545" si="1653">IF($J1545&lt;0,(K1545*(1-$J1545)),(K1545*(1+$J1545)))</f>
        <v>96810.600375471782</v>
      </c>
      <c r="M1545" s="167">
        <f t="shared" si="1653"/>
        <v>150321.48048556142</v>
      </c>
      <c r="N1545" s="167">
        <f t="shared" si="1653"/>
        <v>233409.8477618382</v>
      </c>
      <c r="O1545" s="167">
        <f t="shared" si="1653"/>
        <v>362424.29795279575</v>
      </c>
      <c r="P1545" s="455"/>
      <c r="Q1545" s="87">
        <f t="shared" si="1586"/>
        <v>40153.799999999996</v>
      </c>
      <c r="R1545" s="550">
        <f t="shared" si="1648"/>
        <v>0</v>
      </c>
      <c r="S1545" s="550">
        <f t="shared" si="1649"/>
        <v>0</v>
      </c>
      <c r="T1545" s="550">
        <f>IF(R1545=1,SUM($R$6:R1545),0)</f>
        <v>0</v>
      </c>
      <c r="U1545" s="550">
        <f>IF(S1545=1,SUM($S$6:S1545),0)</f>
        <v>0</v>
      </c>
      <c r="V1545" s="550">
        <f t="shared" si="1650"/>
        <v>0</v>
      </c>
      <c r="W1545" s="550">
        <f t="shared" si="1651"/>
        <v>0</v>
      </c>
      <c r="X1545" s="550">
        <f>IF(W1545=1,SUM($W$6:W1545),0)</f>
        <v>0</v>
      </c>
      <c r="Y1545" s="158"/>
      <c r="Z1545" s="158"/>
      <c r="AA1545" s="158"/>
      <c r="AB1545" s="158"/>
      <c r="AE1545" s="150"/>
      <c r="AF1545" s="160"/>
      <c r="AG1545" s="150"/>
      <c r="AH1545" s="150"/>
    </row>
    <row r="1546" spans="1:34" ht="15" customHeight="1">
      <c r="A1546" s="15"/>
      <c r="B1546" s="169">
        <v>7</v>
      </c>
      <c r="C1546" s="105" t="s">
        <v>2341</v>
      </c>
      <c r="D1546" s="105" t="s">
        <v>1899</v>
      </c>
      <c r="E1546" s="212" t="s">
        <v>47</v>
      </c>
      <c r="F1546" s="213" t="s">
        <v>14</v>
      </c>
      <c r="G1546" s="214">
        <v>35040</v>
      </c>
      <c r="H1546" s="214">
        <v>35040</v>
      </c>
      <c r="I1546" s="167">
        <v>48997.799999999996</v>
      </c>
      <c r="J1546" s="445">
        <f t="shared" si="1615"/>
        <v>0.3983390410958903</v>
      </c>
      <c r="K1546" s="167">
        <f t="shared" si="1584"/>
        <v>68515.536667808206</v>
      </c>
      <c r="L1546" s="167">
        <f t="shared" ref="L1546:O1546" si="1654">IF($J1546&lt;0,(K1546*(1-$J1546)),(K1546*(1+$J1546)))</f>
        <v>95807.949844233241</v>
      </c>
      <c r="M1546" s="167">
        <f t="shared" si="1654"/>
        <v>133971.99671454827</v>
      </c>
      <c r="N1546" s="167">
        <f t="shared" si="1654"/>
        <v>187338.27341952318</v>
      </c>
      <c r="O1546" s="167">
        <f t="shared" si="1654"/>
        <v>261962.42161401574</v>
      </c>
      <c r="P1546" s="455"/>
      <c r="Q1546" s="87">
        <f t="shared" si="1586"/>
        <v>48997.799999999996</v>
      </c>
      <c r="R1546" s="550">
        <f t="shared" si="1648"/>
        <v>0</v>
      </c>
      <c r="S1546" s="550">
        <f t="shared" si="1649"/>
        <v>0</v>
      </c>
      <c r="T1546" s="550">
        <f>IF(R1546=1,SUM($R$6:R1546),0)</f>
        <v>0</v>
      </c>
      <c r="U1546" s="550">
        <f>IF(S1546=1,SUM($S$6:S1546),0)</f>
        <v>0</v>
      </c>
      <c r="V1546" s="550">
        <f t="shared" si="1650"/>
        <v>0</v>
      </c>
      <c r="W1546" s="550">
        <f t="shared" si="1651"/>
        <v>0</v>
      </c>
      <c r="X1546" s="550">
        <f>IF(W1546=1,SUM($W$6:W1546),0)</f>
        <v>0</v>
      </c>
      <c r="Y1546" s="158"/>
      <c r="Z1546" s="158"/>
      <c r="AA1546" s="158"/>
      <c r="AB1546" s="158"/>
      <c r="AE1546" s="150"/>
      <c r="AF1546" s="160"/>
      <c r="AG1546" s="150"/>
      <c r="AH1546" s="150"/>
    </row>
    <row r="1547" spans="1:34" ht="15" customHeight="1">
      <c r="A1547" s="15"/>
      <c r="B1547" s="169">
        <v>8</v>
      </c>
      <c r="C1547" s="105" t="s">
        <v>634</v>
      </c>
      <c r="D1547" s="105"/>
      <c r="E1547" s="212" t="s">
        <v>47</v>
      </c>
      <c r="F1547" s="213" t="s">
        <v>14</v>
      </c>
      <c r="G1547" s="214">
        <v>35040</v>
      </c>
      <c r="H1547" s="214">
        <v>35040</v>
      </c>
      <c r="I1547" s="444">
        <v>35040</v>
      </c>
      <c r="J1547" s="449">
        <v>0.3983390410958903</v>
      </c>
      <c r="K1547" s="444">
        <f t="shared" ref="K1547:K1610" si="1655">IF($J1547&lt;0,(I1547*(1-$J1547)),(I1547*(1+$J1547)))</f>
        <v>48997.799999999996</v>
      </c>
      <c r="L1547" s="444">
        <f t="shared" ref="L1547:O1547" si="1656">IF($J1547&lt;0,(K1547*(1-$J1547)),(K1547*(1+$J1547)))</f>
        <v>68515.536667808206</v>
      </c>
      <c r="M1547" s="444">
        <f t="shared" si="1656"/>
        <v>95807.949844233241</v>
      </c>
      <c r="N1547" s="444">
        <f t="shared" si="1656"/>
        <v>133971.99671454827</v>
      </c>
      <c r="O1547" s="444">
        <f t="shared" si="1656"/>
        <v>187338.27341952318</v>
      </c>
      <c r="P1547" s="455"/>
      <c r="Q1547" s="87">
        <f t="shared" ref="Q1547:Q1610" si="1657">IF($Q$5=$H$4,H1547,(IF($Q$5=$G$4,G1547,(IF($Q$5=$I$4,I1547,(IF($Q$5=$K$4,K1547,(IF($Q$5=$L$4,L1547,(IF($Q$5=$M$4,M1547,(IF($Q$5=$N$4,N1547,(IF($Q$5=$O$4,O1547,0)))))))))))))))</f>
        <v>35040</v>
      </c>
      <c r="R1547" s="550">
        <f t="shared" si="1648"/>
        <v>0</v>
      </c>
      <c r="S1547" s="550">
        <f t="shared" si="1649"/>
        <v>0</v>
      </c>
      <c r="T1547" s="550">
        <f>IF(R1547=1,SUM($R$6:R1547),0)</f>
        <v>0</v>
      </c>
      <c r="U1547" s="550">
        <f>IF(S1547=1,SUM($S$6:S1547),0)</f>
        <v>0</v>
      </c>
      <c r="V1547" s="550">
        <f t="shared" si="1650"/>
        <v>0</v>
      </c>
      <c r="W1547" s="550">
        <f t="shared" si="1651"/>
        <v>0</v>
      </c>
      <c r="X1547" s="550">
        <f>IF(W1547=1,SUM($W$6:W1547),0)</f>
        <v>0</v>
      </c>
      <c r="Y1547" s="158"/>
      <c r="Z1547" s="158"/>
      <c r="AA1547" s="158"/>
      <c r="AB1547" s="158"/>
      <c r="AE1547" s="150"/>
      <c r="AF1547" s="160"/>
      <c r="AG1547" s="150"/>
      <c r="AH1547" s="150"/>
    </row>
    <row r="1548" spans="1:34" ht="15" customHeight="1">
      <c r="A1548" s="15"/>
      <c r="B1548" s="169">
        <v>9</v>
      </c>
      <c r="C1548" s="105" t="s">
        <v>2342</v>
      </c>
      <c r="D1548" s="105" t="s">
        <v>1900</v>
      </c>
      <c r="E1548" s="212" t="s">
        <v>47</v>
      </c>
      <c r="F1548" s="213" t="s">
        <v>14</v>
      </c>
      <c r="G1548" s="214">
        <v>25860</v>
      </c>
      <c r="H1548" s="214">
        <v>25860</v>
      </c>
      <c r="I1548" s="167">
        <v>32652</v>
      </c>
      <c r="J1548" s="445">
        <f t="shared" ref="J1548:J1602" si="1658">((I1548-H1548)/H1548)*100%</f>
        <v>0.26264501160092807</v>
      </c>
      <c r="K1548" s="167">
        <f t="shared" si="1655"/>
        <v>41227.884918793505</v>
      </c>
      <c r="L1548" s="167">
        <f t="shared" ref="L1548:O1548" si="1659">IF($J1548&lt;0,(K1548*(1-$J1548)),(K1548*(1+$J1548)))</f>
        <v>52056.183231571747</v>
      </c>
      <c r="M1548" s="167">
        <f t="shared" si="1659"/>
        <v>65728.48008032795</v>
      </c>
      <c r="N1548" s="167">
        <f t="shared" si="1659"/>
        <v>82991.737493537046</v>
      </c>
      <c r="O1548" s="167">
        <f t="shared" si="1659"/>
        <v>104789.10335030826</v>
      </c>
      <c r="P1548" s="455"/>
      <c r="Q1548" s="87">
        <f t="shared" si="1657"/>
        <v>32652</v>
      </c>
      <c r="R1548" s="550">
        <f t="shared" si="1648"/>
        <v>0</v>
      </c>
      <c r="S1548" s="550">
        <f t="shared" si="1649"/>
        <v>0</v>
      </c>
      <c r="T1548" s="550">
        <f>IF(R1548=1,SUM($R$6:R1548),0)</f>
        <v>0</v>
      </c>
      <c r="U1548" s="550">
        <f>IF(S1548=1,SUM($S$6:S1548),0)</f>
        <v>0</v>
      </c>
      <c r="V1548" s="550">
        <f t="shared" si="1650"/>
        <v>0</v>
      </c>
      <c r="W1548" s="550">
        <f t="shared" si="1651"/>
        <v>0</v>
      </c>
      <c r="X1548" s="550">
        <f>IF(W1548=1,SUM($W$6:W1548),0)</f>
        <v>0</v>
      </c>
      <c r="Y1548" s="158"/>
      <c r="Z1548" s="158"/>
      <c r="AA1548" s="158"/>
      <c r="AB1548" s="158"/>
      <c r="AE1548" s="150"/>
      <c r="AF1548" s="160"/>
      <c r="AG1548" s="150"/>
      <c r="AH1548" s="150"/>
    </row>
    <row r="1549" spans="1:34" ht="15" customHeight="1">
      <c r="A1549" s="15"/>
      <c r="B1549" s="169">
        <v>10</v>
      </c>
      <c r="C1549" s="105" t="s">
        <v>2343</v>
      </c>
      <c r="D1549" s="105" t="s">
        <v>1901</v>
      </c>
      <c r="E1549" s="212" t="s">
        <v>47</v>
      </c>
      <c r="F1549" s="213" t="s">
        <v>14</v>
      </c>
      <c r="G1549" s="214">
        <v>25860</v>
      </c>
      <c r="H1549" s="214">
        <v>25860</v>
      </c>
      <c r="I1549" s="167">
        <v>26357.399999999998</v>
      </c>
      <c r="J1549" s="445">
        <f t="shared" si="1658"/>
        <v>1.9234338747099684E-2</v>
      </c>
      <c r="K1549" s="167">
        <f t="shared" si="1655"/>
        <v>26864.367160092803</v>
      </c>
      <c r="L1549" s="167">
        <f t="shared" ref="L1549:O1549" si="1660">IF($J1549&lt;0,(K1549*(1-$J1549)),(K1549*(1+$J1549)))</f>
        <v>27381.085498276487</v>
      </c>
      <c r="M1549" s="167">
        <f t="shared" si="1660"/>
        <v>27907.742572013634</v>
      </c>
      <c r="N1549" s="167">
        <f t="shared" si="1660"/>
        <v>28444.529546310598</v>
      </c>
      <c r="O1549" s="167">
        <f t="shared" si="1660"/>
        <v>28991.641263106219</v>
      </c>
      <c r="P1549" s="455"/>
      <c r="Q1549" s="87">
        <f t="shared" si="1657"/>
        <v>26357.399999999998</v>
      </c>
      <c r="R1549" s="550">
        <f t="shared" si="1648"/>
        <v>0</v>
      </c>
      <c r="S1549" s="550">
        <f t="shared" si="1649"/>
        <v>0</v>
      </c>
      <c r="T1549" s="550">
        <f>IF(R1549=1,SUM($R$6:R1549),0)</f>
        <v>0</v>
      </c>
      <c r="U1549" s="550">
        <f>IF(S1549=1,SUM($S$6:S1549),0)</f>
        <v>0</v>
      </c>
      <c r="V1549" s="550">
        <f t="shared" si="1650"/>
        <v>0</v>
      </c>
      <c r="W1549" s="550">
        <f t="shared" si="1651"/>
        <v>0</v>
      </c>
      <c r="X1549" s="550">
        <f>IF(W1549=1,SUM($W$6:W1549),0)</f>
        <v>0</v>
      </c>
      <c r="Y1549" s="158"/>
      <c r="Z1549" s="158"/>
      <c r="AA1549" s="158"/>
      <c r="AB1549" s="158"/>
      <c r="AE1549" s="150"/>
      <c r="AF1549" s="160"/>
      <c r="AG1549" s="150"/>
      <c r="AH1549" s="150"/>
    </row>
    <row r="1550" spans="1:34" ht="15" customHeight="1">
      <c r="A1550" s="15"/>
      <c r="B1550" s="169">
        <v>11</v>
      </c>
      <c r="C1550" s="105" t="s">
        <v>2344</v>
      </c>
      <c r="D1550" s="105" t="s">
        <v>1902</v>
      </c>
      <c r="E1550" s="212" t="s">
        <v>47</v>
      </c>
      <c r="F1550" s="213" t="s">
        <v>14</v>
      </c>
      <c r="G1550" s="214">
        <v>30960</v>
      </c>
      <c r="H1550" s="214">
        <v>30960</v>
      </c>
      <c r="I1550" s="167">
        <v>32652</v>
      </c>
      <c r="J1550" s="445">
        <f t="shared" si="1658"/>
        <v>5.4651162790697677E-2</v>
      </c>
      <c r="K1550" s="167">
        <f t="shared" si="1655"/>
        <v>34436.469767441857</v>
      </c>
      <c r="L1550" s="167">
        <f t="shared" ref="L1550:O1550" si="1661">IF($J1550&lt;0,(K1550*(1-$J1550)),(K1550*(1+$J1550)))</f>
        <v>36318.462882639258</v>
      </c>
      <c r="M1550" s="167">
        <f t="shared" si="1661"/>
        <v>38303.309109946284</v>
      </c>
      <c r="N1550" s="167">
        <f t="shared" si="1661"/>
        <v>40396.629491536369</v>
      </c>
      <c r="O1550" s="167">
        <f t="shared" si="1661"/>
        <v>42604.352266073816</v>
      </c>
      <c r="P1550" s="455"/>
      <c r="Q1550" s="87">
        <f t="shared" si="1657"/>
        <v>32652</v>
      </c>
      <c r="R1550" s="550">
        <f t="shared" si="1648"/>
        <v>0</v>
      </c>
      <c r="S1550" s="550">
        <f t="shared" si="1649"/>
        <v>0</v>
      </c>
      <c r="T1550" s="550">
        <f>IF(R1550=1,SUM($R$6:R1550),0)</f>
        <v>0</v>
      </c>
      <c r="U1550" s="550">
        <f>IF(S1550=1,SUM($S$6:S1550),0)</f>
        <v>0</v>
      </c>
      <c r="V1550" s="550">
        <f t="shared" si="1650"/>
        <v>0</v>
      </c>
      <c r="W1550" s="550">
        <f t="shared" si="1651"/>
        <v>0</v>
      </c>
      <c r="X1550" s="550">
        <f>IF(W1550=1,SUM($W$6:W1550),0)</f>
        <v>0</v>
      </c>
      <c r="Y1550" s="158"/>
      <c r="Z1550" s="158"/>
      <c r="AA1550" s="158"/>
      <c r="AB1550" s="158"/>
      <c r="AE1550" s="150"/>
      <c r="AF1550" s="160"/>
      <c r="AG1550" s="150"/>
      <c r="AH1550" s="150"/>
    </row>
    <row r="1551" spans="1:34" ht="15" customHeight="1">
      <c r="A1551" s="15"/>
      <c r="B1551" s="169">
        <v>12</v>
      </c>
      <c r="C1551" s="105" t="s">
        <v>2345</v>
      </c>
      <c r="D1551" s="105" t="s">
        <v>1903</v>
      </c>
      <c r="E1551" s="212" t="s">
        <v>47</v>
      </c>
      <c r="F1551" s="213" t="s">
        <v>14</v>
      </c>
      <c r="G1551" s="214">
        <v>25860</v>
      </c>
      <c r="H1551" s="214">
        <v>25860</v>
      </c>
      <c r="I1551" s="167">
        <v>38973.599999999999</v>
      </c>
      <c r="J1551" s="445">
        <f t="shared" si="1658"/>
        <v>0.50709976798143841</v>
      </c>
      <c r="K1551" s="167">
        <f t="shared" si="1655"/>
        <v>58737.103517401389</v>
      </c>
      <c r="L1551" s="167">
        <f t="shared" ref="L1551:O1551" si="1662">IF($J1551&lt;0,(K1551*(1-$J1551)),(K1551*(1+$J1551)))</f>
        <v>88522.675082977366</v>
      </c>
      <c r="M1551" s="167">
        <f t="shared" si="1662"/>
        <v>133412.50307865144</v>
      </c>
      <c r="N1551" s="167">
        <f t="shared" si="1662"/>
        <v>201065.95243565852</v>
      </c>
      <c r="O1551" s="167">
        <f t="shared" si="1662"/>
        <v>303026.45026474789</v>
      </c>
      <c r="P1551" s="455"/>
      <c r="Q1551" s="87">
        <f t="shared" si="1657"/>
        <v>38973.599999999999</v>
      </c>
      <c r="R1551" s="550">
        <f t="shared" si="1648"/>
        <v>0</v>
      </c>
      <c r="S1551" s="550">
        <f t="shared" si="1649"/>
        <v>0</v>
      </c>
      <c r="T1551" s="550">
        <f>IF(R1551=1,SUM($R$6:R1551),0)</f>
        <v>0</v>
      </c>
      <c r="U1551" s="550">
        <f>IF(S1551=1,SUM($S$6:S1551),0)</f>
        <v>0</v>
      </c>
      <c r="V1551" s="550">
        <f t="shared" si="1650"/>
        <v>0</v>
      </c>
      <c r="W1551" s="550">
        <f t="shared" si="1651"/>
        <v>0</v>
      </c>
      <c r="X1551" s="550">
        <f>IF(W1551=1,SUM($W$6:W1551),0)</f>
        <v>0</v>
      </c>
      <c r="Y1551" s="158"/>
      <c r="Z1551" s="158"/>
      <c r="AA1551" s="158"/>
      <c r="AB1551" s="158"/>
      <c r="AE1551" s="150"/>
      <c r="AF1551" s="160"/>
      <c r="AG1551" s="150"/>
      <c r="AH1551" s="150"/>
    </row>
    <row r="1552" spans="1:34" ht="15" customHeight="1">
      <c r="A1552" s="15"/>
      <c r="B1552" s="169">
        <v>13</v>
      </c>
      <c r="C1552" s="105" t="s">
        <v>635</v>
      </c>
      <c r="D1552" s="105"/>
      <c r="E1552" s="212" t="s">
        <v>47</v>
      </c>
      <c r="F1552" s="213" t="s">
        <v>14</v>
      </c>
      <c r="G1552" s="214">
        <v>2305860</v>
      </c>
      <c r="H1552" s="214">
        <v>2305860</v>
      </c>
      <c r="I1552" s="444">
        <v>2305860</v>
      </c>
      <c r="J1552" s="449">
        <v>0.50709976798143841</v>
      </c>
      <c r="K1552" s="444">
        <f t="shared" si="1655"/>
        <v>3475161.0709976796</v>
      </c>
      <c r="L1552" s="444">
        <f t="shared" ref="L1552:O1552" si="1663">IF($J1552&lt;0,(K1552*(1-$J1552)),(K1552*(1+$J1552)))</f>
        <v>5237414.4437987301</v>
      </c>
      <c r="M1552" s="444">
        <f t="shared" si="1663"/>
        <v>7893306.0930717001</v>
      </c>
      <c r="N1552" s="444">
        <f t="shared" si="1663"/>
        <v>11895999.781474832</v>
      </c>
      <c r="O1552" s="444">
        <f t="shared" si="1663"/>
        <v>17928458.510567963</v>
      </c>
      <c r="P1552" s="455"/>
      <c r="Q1552" s="87">
        <f t="shared" si="1657"/>
        <v>2305860</v>
      </c>
      <c r="R1552" s="550">
        <f t="shared" si="1648"/>
        <v>0</v>
      </c>
      <c r="S1552" s="550">
        <f t="shared" si="1649"/>
        <v>0</v>
      </c>
      <c r="T1552" s="550">
        <f>IF(R1552=1,SUM($R$6:R1552),0)</f>
        <v>0</v>
      </c>
      <c r="U1552" s="550">
        <f>IF(S1552=1,SUM($S$6:S1552),0)</f>
        <v>0</v>
      </c>
      <c r="V1552" s="550">
        <f t="shared" si="1650"/>
        <v>0</v>
      </c>
      <c r="W1552" s="550">
        <f t="shared" si="1651"/>
        <v>0</v>
      </c>
      <c r="X1552" s="550">
        <f>IF(W1552=1,SUM($W$6:W1552),0)</f>
        <v>0</v>
      </c>
      <c r="Y1552" s="158"/>
      <c r="Z1552" s="158"/>
      <c r="AA1552" s="158"/>
      <c r="AB1552" s="158"/>
      <c r="AE1552" s="150"/>
      <c r="AF1552" s="160"/>
      <c r="AG1552" s="150"/>
      <c r="AH1552" s="150"/>
    </row>
    <row r="1553" spans="1:34" ht="15" customHeight="1">
      <c r="A1553" s="15"/>
      <c r="B1553" s="169">
        <v>14</v>
      </c>
      <c r="C1553" s="105" t="s">
        <v>636</v>
      </c>
      <c r="D1553" s="105" t="s">
        <v>2131</v>
      </c>
      <c r="E1553" s="212" t="s">
        <v>47</v>
      </c>
      <c r="F1553" s="213" t="s">
        <v>14</v>
      </c>
      <c r="G1553" s="214">
        <v>18780</v>
      </c>
      <c r="H1553" s="214">
        <v>18780</v>
      </c>
      <c r="I1553" s="167">
        <v>34618.799999999996</v>
      </c>
      <c r="J1553" s="445">
        <f t="shared" si="1658"/>
        <v>0.84338658146964829</v>
      </c>
      <c r="K1553" s="167">
        <f t="shared" si="1655"/>
        <v>63815.831386581449</v>
      </c>
      <c r="L1553" s="167">
        <f t="shared" ref="L1553:O1553" si="1664">IF($J1553&lt;0,(K1553*(1-$J1553)),(K1553*(1+$J1553)))</f>
        <v>117637.24726335386</v>
      </c>
      <c r="M1553" s="167">
        <f t="shared" si="1664"/>
        <v>216850.92308629359</v>
      </c>
      <c r="N1553" s="167">
        <f t="shared" si="1664"/>
        <v>399740.08179658034</v>
      </c>
      <c r="O1553" s="167">
        <f t="shared" si="1664"/>
        <v>736875.50285939581</v>
      </c>
      <c r="P1553" s="455"/>
      <c r="Q1553" s="87">
        <f t="shared" si="1657"/>
        <v>34618.799999999996</v>
      </c>
      <c r="R1553" s="550">
        <f t="shared" si="1648"/>
        <v>0</v>
      </c>
      <c r="S1553" s="550">
        <f t="shared" si="1649"/>
        <v>0</v>
      </c>
      <c r="T1553" s="550">
        <f>IF(R1553=1,SUM($R$6:R1553),0)</f>
        <v>0</v>
      </c>
      <c r="U1553" s="550">
        <f>IF(S1553=1,SUM($S$6:S1553),0)</f>
        <v>0</v>
      </c>
      <c r="V1553" s="550">
        <f t="shared" si="1650"/>
        <v>0</v>
      </c>
      <c r="W1553" s="550">
        <f t="shared" si="1651"/>
        <v>0</v>
      </c>
      <c r="X1553" s="550">
        <f>IF(W1553=1,SUM($W$6:W1553),0)</f>
        <v>0</v>
      </c>
      <c r="Y1553" s="158"/>
      <c r="Z1553" s="158"/>
      <c r="AA1553" s="158"/>
      <c r="AB1553" s="158"/>
      <c r="AE1553" s="150"/>
      <c r="AF1553" s="160"/>
      <c r="AG1553" s="150"/>
      <c r="AH1553" s="150"/>
    </row>
    <row r="1554" spans="1:34" ht="15" customHeight="1">
      <c r="A1554" s="15"/>
      <c r="B1554" s="169">
        <v>15</v>
      </c>
      <c r="C1554" s="105" t="s">
        <v>637</v>
      </c>
      <c r="D1554" s="105" t="s">
        <v>2132</v>
      </c>
      <c r="E1554" s="212" t="s">
        <v>47</v>
      </c>
      <c r="F1554" s="213" t="s">
        <v>14</v>
      </c>
      <c r="G1554" s="214">
        <v>27360</v>
      </c>
      <c r="H1554" s="214">
        <v>27360</v>
      </c>
      <c r="I1554" s="167">
        <v>48388.2</v>
      </c>
      <c r="J1554" s="445">
        <f t="shared" si="1658"/>
        <v>0.76857456140350866</v>
      </c>
      <c r="K1554" s="167">
        <f t="shared" si="1655"/>
        <v>85578.139592105246</v>
      </c>
      <c r="L1554" s="167">
        <f t="shared" ref="L1554:O1554" si="1665">IF($J1554&lt;0,(K1554*(1-$J1554)),(K1554*(1+$J1554)))</f>
        <v>151351.32069483577</v>
      </c>
      <c r="M1554" s="167">
        <f t="shared" si="1665"/>
        <v>267676.09561571095</v>
      </c>
      <c r="N1554" s="167">
        <f t="shared" si="1665"/>
        <v>473405.13340175961</v>
      </c>
      <c r="O1554" s="167">
        <f t="shared" si="1665"/>
        <v>837252.27617218648</v>
      </c>
      <c r="P1554" s="461"/>
      <c r="Q1554" s="87">
        <f t="shared" si="1657"/>
        <v>48388.2</v>
      </c>
      <c r="R1554" s="550">
        <f t="shared" si="1648"/>
        <v>0</v>
      </c>
      <c r="S1554" s="550">
        <f t="shared" si="1649"/>
        <v>0</v>
      </c>
      <c r="T1554" s="550">
        <f>IF(R1554=1,SUM($R$6:R1554),0)</f>
        <v>0</v>
      </c>
      <c r="U1554" s="550">
        <f>IF(S1554=1,SUM($S$6:S1554),0)</f>
        <v>0</v>
      </c>
      <c r="V1554" s="550">
        <f t="shared" si="1650"/>
        <v>0</v>
      </c>
      <c r="W1554" s="550">
        <f t="shared" si="1651"/>
        <v>0</v>
      </c>
      <c r="X1554" s="550">
        <f>IF(W1554=1,SUM($W$6:W1554),0)</f>
        <v>0</v>
      </c>
      <c r="Y1554" s="158"/>
      <c r="Z1554" s="158"/>
      <c r="AA1554" s="158"/>
      <c r="AB1554" s="158"/>
      <c r="AE1554" s="150"/>
      <c r="AF1554" s="160"/>
      <c r="AG1554" s="150"/>
      <c r="AH1554" s="150"/>
    </row>
    <row r="1555" spans="1:34" ht="15" customHeight="1">
      <c r="A1555" s="15"/>
      <c r="B1555" s="169">
        <v>16</v>
      </c>
      <c r="C1555" s="105" t="s">
        <v>638</v>
      </c>
      <c r="D1555" s="105" t="s">
        <v>2133</v>
      </c>
      <c r="E1555" s="212" t="s">
        <v>47</v>
      </c>
      <c r="F1555" s="213" t="s">
        <v>14</v>
      </c>
      <c r="G1555" s="214">
        <v>18780</v>
      </c>
      <c r="H1555" s="214">
        <v>18780</v>
      </c>
      <c r="I1555" s="167">
        <v>32258.399999999998</v>
      </c>
      <c r="J1555" s="445">
        <f t="shared" si="1658"/>
        <v>0.71769968051118205</v>
      </c>
      <c r="K1555" s="167">
        <f t="shared" si="1655"/>
        <v>55410.243373801917</v>
      </c>
      <c r="L1555" s="167">
        <f t="shared" ref="L1555:O1555" si="1666">IF($J1555&lt;0,(K1555*(1-$J1555)),(K1555*(1+$J1555)))</f>
        <v>95178.157340226404</v>
      </c>
      <c r="M1555" s="167">
        <f t="shared" si="1666"/>
        <v>163487.49045494993</v>
      </c>
      <c r="N1555" s="167">
        <f t="shared" si="1666"/>
        <v>280822.41012204246</v>
      </c>
      <c r="O1555" s="167">
        <f t="shared" si="1666"/>
        <v>482368.56414701248</v>
      </c>
      <c r="P1555" s="461"/>
      <c r="Q1555" s="87">
        <f t="shared" si="1657"/>
        <v>32258.399999999998</v>
      </c>
      <c r="R1555" s="550">
        <f t="shared" si="1648"/>
        <v>0</v>
      </c>
      <c r="S1555" s="550">
        <f t="shared" si="1649"/>
        <v>0</v>
      </c>
      <c r="T1555" s="550">
        <f>IF(R1555=1,SUM($R$6:R1555),0)</f>
        <v>0</v>
      </c>
      <c r="U1555" s="550">
        <f>IF(S1555=1,SUM($S$6:S1555),0)</f>
        <v>0</v>
      </c>
      <c r="V1555" s="550">
        <f t="shared" si="1650"/>
        <v>0</v>
      </c>
      <c r="W1555" s="550">
        <f t="shared" si="1651"/>
        <v>0</v>
      </c>
      <c r="X1555" s="550">
        <f>IF(W1555=1,SUM($W$6:W1555),0)</f>
        <v>0</v>
      </c>
      <c r="Y1555" s="158"/>
      <c r="Z1555" s="158"/>
      <c r="AA1555" s="158"/>
      <c r="AB1555" s="158"/>
      <c r="AE1555" s="150"/>
      <c r="AF1555" s="160"/>
      <c r="AG1555" s="150"/>
      <c r="AH1555" s="150"/>
    </row>
    <row r="1556" spans="1:34" ht="15" customHeight="1">
      <c r="A1556" s="15"/>
      <c r="B1556" s="169">
        <v>17</v>
      </c>
      <c r="C1556" s="105" t="s">
        <v>639</v>
      </c>
      <c r="D1556" s="105" t="s">
        <v>2134</v>
      </c>
      <c r="E1556" s="212" t="s">
        <v>47</v>
      </c>
      <c r="F1556" s="213" t="s">
        <v>14</v>
      </c>
      <c r="G1556" s="214">
        <v>27360</v>
      </c>
      <c r="H1556" s="214">
        <v>27360</v>
      </c>
      <c r="I1556" s="167">
        <v>47995.199999999997</v>
      </c>
      <c r="J1556" s="445">
        <f t="shared" si="1658"/>
        <v>0.75421052631578933</v>
      </c>
      <c r="K1556" s="167">
        <f t="shared" si="1655"/>
        <v>84193.685052631568</v>
      </c>
      <c r="L1556" s="167">
        <f t="shared" ref="L1556:O1556" si="1667">IF($J1556&lt;0,(K1556*(1-$J1556)),(K1556*(1+$J1556)))</f>
        <v>147693.44856864261</v>
      </c>
      <c r="M1556" s="167">
        <f t="shared" si="1667"/>
        <v>259085.40214699248</v>
      </c>
      <c r="N1556" s="167">
        <f t="shared" si="1667"/>
        <v>454490.33966101357</v>
      </c>
      <c r="O1556" s="167">
        <f t="shared" si="1667"/>
        <v>797271.7379421884</v>
      </c>
      <c r="P1556" s="461"/>
      <c r="Q1556" s="87">
        <f t="shared" si="1657"/>
        <v>47995.199999999997</v>
      </c>
      <c r="R1556" s="550">
        <f t="shared" si="1648"/>
        <v>0</v>
      </c>
      <c r="S1556" s="550">
        <f t="shared" si="1649"/>
        <v>0</v>
      </c>
      <c r="T1556" s="550">
        <f>IF(R1556=1,SUM($R$6:R1556),0)</f>
        <v>0</v>
      </c>
      <c r="U1556" s="550">
        <f>IF(S1556=1,SUM($S$6:S1556),0)</f>
        <v>0</v>
      </c>
      <c r="V1556" s="550">
        <f t="shared" si="1650"/>
        <v>0</v>
      </c>
      <c r="W1556" s="550">
        <f t="shared" si="1651"/>
        <v>0</v>
      </c>
      <c r="X1556" s="550">
        <f>IF(W1556=1,SUM($W$6:W1556),0)</f>
        <v>0</v>
      </c>
      <c r="Y1556" s="158"/>
      <c r="Z1556" s="158"/>
      <c r="AA1556" s="158"/>
      <c r="AB1556" s="158"/>
      <c r="AE1556" s="150"/>
      <c r="AF1556" s="160"/>
      <c r="AG1556" s="150"/>
      <c r="AH1556" s="150"/>
    </row>
    <row r="1557" spans="1:34" ht="15" customHeight="1">
      <c r="A1557" s="15"/>
      <c r="B1557" s="169">
        <v>18</v>
      </c>
      <c r="C1557" s="105" t="s">
        <v>1904</v>
      </c>
      <c r="D1557" s="105" t="s">
        <v>1904</v>
      </c>
      <c r="E1557" s="212" t="s">
        <v>47</v>
      </c>
      <c r="F1557" s="213" t="s">
        <v>14</v>
      </c>
      <c r="G1557" s="405"/>
      <c r="H1557" s="405"/>
      <c r="I1557" s="409">
        <v>46434.6</v>
      </c>
      <c r="J1557" s="447">
        <v>2.279279661016949</v>
      </c>
      <c r="K1557" s="409">
        <f t="shared" si="1655"/>
        <v>152272.03934745761</v>
      </c>
      <c r="L1557" s="409">
        <f t="shared" ref="L1557:O1557" si="1668">IF($J1557&lt;0,(K1557*(1-$J1557)),(K1557*(1+$J1557)))</f>
        <v>499342.60157369031</v>
      </c>
      <c r="M1557" s="409">
        <f t="shared" si="1668"/>
        <v>1637484.0372198925</v>
      </c>
      <c r="N1557" s="409">
        <f t="shared" si="1668"/>
        <v>5369768.0984951146</v>
      </c>
      <c r="O1557" s="409">
        <f t="shared" si="1668"/>
        <v>17608971.309772685</v>
      </c>
      <c r="P1557" s="461"/>
      <c r="Q1557" s="87">
        <f t="shared" si="1657"/>
        <v>46434.6</v>
      </c>
      <c r="R1557" s="550">
        <f t="shared" si="1648"/>
        <v>0</v>
      </c>
      <c r="S1557" s="550">
        <f t="shared" si="1649"/>
        <v>0</v>
      </c>
      <c r="T1557" s="550">
        <f>IF(R1557=1,SUM($R$6:R1557),0)</f>
        <v>0</v>
      </c>
      <c r="U1557" s="550">
        <f>IF(S1557=1,SUM($S$6:S1557),0)</f>
        <v>0</v>
      </c>
      <c r="V1557" s="550">
        <f t="shared" si="1650"/>
        <v>0</v>
      </c>
      <c r="W1557" s="550">
        <f t="shared" si="1651"/>
        <v>0</v>
      </c>
      <c r="X1557" s="550">
        <f>IF(W1557=1,SUM($W$6:W1557),0)</f>
        <v>0</v>
      </c>
      <c r="Y1557" s="158"/>
      <c r="Z1557" s="158"/>
      <c r="AA1557" s="158"/>
      <c r="AB1557" s="158"/>
      <c r="AE1557" s="150"/>
      <c r="AF1557" s="160"/>
      <c r="AG1557" s="150"/>
      <c r="AH1557" s="150"/>
    </row>
    <row r="1558" spans="1:34" ht="15" customHeight="1">
      <c r="A1558" s="15"/>
      <c r="B1558" s="169">
        <v>19</v>
      </c>
      <c r="C1558" s="105" t="s">
        <v>1905</v>
      </c>
      <c r="D1558" s="105" t="s">
        <v>1905</v>
      </c>
      <c r="E1558" s="212" t="s">
        <v>47</v>
      </c>
      <c r="F1558" s="213" t="s">
        <v>14</v>
      </c>
      <c r="G1558" s="405"/>
      <c r="H1558" s="405"/>
      <c r="I1558" s="409">
        <v>22423.200000000001</v>
      </c>
      <c r="J1558" s="447">
        <v>0.85930348258706468</v>
      </c>
      <c r="K1558" s="409">
        <f t="shared" si="1655"/>
        <v>41691.533850746273</v>
      </c>
      <c r="L1558" s="409">
        <f t="shared" ref="L1558:O1558" si="1669">IF($J1558&lt;0,(K1558*(1-$J1558)),(K1558*(1+$J1558)))</f>
        <v>77517.214083089042</v>
      </c>
      <c r="M1558" s="409">
        <f t="shared" si="1669"/>
        <v>144128.02610513452</v>
      </c>
      <c r="N1558" s="409">
        <f t="shared" si="1669"/>
        <v>267977.74087567598</v>
      </c>
      <c r="O1558" s="409">
        <f t="shared" si="1669"/>
        <v>498251.94686595834</v>
      </c>
      <c r="P1558" s="461"/>
      <c r="Q1558" s="87">
        <f t="shared" si="1657"/>
        <v>22423.200000000001</v>
      </c>
      <c r="R1558" s="550">
        <f t="shared" si="1648"/>
        <v>0</v>
      </c>
      <c r="S1558" s="550">
        <f t="shared" si="1649"/>
        <v>0</v>
      </c>
      <c r="T1558" s="550">
        <f>IF(R1558=1,SUM($R$6:R1558),0)</f>
        <v>0</v>
      </c>
      <c r="U1558" s="550">
        <f>IF(S1558=1,SUM($S$6:S1558),0)</f>
        <v>0</v>
      </c>
      <c r="V1558" s="550">
        <f t="shared" si="1650"/>
        <v>0</v>
      </c>
      <c r="W1558" s="550">
        <f t="shared" si="1651"/>
        <v>0</v>
      </c>
      <c r="X1558" s="550">
        <f>IF(W1558=1,SUM($W$6:W1558),0)</f>
        <v>0</v>
      </c>
      <c r="Y1558" s="158"/>
      <c r="Z1558" s="158"/>
      <c r="AA1558" s="158"/>
      <c r="AB1558" s="158"/>
      <c r="AE1558" s="150"/>
      <c r="AF1558" s="160"/>
      <c r="AG1558" s="150"/>
      <c r="AH1558" s="150"/>
    </row>
    <row r="1559" spans="1:34" ht="15" customHeight="1">
      <c r="A1559" s="15"/>
      <c r="B1559" s="169">
        <v>20</v>
      </c>
      <c r="C1559" s="105" t="s">
        <v>1906</v>
      </c>
      <c r="D1559" s="105" t="s">
        <v>1906</v>
      </c>
      <c r="E1559" s="212" t="s">
        <v>47</v>
      </c>
      <c r="F1559" s="213" t="s">
        <v>14</v>
      </c>
      <c r="G1559" s="405"/>
      <c r="H1559" s="405"/>
      <c r="I1559" s="409">
        <v>34239</v>
      </c>
      <c r="J1559" s="447">
        <v>1.4180084745762711</v>
      </c>
      <c r="K1559" s="409">
        <f t="shared" si="1655"/>
        <v>82790.192161016952</v>
      </c>
      <c r="L1559" s="409">
        <f t="shared" ref="L1559:O1559" si="1670">IF($J1559&lt;0,(K1559*(1-$J1559)),(K1559*(1+$J1559)))</f>
        <v>200187.38625713697</v>
      </c>
      <c r="M1559" s="409">
        <f t="shared" si="1670"/>
        <v>484054.79647303052</v>
      </c>
      <c r="N1559" s="409">
        <f t="shared" si="1670"/>
        <v>1170448.60003108</v>
      </c>
      <c r="O1559" s="409">
        <f t="shared" si="1670"/>
        <v>2830154.6339310836</v>
      </c>
      <c r="P1559" s="461"/>
      <c r="Q1559" s="87">
        <f t="shared" si="1657"/>
        <v>34239</v>
      </c>
      <c r="R1559" s="550">
        <f t="shared" si="1648"/>
        <v>0</v>
      </c>
      <c r="S1559" s="550">
        <f t="shared" si="1649"/>
        <v>0</v>
      </c>
      <c r="T1559" s="550">
        <f>IF(R1559=1,SUM($R$6:R1559),0)</f>
        <v>0</v>
      </c>
      <c r="U1559" s="550">
        <f>IF(S1559=1,SUM($S$6:S1559),0)</f>
        <v>0</v>
      </c>
      <c r="V1559" s="550">
        <f t="shared" si="1650"/>
        <v>0</v>
      </c>
      <c r="W1559" s="550">
        <f t="shared" si="1651"/>
        <v>0</v>
      </c>
      <c r="X1559" s="550">
        <f>IF(W1559=1,SUM($W$6:W1559),0)</f>
        <v>0</v>
      </c>
      <c r="Y1559" s="158"/>
      <c r="Z1559" s="158"/>
      <c r="AA1559" s="158"/>
      <c r="AB1559" s="158"/>
      <c r="AE1559" s="150"/>
      <c r="AF1559" s="160"/>
      <c r="AG1559" s="150"/>
      <c r="AH1559" s="150"/>
    </row>
    <row r="1560" spans="1:34" ht="15" customHeight="1">
      <c r="A1560" s="15"/>
      <c r="B1560" s="169">
        <v>21</v>
      </c>
      <c r="C1560" s="105" t="s">
        <v>1907</v>
      </c>
      <c r="D1560" s="105" t="s">
        <v>1907</v>
      </c>
      <c r="E1560" s="212" t="s">
        <v>47</v>
      </c>
      <c r="F1560" s="213" t="s">
        <v>14</v>
      </c>
      <c r="G1560" s="405"/>
      <c r="H1560" s="405"/>
      <c r="I1560" s="409">
        <v>30301.199999999997</v>
      </c>
      <c r="J1560" s="447">
        <v>1.1399152542372879</v>
      </c>
      <c r="K1560" s="409">
        <f t="shared" si="1655"/>
        <v>64842.000101694903</v>
      </c>
      <c r="L1560" s="409">
        <f t="shared" ref="L1560:O1560" si="1671">IF($J1560&lt;0,(K1560*(1-$J1560)),(K1560*(1+$J1560)))</f>
        <v>138756.3851328727</v>
      </c>
      <c r="M1560" s="409">
        <f t="shared" si="1671"/>
        <v>296926.9051686583</v>
      </c>
      <c r="N1560" s="409">
        <f t="shared" si="1671"/>
        <v>635398.4137638805</v>
      </c>
      <c r="O1560" s="409">
        <f t="shared" si="1671"/>
        <v>1359698.7581315038</v>
      </c>
      <c r="P1560" s="461"/>
      <c r="Q1560" s="87">
        <f t="shared" si="1657"/>
        <v>30301.199999999997</v>
      </c>
      <c r="R1560" s="550">
        <f t="shared" si="1648"/>
        <v>0</v>
      </c>
      <c r="S1560" s="550">
        <f t="shared" si="1649"/>
        <v>0</v>
      </c>
      <c r="T1560" s="550">
        <f>IF(R1560=1,SUM($R$6:R1560),0)</f>
        <v>0</v>
      </c>
      <c r="U1560" s="550">
        <f>IF(S1560=1,SUM($S$6:S1560),0)</f>
        <v>0</v>
      </c>
      <c r="V1560" s="550">
        <f t="shared" si="1650"/>
        <v>0</v>
      </c>
      <c r="W1560" s="550">
        <f t="shared" si="1651"/>
        <v>0</v>
      </c>
      <c r="X1560" s="550">
        <f>IF(W1560=1,SUM($W$6:W1560),0)</f>
        <v>0</v>
      </c>
      <c r="Y1560" s="158"/>
      <c r="Z1560" s="158"/>
      <c r="AA1560" s="158"/>
      <c r="AB1560" s="158"/>
      <c r="AE1560" s="150"/>
      <c r="AF1560" s="160"/>
      <c r="AG1560" s="150"/>
      <c r="AH1560" s="150"/>
    </row>
    <row r="1561" spans="1:34" ht="15" customHeight="1">
      <c r="A1561" s="15"/>
      <c r="B1561" s="169">
        <v>22</v>
      </c>
      <c r="C1561" s="105" t="s">
        <v>1908</v>
      </c>
      <c r="D1561" s="105" t="s">
        <v>1908</v>
      </c>
      <c r="E1561" s="212" t="s">
        <v>47</v>
      </c>
      <c r="F1561" s="213" t="s">
        <v>14</v>
      </c>
      <c r="G1561" s="405"/>
      <c r="H1561" s="405"/>
      <c r="I1561" s="409">
        <v>63123</v>
      </c>
      <c r="J1561" s="447">
        <v>0.80145547945205475</v>
      </c>
      <c r="K1561" s="409">
        <f t="shared" si="1655"/>
        <v>113713.27422945206</v>
      </c>
      <c r="L1561" s="409">
        <f t="shared" ref="L1561:O1561" si="1672">IF($J1561&lt;0,(K1561*(1-$J1561)),(K1561*(1+$J1561)))</f>
        <v>204849.40094708055</v>
      </c>
      <c r="M1561" s="409">
        <f t="shared" si="1672"/>
        <v>369027.07579858921</v>
      </c>
      <c r="N1561" s="409">
        <f t="shared" si="1672"/>
        <v>664785.84776353731</v>
      </c>
      <c r="O1561" s="409">
        <f t="shared" si="1672"/>
        <v>1197582.1081158037</v>
      </c>
      <c r="P1561" s="461"/>
      <c r="Q1561" s="87">
        <f t="shared" si="1657"/>
        <v>63123</v>
      </c>
      <c r="R1561" s="550">
        <f t="shared" si="1648"/>
        <v>0</v>
      </c>
      <c r="S1561" s="550">
        <f t="shared" si="1649"/>
        <v>0</v>
      </c>
      <c r="T1561" s="550">
        <f>IF(R1561=1,SUM($R$6:R1561),0)</f>
        <v>0</v>
      </c>
      <c r="U1561" s="550">
        <f>IF(S1561=1,SUM($S$6:S1561),0)</f>
        <v>0</v>
      </c>
      <c r="V1561" s="550">
        <f t="shared" si="1650"/>
        <v>0</v>
      </c>
      <c r="W1561" s="550">
        <f t="shared" si="1651"/>
        <v>0</v>
      </c>
      <c r="X1561" s="550">
        <f>IF(W1561=1,SUM($W$6:W1561),0)</f>
        <v>0</v>
      </c>
      <c r="Y1561" s="158"/>
      <c r="Z1561" s="158"/>
      <c r="AA1561" s="158"/>
      <c r="AB1561" s="158"/>
      <c r="AE1561" s="150"/>
      <c r="AF1561" s="160"/>
      <c r="AG1561" s="150"/>
      <c r="AH1561" s="150"/>
    </row>
    <row r="1562" spans="1:34" ht="15" customHeight="1">
      <c r="A1562" s="15"/>
      <c r="B1562" s="169">
        <v>23</v>
      </c>
      <c r="C1562" s="105" t="s">
        <v>1909</v>
      </c>
      <c r="D1562" s="105" t="s">
        <v>1909</v>
      </c>
      <c r="E1562" s="212" t="s">
        <v>47</v>
      </c>
      <c r="F1562" s="213" t="s">
        <v>14</v>
      </c>
      <c r="G1562" s="405"/>
      <c r="H1562" s="405"/>
      <c r="I1562" s="409">
        <v>40153.799999999996</v>
      </c>
      <c r="J1562" s="447">
        <v>0.55273781902552188</v>
      </c>
      <c r="K1562" s="409">
        <f t="shared" si="1655"/>
        <v>62348.323837586991</v>
      </c>
      <c r="L1562" s="409">
        <f t="shared" ref="L1562:O1562" si="1673">IF($J1562&lt;0,(K1562*(1-$J1562)),(K1562*(1+$J1562)))</f>
        <v>96810.600375471782</v>
      </c>
      <c r="M1562" s="409">
        <f t="shared" si="1673"/>
        <v>150321.48048556142</v>
      </c>
      <c r="N1562" s="409">
        <f t="shared" si="1673"/>
        <v>233409.8477618382</v>
      </c>
      <c r="O1562" s="409">
        <f t="shared" si="1673"/>
        <v>362424.29795279575</v>
      </c>
      <c r="P1562" s="461"/>
      <c r="Q1562" s="87">
        <f t="shared" si="1657"/>
        <v>40153.799999999996</v>
      </c>
      <c r="R1562" s="550">
        <f t="shared" si="1648"/>
        <v>0</v>
      </c>
      <c r="S1562" s="550">
        <f t="shared" si="1649"/>
        <v>0</v>
      </c>
      <c r="T1562" s="550">
        <f>IF(R1562=1,SUM($R$6:R1562),0)</f>
        <v>0</v>
      </c>
      <c r="U1562" s="550">
        <f>IF(S1562=1,SUM($S$6:S1562),0)</f>
        <v>0</v>
      </c>
      <c r="V1562" s="550">
        <f t="shared" si="1650"/>
        <v>0</v>
      </c>
      <c r="W1562" s="550">
        <f t="shared" si="1651"/>
        <v>0</v>
      </c>
      <c r="X1562" s="550">
        <f>IF(W1562=1,SUM($W$6:W1562),0)</f>
        <v>0</v>
      </c>
      <c r="Y1562" s="158"/>
      <c r="Z1562" s="158"/>
      <c r="AA1562" s="158"/>
      <c r="AB1562" s="158"/>
      <c r="AE1562" s="150"/>
      <c r="AF1562" s="160"/>
      <c r="AG1562" s="150"/>
      <c r="AH1562" s="150"/>
    </row>
    <row r="1563" spans="1:34" ht="15" customHeight="1">
      <c r="A1563" s="15"/>
      <c r="B1563" s="169">
        <v>24</v>
      </c>
      <c r="C1563" s="105" t="s">
        <v>1910</v>
      </c>
      <c r="D1563" s="105" t="s">
        <v>1910</v>
      </c>
      <c r="E1563" s="212" t="s">
        <v>47</v>
      </c>
      <c r="F1563" s="213" t="s">
        <v>14</v>
      </c>
      <c r="G1563" s="405"/>
      <c r="H1563" s="405"/>
      <c r="I1563" s="409">
        <v>48997.799999999996</v>
      </c>
      <c r="J1563" s="447">
        <v>0.3983390410958903</v>
      </c>
      <c r="K1563" s="409">
        <f t="shared" si="1655"/>
        <v>68515.536667808206</v>
      </c>
      <c r="L1563" s="409">
        <f t="shared" ref="L1563:O1563" si="1674">IF($J1563&lt;0,(K1563*(1-$J1563)),(K1563*(1+$J1563)))</f>
        <v>95807.949844233241</v>
      </c>
      <c r="M1563" s="409">
        <f t="shared" si="1674"/>
        <v>133971.99671454827</v>
      </c>
      <c r="N1563" s="409">
        <f t="shared" si="1674"/>
        <v>187338.27341952318</v>
      </c>
      <c r="O1563" s="409">
        <f t="shared" si="1674"/>
        <v>261962.42161401574</v>
      </c>
      <c r="P1563" s="461"/>
      <c r="Q1563" s="87">
        <f t="shared" si="1657"/>
        <v>48997.799999999996</v>
      </c>
      <c r="R1563" s="550">
        <f t="shared" si="1648"/>
        <v>0</v>
      </c>
      <c r="S1563" s="550">
        <f t="shared" si="1649"/>
        <v>0</v>
      </c>
      <c r="T1563" s="550">
        <f>IF(R1563=1,SUM($R$6:R1563),0)</f>
        <v>0</v>
      </c>
      <c r="U1563" s="550">
        <f>IF(S1563=1,SUM($S$6:S1563),0)</f>
        <v>0</v>
      </c>
      <c r="V1563" s="550">
        <f t="shared" si="1650"/>
        <v>0</v>
      </c>
      <c r="W1563" s="550">
        <f t="shared" si="1651"/>
        <v>0</v>
      </c>
      <c r="X1563" s="550">
        <f>IF(W1563=1,SUM($W$6:W1563),0)</f>
        <v>0</v>
      </c>
      <c r="Y1563" s="158"/>
      <c r="Z1563" s="158"/>
      <c r="AA1563" s="158"/>
      <c r="AB1563" s="158"/>
      <c r="AE1563" s="150"/>
      <c r="AF1563" s="160"/>
      <c r="AG1563" s="150"/>
      <c r="AH1563" s="150"/>
    </row>
    <row r="1564" spans="1:34" ht="15" customHeight="1">
      <c r="A1564" s="15"/>
      <c r="B1564" s="169">
        <v>25</v>
      </c>
      <c r="C1564" s="105" t="s">
        <v>1911</v>
      </c>
      <c r="D1564" s="105" t="s">
        <v>1911</v>
      </c>
      <c r="E1564" s="212" t="s">
        <v>47</v>
      </c>
      <c r="F1564" s="213" t="s">
        <v>14</v>
      </c>
      <c r="G1564" s="405"/>
      <c r="H1564" s="405"/>
      <c r="I1564" s="409">
        <v>32652</v>
      </c>
      <c r="J1564" s="447">
        <v>0.26264501160092807</v>
      </c>
      <c r="K1564" s="409">
        <f t="shared" si="1655"/>
        <v>41227.884918793505</v>
      </c>
      <c r="L1564" s="409">
        <f t="shared" ref="L1564:O1564" si="1675">IF($J1564&lt;0,(K1564*(1-$J1564)),(K1564*(1+$J1564)))</f>
        <v>52056.183231571747</v>
      </c>
      <c r="M1564" s="409">
        <f t="shared" si="1675"/>
        <v>65728.48008032795</v>
      </c>
      <c r="N1564" s="409">
        <f t="shared" si="1675"/>
        <v>82991.737493537046</v>
      </c>
      <c r="O1564" s="409">
        <f t="shared" si="1675"/>
        <v>104789.10335030826</v>
      </c>
      <c r="P1564" s="461"/>
      <c r="Q1564" s="87">
        <f t="shared" si="1657"/>
        <v>32652</v>
      </c>
      <c r="R1564" s="550">
        <f t="shared" si="1648"/>
        <v>0</v>
      </c>
      <c r="S1564" s="550">
        <f t="shared" si="1649"/>
        <v>0</v>
      </c>
      <c r="T1564" s="550">
        <f>IF(R1564=1,SUM($R$6:R1564),0)</f>
        <v>0</v>
      </c>
      <c r="U1564" s="550">
        <f>IF(S1564=1,SUM($S$6:S1564),0)</f>
        <v>0</v>
      </c>
      <c r="V1564" s="550">
        <f t="shared" si="1650"/>
        <v>0</v>
      </c>
      <c r="W1564" s="550">
        <f t="shared" si="1651"/>
        <v>0</v>
      </c>
      <c r="X1564" s="550">
        <f>IF(W1564=1,SUM($W$6:W1564),0)</f>
        <v>0</v>
      </c>
      <c r="Y1564" s="158"/>
      <c r="Z1564" s="158"/>
      <c r="AA1564" s="158"/>
      <c r="AB1564" s="158"/>
      <c r="AE1564" s="150"/>
      <c r="AF1564" s="160"/>
      <c r="AG1564" s="150"/>
      <c r="AH1564" s="150"/>
    </row>
    <row r="1565" spans="1:34" ht="15" customHeight="1">
      <c r="A1565" s="15"/>
      <c r="B1565" s="169">
        <v>26</v>
      </c>
      <c r="C1565" s="105" t="s">
        <v>1912</v>
      </c>
      <c r="D1565" s="105" t="s">
        <v>1912</v>
      </c>
      <c r="E1565" s="212" t="s">
        <v>47</v>
      </c>
      <c r="F1565" s="213" t="s">
        <v>14</v>
      </c>
      <c r="G1565" s="405"/>
      <c r="H1565" s="405"/>
      <c r="I1565" s="409">
        <v>26357.399999999998</v>
      </c>
      <c r="J1565" s="447">
        <v>1.9234338747099684E-2</v>
      </c>
      <c r="K1565" s="409">
        <f t="shared" si="1655"/>
        <v>26864.367160092803</v>
      </c>
      <c r="L1565" s="409">
        <f t="shared" ref="L1565:O1565" si="1676">IF($J1565&lt;0,(K1565*(1-$J1565)),(K1565*(1+$J1565)))</f>
        <v>27381.085498276487</v>
      </c>
      <c r="M1565" s="409">
        <f t="shared" si="1676"/>
        <v>27907.742572013634</v>
      </c>
      <c r="N1565" s="409">
        <f t="shared" si="1676"/>
        <v>28444.529546310598</v>
      </c>
      <c r="O1565" s="409">
        <f t="shared" si="1676"/>
        <v>28991.641263106219</v>
      </c>
      <c r="P1565" s="461"/>
      <c r="Q1565" s="87">
        <f t="shared" si="1657"/>
        <v>26357.399999999998</v>
      </c>
      <c r="R1565" s="550">
        <f t="shared" si="1648"/>
        <v>0</v>
      </c>
      <c r="S1565" s="550">
        <f t="shared" si="1649"/>
        <v>0</v>
      </c>
      <c r="T1565" s="550">
        <f>IF(R1565=1,SUM($R$6:R1565),0)</f>
        <v>0</v>
      </c>
      <c r="U1565" s="550">
        <f>IF(S1565=1,SUM($S$6:S1565),0)</f>
        <v>0</v>
      </c>
      <c r="V1565" s="550">
        <f t="shared" si="1650"/>
        <v>0</v>
      </c>
      <c r="W1565" s="550">
        <f t="shared" si="1651"/>
        <v>0</v>
      </c>
      <c r="X1565" s="550">
        <f>IF(W1565=1,SUM($W$6:W1565),0)</f>
        <v>0</v>
      </c>
      <c r="Y1565" s="158"/>
      <c r="Z1565" s="158"/>
      <c r="AA1565" s="158"/>
      <c r="AB1565" s="158"/>
      <c r="AE1565" s="150"/>
      <c r="AF1565" s="160"/>
      <c r="AG1565" s="150"/>
      <c r="AH1565" s="150"/>
    </row>
    <row r="1566" spans="1:34" ht="15" customHeight="1">
      <c r="A1566" s="15"/>
      <c r="B1566" s="169">
        <v>27</v>
      </c>
      <c r="C1566" s="105" t="s">
        <v>1913</v>
      </c>
      <c r="D1566" s="105" t="s">
        <v>1913</v>
      </c>
      <c r="E1566" s="212" t="s">
        <v>47</v>
      </c>
      <c r="F1566" s="213" t="s">
        <v>14</v>
      </c>
      <c r="G1566" s="405"/>
      <c r="H1566" s="405"/>
      <c r="I1566" s="409">
        <v>32652</v>
      </c>
      <c r="J1566" s="447">
        <v>5.4651162790697677E-2</v>
      </c>
      <c r="K1566" s="409">
        <f t="shared" si="1655"/>
        <v>34436.469767441857</v>
      </c>
      <c r="L1566" s="409">
        <f t="shared" ref="L1566:O1566" si="1677">IF($J1566&lt;0,(K1566*(1-$J1566)),(K1566*(1+$J1566)))</f>
        <v>36318.462882639258</v>
      </c>
      <c r="M1566" s="409">
        <f t="shared" si="1677"/>
        <v>38303.309109946284</v>
      </c>
      <c r="N1566" s="409">
        <f t="shared" si="1677"/>
        <v>40396.629491536369</v>
      </c>
      <c r="O1566" s="409">
        <f t="shared" si="1677"/>
        <v>42604.352266073816</v>
      </c>
      <c r="P1566" s="461"/>
      <c r="Q1566" s="87">
        <f t="shared" si="1657"/>
        <v>32652</v>
      </c>
      <c r="R1566" s="550">
        <f t="shared" si="1648"/>
        <v>0</v>
      </c>
      <c r="S1566" s="550">
        <f t="shared" si="1649"/>
        <v>0</v>
      </c>
      <c r="T1566" s="550">
        <f>IF(R1566=1,SUM($R$6:R1566),0)</f>
        <v>0</v>
      </c>
      <c r="U1566" s="550">
        <f>IF(S1566=1,SUM($S$6:S1566),0)</f>
        <v>0</v>
      </c>
      <c r="V1566" s="550">
        <f t="shared" si="1650"/>
        <v>0</v>
      </c>
      <c r="W1566" s="550">
        <f t="shared" si="1651"/>
        <v>0</v>
      </c>
      <c r="X1566" s="550">
        <f>IF(W1566=1,SUM($W$6:W1566),0)</f>
        <v>0</v>
      </c>
      <c r="Y1566" s="158"/>
      <c r="Z1566" s="158"/>
      <c r="AA1566" s="158"/>
      <c r="AB1566" s="158"/>
      <c r="AE1566" s="150"/>
      <c r="AF1566" s="160"/>
      <c r="AG1566" s="150"/>
      <c r="AH1566" s="150"/>
    </row>
    <row r="1567" spans="1:34" ht="15" customHeight="1">
      <c r="A1567" s="15"/>
      <c r="B1567" s="169">
        <v>28</v>
      </c>
      <c r="C1567" s="105" t="s">
        <v>1914</v>
      </c>
      <c r="D1567" s="105" t="s">
        <v>1914</v>
      </c>
      <c r="E1567" s="212" t="s">
        <v>47</v>
      </c>
      <c r="F1567" s="213" t="s">
        <v>14</v>
      </c>
      <c r="G1567" s="405"/>
      <c r="H1567" s="405"/>
      <c r="I1567" s="409">
        <v>38973.599999999999</v>
      </c>
      <c r="J1567" s="447">
        <v>0.50709976798143841</v>
      </c>
      <c r="K1567" s="409">
        <f t="shared" si="1655"/>
        <v>58737.103517401389</v>
      </c>
      <c r="L1567" s="409">
        <f t="shared" ref="L1567:O1567" si="1678">IF($J1567&lt;0,(K1567*(1-$J1567)),(K1567*(1+$J1567)))</f>
        <v>88522.675082977366</v>
      </c>
      <c r="M1567" s="409">
        <f t="shared" si="1678"/>
        <v>133412.50307865144</v>
      </c>
      <c r="N1567" s="409">
        <f t="shared" si="1678"/>
        <v>201065.95243565852</v>
      </c>
      <c r="O1567" s="409">
        <f t="shared" si="1678"/>
        <v>303026.45026474789</v>
      </c>
      <c r="P1567" s="461"/>
      <c r="Q1567" s="87">
        <f t="shared" si="1657"/>
        <v>38973.599999999999</v>
      </c>
      <c r="R1567" s="550">
        <f t="shared" si="1648"/>
        <v>0</v>
      </c>
      <c r="S1567" s="550">
        <f t="shared" si="1649"/>
        <v>0</v>
      </c>
      <c r="T1567" s="550">
        <f>IF(R1567=1,SUM($R$6:R1567),0)</f>
        <v>0</v>
      </c>
      <c r="U1567" s="550">
        <f>IF(S1567=1,SUM($S$6:S1567),0)</f>
        <v>0</v>
      </c>
      <c r="V1567" s="550">
        <f t="shared" si="1650"/>
        <v>0</v>
      </c>
      <c r="W1567" s="550">
        <f t="shared" si="1651"/>
        <v>0</v>
      </c>
      <c r="X1567" s="550">
        <f>IF(W1567=1,SUM($W$6:W1567),0)</f>
        <v>0</v>
      </c>
      <c r="Y1567" s="158"/>
      <c r="Z1567" s="158"/>
      <c r="AA1567" s="158"/>
      <c r="AB1567" s="158"/>
      <c r="AE1567" s="150"/>
      <c r="AF1567" s="160"/>
      <c r="AG1567" s="150"/>
      <c r="AH1567" s="150"/>
    </row>
    <row r="1568" spans="1:34" ht="15" customHeight="1">
      <c r="A1568" s="15"/>
      <c r="B1568" s="169"/>
      <c r="C1568" s="105"/>
      <c r="D1568" s="105"/>
      <c r="E1568" s="212" t="s">
        <v>48</v>
      </c>
      <c r="F1568" s="213"/>
      <c r="G1568" s="214">
        <v>0</v>
      </c>
      <c r="H1568" s="214">
        <v>0</v>
      </c>
      <c r="I1568" s="167"/>
      <c r="J1568" s="445"/>
      <c r="K1568" s="167">
        <f t="shared" si="1655"/>
        <v>0</v>
      </c>
      <c r="L1568" s="167">
        <f t="shared" ref="L1568:O1568" si="1679">IF($J1568&lt;0,(K1568*(1-$J1568)),(K1568*(1+$J1568)))</f>
        <v>0</v>
      </c>
      <c r="M1568" s="167">
        <f t="shared" si="1679"/>
        <v>0</v>
      </c>
      <c r="N1568" s="167">
        <f t="shared" si="1679"/>
        <v>0</v>
      </c>
      <c r="O1568" s="167">
        <f t="shared" si="1679"/>
        <v>0</v>
      </c>
      <c r="P1568" s="455"/>
      <c r="Q1568" s="87">
        <f t="shared" si="1657"/>
        <v>0</v>
      </c>
      <c r="R1568" s="550">
        <f t="shared" si="1648"/>
        <v>0</v>
      </c>
      <c r="S1568" s="550">
        <f t="shared" si="1649"/>
        <v>0</v>
      </c>
      <c r="T1568" s="550">
        <f>IF(R1568=1,SUM($R$6:R1568),0)</f>
        <v>0</v>
      </c>
      <c r="U1568" s="550">
        <f>IF(S1568=1,SUM($S$6:S1568),0)</f>
        <v>0</v>
      </c>
      <c r="V1568" s="550">
        <f t="shared" si="1650"/>
        <v>0</v>
      </c>
      <c r="W1568" s="550">
        <f t="shared" si="1651"/>
        <v>0</v>
      </c>
      <c r="X1568" s="550">
        <f>IF(W1568=1,SUM($W$6:W1568),0)</f>
        <v>0</v>
      </c>
      <c r="Y1568" s="158"/>
      <c r="Z1568" s="158"/>
      <c r="AA1568" s="158"/>
      <c r="AB1568" s="158"/>
      <c r="AE1568" s="150"/>
      <c r="AF1568" s="160"/>
      <c r="AG1568" s="150"/>
      <c r="AH1568" s="150"/>
    </row>
    <row r="1569" spans="1:34" ht="15" customHeight="1">
      <c r="A1569" s="15"/>
      <c r="B1569" s="425" t="s">
        <v>720</v>
      </c>
      <c r="C1569" s="426" t="s">
        <v>1644</v>
      </c>
      <c r="D1569" s="426"/>
      <c r="E1569" s="212"/>
      <c r="F1569" s="213"/>
      <c r="G1569" s="214"/>
      <c r="H1569" s="214"/>
      <c r="I1569" s="167"/>
      <c r="J1569" s="445"/>
      <c r="K1569" s="167">
        <f t="shared" si="1655"/>
        <v>0</v>
      </c>
      <c r="L1569" s="167">
        <f t="shared" ref="L1569:O1569" si="1680">IF($J1569&lt;0,(K1569*(1-$J1569)),(K1569*(1+$J1569)))</f>
        <v>0</v>
      </c>
      <c r="M1569" s="167">
        <f t="shared" si="1680"/>
        <v>0</v>
      </c>
      <c r="N1569" s="167">
        <f t="shared" si="1680"/>
        <v>0</v>
      </c>
      <c r="O1569" s="167">
        <f t="shared" si="1680"/>
        <v>0</v>
      </c>
      <c r="P1569" s="455"/>
      <c r="Q1569" s="87">
        <f t="shared" si="1657"/>
        <v>0</v>
      </c>
      <c r="R1569" s="550">
        <f t="shared" si="1648"/>
        <v>0</v>
      </c>
      <c r="S1569" s="550">
        <f t="shared" si="1649"/>
        <v>0</v>
      </c>
      <c r="T1569" s="550">
        <f>IF(R1569=1,SUM($R$6:R1569),0)</f>
        <v>0</v>
      </c>
      <c r="U1569" s="550">
        <f>IF(S1569=1,SUM($S$6:S1569),0)</f>
        <v>0</v>
      </c>
      <c r="V1569" s="550">
        <f t="shared" si="1650"/>
        <v>0</v>
      </c>
      <c r="W1569" s="550">
        <f t="shared" si="1651"/>
        <v>0</v>
      </c>
      <c r="X1569" s="550">
        <f>IF(W1569=1,SUM($W$6:W1569),0)</f>
        <v>0</v>
      </c>
      <c r="Y1569" s="158"/>
      <c r="Z1569" s="158"/>
      <c r="AA1569" s="158"/>
      <c r="AB1569" s="158"/>
      <c r="AE1569" s="150"/>
      <c r="AF1569" s="160"/>
      <c r="AG1569" s="150"/>
      <c r="AH1569" s="150"/>
    </row>
    <row r="1570" spans="1:34" ht="15" customHeight="1">
      <c r="A1570" s="15"/>
      <c r="B1570" s="169">
        <v>1</v>
      </c>
      <c r="C1570" s="105" t="s">
        <v>834</v>
      </c>
      <c r="D1570" s="105" t="s">
        <v>834</v>
      </c>
      <c r="E1570" s="212" t="s">
        <v>47</v>
      </c>
      <c r="F1570" s="213" t="s">
        <v>14</v>
      </c>
      <c r="G1570" s="214">
        <v>368820</v>
      </c>
      <c r="H1570" s="214">
        <v>368820</v>
      </c>
      <c r="I1570" s="167">
        <v>358256.39999999997</v>
      </c>
      <c r="J1570" s="445">
        <f t="shared" si="1658"/>
        <v>-2.864161379534742E-2</v>
      </c>
      <c r="K1570" s="167">
        <f t="shared" si="1655"/>
        <v>368517.44144851144</v>
      </c>
      <c r="L1570" s="167">
        <f t="shared" ref="L1570:O1570" si="1681">IF($J1570&lt;0,(K1570*(1-$J1570)),(K1570*(1+$J1570)))</f>
        <v>379072.37568332924</v>
      </c>
      <c r="M1570" s="167">
        <f t="shared" si="1681"/>
        <v>389929.62026813597</v>
      </c>
      <c r="N1570" s="167">
        <f t="shared" si="1681"/>
        <v>401097.83385922236</v>
      </c>
      <c r="O1570" s="167">
        <f t="shared" si="1681"/>
        <v>412585.92311076861</v>
      </c>
      <c r="P1570" s="461"/>
      <c r="Q1570" s="87">
        <f t="shared" si="1657"/>
        <v>358256.39999999997</v>
      </c>
      <c r="R1570" s="550">
        <f t="shared" si="1648"/>
        <v>0</v>
      </c>
      <c r="S1570" s="550">
        <f t="shared" si="1649"/>
        <v>0</v>
      </c>
      <c r="T1570" s="550">
        <f>IF(R1570=1,SUM($R$6:R1570),0)</f>
        <v>0</v>
      </c>
      <c r="U1570" s="550">
        <f>IF(S1570=1,SUM($S$6:S1570),0)</f>
        <v>0</v>
      </c>
      <c r="V1570" s="550">
        <f t="shared" si="1650"/>
        <v>0</v>
      </c>
      <c r="W1570" s="550">
        <f t="shared" si="1651"/>
        <v>0</v>
      </c>
      <c r="X1570" s="550">
        <f>IF(W1570=1,SUM($W$6:W1570),0)</f>
        <v>0</v>
      </c>
      <c r="Y1570" s="158"/>
      <c r="Z1570" s="158"/>
      <c r="AA1570" s="158"/>
      <c r="AB1570" s="158"/>
      <c r="AE1570" s="150"/>
      <c r="AF1570" s="160"/>
      <c r="AG1570" s="150"/>
      <c r="AH1570" s="150"/>
    </row>
    <row r="1571" spans="1:34" ht="15" customHeight="1">
      <c r="A1571" s="15"/>
      <c r="B1571" s="169">
        <v>2</v>
      </c>
      <c r="C1571" s="105" t="s">
        <v>835</v>
      </c>
      <c r="D1571" s="105" t="s">
        <v>835</v>
      </c>
      <c r="E1571" s="212" t="s">
        <v>47</v>
      </c>
      <c r="F1571" s="213" t="s">
        <v>14</v>
      </c>
      <c r="G1571" s="214">
        <v>497400</v>
      </c>
      <c r="H1571" s="214">
        <v>497400</v>
      </c>
      <c r="I1571" s="167">
        <v>464478.6</v>
      </c>
      <c r="J1571" s="445">
        <f t="shared" si="1658"/>
        <v>-6.6186972255729837E-2</v>
      </c>
      <c r="K1571" s="167">
        <f t="shared" si="1655"/>
        <v>495221.0322115802</v>
      </c>
      <c r="L1571" s="167">
        <f t="shared" ref="L1571:O1571" si="1682">IF($J1571&lt;0,(K1571*(1-$J1571)),(K1571*(1+$J1571)))</f>
        <v>527998.21293102193</v>
      </c>
      <c r="M1571" s="167">
        <f t="shared" si="1682"/>
        <v>562944.8160013624</v>
      </c>
      <c r="N1571" s="167">
        <f t="shared" si="1682"/>
        <v>600204.42891955143</v>
      </c>
      <c r="O1571" s="167">
        <f t="shared" si="1682"/>
        <v>639930.1428042159</v>
      </c>
      <c r="P1571" s="461"/>
      <c r="Q1571" s="87">
        <f t="shared" si="1657"/>
        <v>464478.6</v>
      </c>
      <c r="R1571" s="550">
        <f t="shared" si="1648"/>
        <v>0</v>
      </c>
      <c r="S1571" s="550">
        <f t="shared" si="1649"/>
        <v>0</v>
      </c>
      <c r="T1571" s="550">
        <f>IF(R1571=1,SUM($R$6:R1571),0)</f>
        <v>0</v>
      </c>
      <c r="U1571" s="550">
        <f>IF(S1571=1,SUM($S$6:S1571),0)</f>
        <v>0</v>
      </c>
      <c r="V1571" s="550">
        <f t="shared" si="1650"/>
        <v>0</v>
      </c>
      <c r="W1571" s="550">
        <f t="shared" si="1651"/>
        <v>0</v>
      </c>
      <c r="X1571" s="550">
        <f>IF(W1571=1,SUM($W$6:W1571),0)</f>
        <v>0</v>
      </c>
      <c r="Y1571" s="158"/>
      <c r="Z1571" s="158"/>
      <c r="AA1571" s="158"/>
      <c r="AB1571" s="158"/>
      <c r="AE1571" s="150"/>
      <c r="AF1571" s="160"/>
      <c r="AG1571" s="150"/>
      <c r="AH1571" s="150"/>
    </row>
    <row r="1572" spans="1:34" ht="15" customHeight="1">
      <c r="A1572" s="15"/>
      <c r="B1572" s="169">
        <v>3</v>
      </c>
      <c r="C1572" s="105" t="s">
        <v>1950</v>
      </c>
      <c r="D1572" s="105" t="s">
        <v>1950</v>
      </c>
      <c r="E1572" s="212" t="s">
        <v>47</v>
      </c>
      <c r="F1572" s="213" t="s">
        <v>14</v>
      </c>
      <c r="G1572" s="405"/>
      <c r="H1572" s="405"/>
      <c r="I1572" s="409">
        <v>288247.2</v>
      </c>
      <c r="J1572" s="447">
        <v>-2.864161379534742E-2</v>
      </c>
      <c r="K1572" s="409">
        <f t="shared" si="1655"/>
        <v>296503.06497999025</v>
      </c>
      <c r="L1572" s="409">
        <f t="shared" ref="L1572:O1572" si="1683">IF($J1572&lt;0,(K1572*(1-$J1572)),(K1572*(1+$J1572)))</f>
        <v>304995.39125628391</v>
      </c>
      <c r="M1572" s="409">
        <f t="shared" si="1683"/>
        <v>313730.95146200724</v>
      </c>
      <c r="N1572" s="409">
        <f t="shared" si="1683"/>
        <v>322716.71220942889</v>
      </c>
      <c r="O1572" s="409">
        <f t="shared" si="1683"/>
        <v>331959.83964583563</v>
      </c>
      <c r="P1572" s="455"/>
      <c r="Q1572" s="87">
        <f t="shared" si="1657"/>
        <v>288247.2</v>
      </c>
      <c r="R1572" s="550">
        <f t="shared" si="1648"/>
        <v>0</v>
      </c>
      <c r="S1572" s="550">
        <f t="shared" si="1649"/>
        <v>0</v>
      </c>
      <c r="T1572" s="550">
        <f>IF(R1572=1,SUM($R$6:R1572),0)</f>
        <v>0</v>
      </c>
      <c r="U1572" s="550">
        <f>IF(S1572=1,SUM($S$6:S1572),0)</f>
        <v>0</v>
      </c>
      <c r="V1572" s="550">
        <f t="shared" si="1650"/>
        <v>0</v>
      </c>
      <c r="W1572" s="550">
        <f t="shared" si="1651"/>
        <v>0</v>
      </c>
      <c r="X1572" s="550">
        <f>IF(W1572=1,SUM($W$6:W1572),0)</f>
        <v>0</v>
      </c>
      <c r="Y1572" s="158"/>
      <c r="Z1572" s="158"/>
      <c r="AA1572" s="158"/>
      <c r="AB1572" s="158"/>
      <c r="AE1572" s="150"/>
      <c r="AF1572" s="160"/>
      <c r="AG1572" s="150"/>
      <c r="AH1572" s="150"/>
    </row>
    <row r="1573" spans="1:34" ht="15" customHeight="1">
      <c r="A1573" s="15"/>
      <c r="B1573" s="169">
        <v>4</v>
      </c>
      <c r="C1573" s="105" t="s">
        <v>1951</v>
      </c>
      <c r="D1573" s="105" t="s">
        <v>1951</v>
      </c>
      <c r="E1573" s="212" t="s">
        <v>47</v>
      </c>
      <c r="F1573" s="213" t="s">
        <v>14</v>
      </c>
      <c r="G1573" s="405"/>
      <c r="H1573" s="405"/>
      <c r="I1573" s="409">
        <v>358256.39999999997</v>
      </c>
      <c r="J1573" s="447">
        <v>-2.864161379534742E-2</v>
      </c>
      <c r="K1573" s="409">
        <f t="shared" si="1655"/>
        <v>368517.44144851144</v>
      </c>
      <c r="L1573" s="409">
        <f t="shared" ref="L1573:O1573" si="1684">IF($J1573&lt;0,(K1573*(1-$J1573)),(K1573*(1+$J1573)))</f>
        <v>379072.37568332924</v>
      </c>
      <c r="M1573" s="409">
        <f t="shared" si="1684"/>
        <v>389929.62026813597</v>
      </c>
      <c r="N1573" s="409">
        <f t="shared" si="1684"/>
        <v>401097.83385922236</v>
      </c>
      <c r="O1573" s="409">
        <f t="shared" si="1684"/>
        <v>412585.92311076861</v>
      </c>
      <c r="P1573" s="455"/>
      <c r="Q1573" s="87">
        <f t="shared" si="1657"/>
        <v>358256.39999999997</v>
      </c>
      <c r="R1573" s="550">
        <f t="shared" si="1648"/>
        <v>0</v>
      </c>
      <c r="S1573" s="550">
        <f t="shared" si="1649"/>
        <v>0</v>
      </c>
      <c r="T1573" s="550">
        <f>IF(R1573=1,SUM($R$6:R1573),0)</f>
        <v>0</v>
      </c>
      <c r="U1573" s="550">
        <f>IF(S1573=1,SUM($S$6:S1573),0)</f>
        <v>0</v>
      </c>
      <c r="V1573" s="550">
        <f t="shared" si="1650"/>
        <v>0</v>
      </c>
      <c r="W1573" s="550">
        <f t="shared" si="1651"/>
        <v>0</v>
      </c>
      <c r="X1573" s="550">
        <f>IF(W1573=1,SUM($W$6:W1573),0)</f>
        <v>0</v>
      </c>
      <c r="Y1573" s="158"/>
      <c r="Z1573" s="158"/>
      <c r="AA1573" s="158"/>
      <c r="AB1573" s="158"/>
      <c r="AE1573" s="150"/>
      <c r="AF1573" s="160"/>
      <c r="AG1573" s="150"/>
      <c r="AH1573" s="150"/>
    </row>
    <row r="1574" spans="1:34" ht="15" customHeight="1">
      <c r="A1574" s="15"/>
      <c r="B1574" s="169">
        <v>5</v>
      </c>
      <c r="C1574" s="105" t="s">
        <v>1952</v>
      </c>
      <c r="D1574" s="105" t="s">
        <v>1952</v>
      </c>
      <c r="E1574" s="212" t="s">
        <v>47</v>
      </c>
      <c r="F1574" s="213" t="s">
        <v>14</v>
      </c>
      <c r="G1574" s="405"/>
      <c r="H1574" s="405"/>
      <c r="I1574" s="409">
        <v>431038.2</v>
      </c>
      <c r="J1574" s="447">
        <v>-6.6186972255729837E-2</v>
      </c>
      <c r="K1574" s="409">
        <f t="shared" si="1655"/>
        <v>459567.3133845597</v>
      </c>
      <c r="L1574" s="409">
        <f t="shared" ref="L1574:O1574" si="1685">IF($J1574&lt;0,(K1574*(1-$J1574)),(K1574*(1+$J1574)))</f>
        <v>489984.68240518385</v>
      </c>
      <c r="M1574" s="409">
        <f t="shared" si="1685"/>
        <v>522415.28498526831</v>
      </c>
      <c r="N1574" s="409">
        <f t="shared" si="1685"/>
        <v>556992.37095855747</v>
      </c>
      <c r="O1574" s="409">
        <f t="shared" si="1685"/>
        <v>593858.00956184464</v>
      </c>
      <c r="P1574" s="455"/>
      <c r="Q1574" s="87">
        <f t="shared" si="1657"/>
        <v>431038.2</v>
      </c>
      <c r="R1574" s="550">
        <f t="shared" si="1648"/>
        <v>0</v>
      </c>
      <c r="S1574" s="550">
        <f t="shared" si="1649"/>
        <v>0</v>
      </c>
      <c r="T1574" s="550">
        <f>IF(R1574=1,SUM($R$6:R1574),0)</f>
        <v>0</v>
      </c>
      <c r="U1574" s="550">
        <f>IF(S1574=1,SUM($S$6:S1574),0)</f>
        <v>0</v>
      </c>
      <c r="V1574" s="550">
        <f t="shared" si="1650"/>
        <v>0</v>
      </c>
      <c r="W1574" s="550">
        <f t="shared" si="1651"/>
        <v>0</v>
      </c>
      <c r="X1574" s="550">
        <f>IF(W1574=1,SUM($W$6:W1574),0)</f>
        <v>0</v>
      </c>
      <c r="Y1574" s="158"/>
      <c r="Z1574" s="158"/>
      <c r="AA1574" s="158"/>
      <c r="AB1574" s="158"/>
      <c r="AE1574" s="150"/>
      <c r="AF1574" s="160"/>
      <c r="AG1574" s="150"/>
      <c r="AH1574" s="150"/>
    </row>
    <row r="1575" spans="1:34" ht="15" customHeight="1">
      <c r="A1575" s="15"/>
      <c r="B1575" s="169">
        <v>6</v>
      </c>
      <c r="C1575" s="105" t="s">
        <v>1953</v>
      </c>
      <c r="D1575" s="105" t="s">
        <v>1953</v>
      </c>
      <c r="E1575" s="212" t="s">
        <v>47</v>
      </c>
      <c r="F1575" s="213" t="s">
        <v>14</v>
      </c>
      <c r="G1575" s="405"/>
      <c r="H1575" s="405"/>
      <c r="I1575" s="409">
        <v>464478.6</v>
      </c>
      <c r="J1575" s="447">
        <v>-6.6186972255729837E-2</v>
      </c>
      <c r="K1575" s="409">
        <f t="shared" si="1655"/>
        <v>495221.0322115802</v>
      </c>
      <c r="L1575" s="409">
        <f t="shared" ref="L1575:O1575" si="1686">IF($J1575&lt;0,(K1575*(1-$J1575)),(K1575*(1+$J1575)))</f>
        <v>527998.21293102193</v>
      </c>
      <c r="M1575" s="409">
        <f t="shared" si="1686"/>
        <v>562944.8160013624</v>
      </c>
      <c r="N1575" s="409">
        <f t="shared" si="1686"/>
        <v>600204.42891955143</v>
      </c>
      <c r="O1575" s="409">
        <f t="shared" si="1686"/>
        <v>639930.1428042159</v>
      </c>
      <c r="P1575" s="455"/>
      <c r="Q1575" s="87">
        <f t="shared" si="1657"/>
        <v>464478.6</v>
      </c>
      <c r="R1575" s="550">
        <f t="shared" si="1648"/>
        <v>0</v>
      </c>
      <c r="S1575" s="550">
        <f t="shared" si="1649"/>
        <v>0</v>
      </c>
      <c r="T1575" s="550">
        <f>IF(R1575=1,SUM($R$6:R1575),0)</f>
        <v>0</v>
      </c>
      <c r="U1575" s="550">
        <f>IF(S1575=1,SUM($S$6:S1575),0)</f>
        <v>0</v>
      </c>
      <c r="V1575" s="550">
        <f t="shared" si="1650"/>
        <v>0</v>
      </c>
      <c r="W1575" s="550">
        <f t="shared" si="1651"/>
        <v>0</v>
      </c>
      <c r="X1575" s="550">
        <f>IF(W1575=1,SUM($W$6:W1575),0)</f>
        <v>0</v>
      </c>
      <c r="Y1575" s="158"/>
      <c r="Z1575" s="158"/>
      <c r="AA1575" s="158"/>
      <c r="AB1575" s="158"/>
      <c r="AE1575" s="150"/>
      <c r="AF1575" s="160"/>
      <c r="AG1575" s="150"/>
      <c r="AH1575" s="150"/>
    </row>
    <row r="1576" spans="1:34" ht="15" customHeight="1">
      <c r="A1576" s="15"/>
      <c r="B1576" s="169">
        <v>7</v>
      </c>
      <c r="C1576" s="105" t="s">
        <v>1954</v>
      </c>
      <c r="D1576" s="105" t="s">
        <v>1954</v>
      </c>
      <c r="E1576" s="212" t="s">
        <v>47</v>
      </c>
      <c r="F1576" s="213" t="s">
        <v>14</v>
      </c>
      <c r="G1576" s="405"/>
      <c r="H1576" s="405"/>
      <c r="I1576" s="409">
        <v>134365.79999999999</v>
      </c>
      <c r="J1576" s="447">
        <v>-2.864161379534742E-2</v>
      </c>
      <c r="K1576" s="409">
        <f t="shared" si="1655"/>
        <v>138214.25335090287</v>
      </c>
      <c r="L1576" s="409">
        <f t="shared" ref="L1576:O1576" si="1687">IF($J1576&lt;0,(K1576*(1-$J1576)),(K1576*(1+$J1576)))</f>
        <v>142172.93261639171</v>
      </c>
      <c r="M1576" s="409">
        <f t="shared" si="1687"/>
        <v>146244.99484454235</v>
      </c>
      <c r="N1576" s="409">
        <f t="shared" si="1687"/>
        <v>150433.6875063823</v>
      </c>
      <c r="O1576" s="409">
        <f t="shared" si="1687"/>
        <v>154742.35108575007</v>
      </c>
      <c r="P1576" s="455"/>
      <c r="Q1576" s="87">
        <f t="shared" si="1657"/>
        <v>134365.79999999999</v>
      </c>
      <c r="R1576" s="550">
        <f t="shared" si="1648"/>
        <v>0</v>
      </c>
      <c r="S1576" s="550">
        <f t="shared" si="1649"/>
        <v>0</v>
      </c>
      <c r="T1576" s="550">
        <f>IF(R1576=1,SUM($R$6:R1576),0)</f>
        <v>0</v>
      </c>
      <c r="U1576" s="550">
        <f>IF(S1576=1,SUM($S$6:S1576),0)</f>
        <v>0</v>
      </c>
      <c r="V1576" s="550">
        <f t="shared" si="1650"/>
        <v>0</v>
      </c>
      <c r="W1576" s="550">
        <f t="shared" si="1651"/>
        <v>0</v>
      </c>
      <c r="X1576" s="550">
        <f>IF(W1576=1,SUM($W$6:W1576),0)</f>
        <v>0</v>
      </c>
      <c r="Y1576" s="158"/>
      <c r="Z1576" s="158"/>
      <c r="AA1576" s="158"/>
      <c r="AB1576" s="158"/>
      <c r="AE1576" s="150"/>
      <c r="AF1576" s="160"/>
      <c r="AG1576" s="150"/>
      <c r="AH1576" s="150"/>
    </row>
    <row r="1577" spans="1:34" ht="15" customHeight="1">
      <c r="A1577" s="15"/>
      <c r="B1577" s="169">
        <v>8</v>
      </c>
      <c r="C1577" s="105" t="s">
        <v>1955</v>
      </c>
      <c r="D1577" s="105" t="s">
        <v>1955</v>
      </c>
      <c r="E1577" s="212" t="s">
        <v>47</v>
      </c>
      <c r="F1577" s="213" t="s">
        <v>14</v>
      </c>
      <c r="G1577" s="405"/>
      <c r="H1577" s="405"/>
      <c r="I1577" s="409">
        <v>117889.8</v>
      </c>
      <c r="J1577" s="447">
        <v>-2.864161379534742E-2</v>
      </c>
      <c r="K1577" s="409">
        <f t="shared" si="1655"/>
        <v>121266.35412201074</v>
      </c>
      <c r="L1577" s="409">
        <f t="shared" ref="L1577:O1577" si="1688">IF($J1577&lt;0,(K1577*(1-$J1577)),(K1577*(1+$J1577)))</f>
        <v>124739.61820314321</v>
      </c>
      <c r="M1577" s="409">
        <f t="shared" si="1688"/>
        <v>128312.36217269672</v>
      </c>
      <c r="N1577" s="409">
        <f t="shared" si="1688"/>
        <v>131987.43529521584</v>
      </c>
      <c r="O1577" s="409">
        <f t="shared" si="1688"/>
        <v>135767.76844277981</v>
      </c>
      <c r="P1577" s="455"/>
      <c r="Q1577" s="87">
        <f t="shared" si="1657"/>
        <v>117889.8</v>
      </c>
      <c r="R1577" s="550">
        <f t="shared" si="1648"/>
        <v>0</v>
      </c>
      <c r="S1577" s="550">
        <f t="shared" si="1649"/>
        <v>0</v>
      </c>
      <c r="T1577" s="550">
        <f>IF(R1577=1,SUM($R$6:R1577),0)</f>
        <v>0</v>
      </c>
      <c r="U1577" s="550">
        <f>IF(S1577=1,SUM($S$6:S1577),0)</f>
        <v>0</v>
      </c>
      <c r="V1577" s="550">
        <f t="shared" si="1650"/>
        <v>0</v>
      </c>
      <c r="W1577" s="550">
        <f t="shared" si="1651"/>
        <v>0</v>
      </c>
      <c r="X1577" s="550">
        <f>IF(W1577=1,SUM($W$6:W1577),0)</f>
        <v>0</v>
      </c>
      <c r="Y1577" s="158"/>
      <c r="Z1577" s="158"/>
      <c r="AA1577" s="158"/>
      <c r="AB1577" s="158"/>
      <c r="AE1577" s="150"/>
      <c r="AF1577" s="160"/>
      <c r="AG1577" s="150"/>
      <c r="AH1577" s="150"/>
    </row>
    <row r="1578" spans="1:34" ht="15" customHeight="1">
      <c r="A1578" s="15"/>
      <c r="B1578" s="169"/>
      <c r="C1578" s="105"/>
      <c r="D1578" s="105"/>
      <c r="E1578" s="212"/>
      <c r="F1578" s="213"/>
      <c r="G1578" s="214"/>
      <c r="H1578" s="214"/>
      <c r="I1578" s="167"/>
      <c r="J1578" s="445"/>
      <c r="K1578" s="167">
        <f t="shared" si="1655"/>
        <v>0</v>
      </c>
      <c r="L1578" s="167">
        <f t="shared" ref="L1578:O1578" si="1689">IF($J1578&lt;0,(K1578*(1-$J1578)),(K1578*(1+$J1578)))</f>
        <v>0</v>
      </c>
      <c r="M1578" s="167">
        <f t="shared" si="1689"/>
        <v>0</v>
      </c>
      <c r="N1578" s="167">
        <f t="shared" si="1689"/>
        <v>0</v>
      </c>
      <c r="O1578" s="167">
        <f t="shared" si="1689"/>
        <v>0</v>
      </c>
      <c r="P1578" s="455"/>
      <c r="Q1578" s="87">
        <f t="shared" si="1657"/>
        <v>0</v>
      </c>
      <c r="R1578" s="550">
        <f t="shared" si="1648"/>
        <v>0</v>
      </c>
      <c r="S1578" s="550">
        <f t="shared" si="1649"/>
        <v>0</v>
      </c>
      <c r="T1578" s="550">
        <f>IF(R1578=1,SUM($R$6:R1578),0)</f>
        <v>0</v>
      </c>
      <c r="U1578" s="550">
        <f>IF(S1578=1,SUM($S$6:S1578),0)</f>
        <v>0</v>
      </c>
      <c r="V1578" s="550">
        <f t="shared" si="1650"/>
        <v>0</v>
      </c>
      <c r="W1578" s="550">
        <f t="shared" si="1651"/>
        <v>0</v>
      </c>
      <c r="X1578" s="550">
        <f>IF(W1578=1,SUM($W$6:W1578),0)</f>
        <v>0</v>
      </c>
      <c r="Y1578" s="158"/>
      <c r="Z1578" s="158"/>
      <c r="AA1578" s="158"/>
      <c r="AB1578" s="158"/>
      <c r="AE1578" s="150"/>
      <c r="AF1578" s="160"/>
      <c r="AG1578" s="150"/>
      <c r="AH1578" s="150"/>
    </row>
    <row r="1579" spans="1:34" ht="15" customHeight="1">
      <c r="A1579" s="15"/>
      <c r="B1579" s="425" t="s">
        <v>720</v>
      </c>
      <c r="C1579" s="426" t="s">
        <v>1915</v>
      </c>
      <c r="D1579" s="426"/>
      <c r="E1579" s="212" t="s">
        <v>48</v>
      </c>
      <c r="F1579" s="213"/>
      <c r="G1579" s="214">
        <v>0</v>
      </c>
      <c r="H1579" s="214">
        <v>0</v>
      </c>
      <c r="I1579" s="167"/>
      <c r="J1579" s="445"/>
      <c r="K1579" s="167">
        <f t="shared" si="1655"/>
        <v>0</v>
      </c>
      <c r="L1579" s="167">
        <f t="shared" ref="L1579:O1579" si="1690">IF($J1579&lt;0,(K1579*(1-$J1579)),(K1579*(1+$J1579)))</f>
        <v>0</v>
      </c>
      <c r="M1579" s="167">
        <f t="shared" si="1690"/>
        <v>0</v>
      </c>
      <c r="N1579" s="167">
        <f t="shared" si="1690"/>
        <v>0</v>
      </c>
      <c r="O1579" s="167">
        <f t="shared" si="1690"/>
        <v>0</v>
      </c>
      <c r="P1579" s="455"/>
      <c r="Q1579" s="87">
        <f t="shared" si="1657"/>
        <v>0</v>
      </c>
      <c r="R1579" s="550">
        <f t="shared" si="1648"/>
        <v>0</v>
      </c>
      <c r="S1579" s="550">
        <f t="shared" si="1649"/>
        <v>0</v>
      </c>
      <c r="T1579" s="550">
        <f>IF(R1579=1,SUM($R$6:R1579),0)</f>
        <v>0</v>
      </c>
      <c r="U1579" s="550">
        <f>IF(S1579=1,SUM($S$6:S1579),0)</f>
        <v>0</v>
      </c>
      <c r="V1579" s="550">
        <f t="shared" si="1650"/>
        <v>0</v>
      </c>
      <c r="W1579" s="550">
        <f t="shared" si="1651"/>
        <v>0</v>
      </c>
      <c r="X1579" s="550">
        <f>IF(W1579=1,SUM($W$6:W1579),0)</f>
        <v>0</v>
      </c>
      <c r="Y1579" s="158"/>
      <c r="Z1579" s="158"/>
      <c r="AA1579" s="158"/>
      <c r="AB1579" s="158"/>
      <c r="AE1579" s="150"/>
      <c r="AF1579" s="160"/>
      <c r="AG1579" s="150"/>
      <c r="AH1579" s="150"/>
    </row>
    <row r="1580" spans="1:34" ht="15" customHeight="1">
      <c r="A1580" s="15"/>
      <c r="B1580" s="169">
        <v>1</v>
      </c>
      <c r="C1580" s="105" t="s">
        <v>2333</v>
      </c>
      <c r="D1580" s="105" t="s">
        <v>1916</v>
      </c>
      <c r="E1580" s="212" t="s">
        <v>47</v>
      </c>
      <c r="F1580" s="213" t="s">
        <v>14</v>
      </c>
      <c r="G1580" s="214">
        <v>33840</v>
      </c>
      <c r="H1580" s="214">
        <v>33840</v>
      </c>
      <c r="I1580" s="167">
        <v>53650.2</v>
      </c>
      <c r="J1580" s="445">
        <f t="shared" si="1658"/>
        <v>0.58540780141843962</v>
      </c>
      <c r="K1580" s="167">
        <f t="shared" si="1655"/>
        <v>85057.445627659559</v>
      </c>
      <c r="L1580" s="167">
        <f t="shared" ref="L1580:O1580" si="1691">IF($J1580&lt;0,(K1580*(1-$J1580)),(K1580*(1+$J1580)))</f>
        <v>134850.7378668162</v>
      </c>
      <c r="M1580" s="167">
        <f t="shared" si="1691"/>
        <v>213793.41184108341</v>
      </c>
      <c r="N1580" s="167">
        <f t="shared" si="1691"/>
        <v>338949.74302471906</v>
      </c>
      <c r="O1580" s="167">
        <f t="shared" si="1691"/>
        <v>537373.5668801649</v>
      </c>
      <c r="P1580" s="455"/>
      <c r="Q1580" s="87">
        <f t="shared" si="1657"/>
        <v>53650.2</v>
      </c>
      <c r="R1580" s="550">
        <f t="shared" si="1648"/>
        <v>0</v>
      </c>
      <c r="S1580" s="550">
        <f t="shared" si="1649"/>
        <v>0</v>
      </c>
      <c r="T1580" s="550">
        <f>IF(R1580=1,SUM($R$6:R1580),0)</f>
        <v>0</v>
      </c>
      <c r="U1580" s="550">
        <f>IF(S1580=1,SUM($S$6:S1580),0)</f>
        <v>0</v>
      </c>
      <c r="V1580" s="550">
        <f t="shared" si="1650"/>
        <v>0</v>
      </c>
      <c r="W1580" s="550">
        <f t="shared" si="1651"/>
        <v>0</v>
      </c>
      <c r="X1580" s="550">
        <f>IF(W1580=1,SUM($W$6:W1580),0)</f>
        <v>0</v>
      </c>
      <c r="Y1580" s="158"/>
      <c r="Z1580" s="158"/>
      <c r="AA1580" s="158"/>
      <c r="AB1580" s="158"/>
      <c r="AE1580" s="150"/>
      <c r="AF1580" s="160"/>
      <c r="AG1580" s="150"/>
      <c r="AH1580" s="150"/>
    </row>
    <row r="1581" spans="1:34" ht="15" customHeight="1">
      <c r="A1581" s="15"/>
      <c r="B1581" s="169">
        <v>2</v>
      </c>
      <c r="C1581" s="105" t="s">
        <v>631</v>
      </c>
      <c r="D1581" s="105" t="s">
        <v>1917</v>
      </c>
      <c r="E1581" s="212" t="s">
        <v>47</v>
      </c>
      <c r="F1581" s="213" t="s">
        <v>14</v>
      </c>
      <c r="G1581" s="214">
        <v>39240</v>
      </c>
      <c r="H1581" s="214">
        <v>39240</v>
      </c>
      <c r="I1581" s="167">
        <v>120032.4</v>
      </c>
      <c r="J1581" s="445">
        <f t="shared" si="1658"/>
        <v>2.0589296636085623</v>
      </c>
      <c r="K1581" s="167">
        <f t="shared" si="1655"/>
        <v>367170.6689541284</v>
      </c>
      <c r="L1581" s="167">
        <f t="shared" ref="L1581:O1581" si="1692">IF($J1581&lt;0,(K1581*(1-$J1581)),(K1581*(1+$J1581)))</f>
        <v>1123149.2508707829</v>
      </c>
      <c r="M1581" s="167">
        <f t="shared" si="1692"/>
        <v>3435634.5601483728</v>
      </c>
      <c r="N1581" s="167">
        <f t="shared" si="1692"/>
        <v>10509364.469356613</v>
      </c>
      <c r="O1581" s="167">
        <f t="shared" si="1692"/>
        <v>32147406.720988803</v>
      </c>
      <c r="P1581" s="455"/>
      <c r="Q1581" s="87">
        <f t="shared" si="1657"/>
        <v>120032.4</v>
      </c>
      <c r="R1581" s="550">
        <f t="shared" si="1648"/>
        <v>0</v>
      </c>
      <c r="S1581" s="550">
        <f t="shared" si="1649"/>
        <v>0</v>
      </c>
      <c r="T1581" s="550">
        <f>IF(R1581=1,SUM($R$6:R1581),0)</f>
        <v>0</v>
      </c>
      <c r="U1581" s="550">
        <f>IF(S1581=1,SUM($S$6:S1581),0)</f>
        <v>0</v>
      </c>
      <c r="V1581" s="550">
        <f t="shared" si="1650"/>
        <v>0</v>
      </c>
      <c r="W1581" s="550">
        <f t="shared" si="1651"/>
        <v>0</v>
      </c>
      <c r="X1581" s="550">
        <f>IF(W1581=1,SUM($W$6:W1581),0)</f>
        <v>0</v>
      </c>
      <c r="Y1581" s="158"/>
      <c r="Z1581" s="158"/>
      <c r="AA1581" s="158"/>
      <c r="AB1581" s="158"/>
      <c r="AE1581" s="150"/>
      <c r="AF1581" s="160"/>
      <c r="AG1581" s="150"/>
      <c r="AH1581" s="150"/>
    </row>
    <row r="1582" spans="1:34" ht="15" customHeight="1">
      <c r="A1582" s="15"/>
      <c r="B1582" s="169">
        <v>3</v>
      </c>
      <c r="C1582" s="105" t="s">
        <v>632</v>
      </c>
      <c r="D1582" s="105" t="s">
        <v>1918</v>
      </c>
      <c r="E1582" s="212" t="s">
        <v>47</v>
      </c>
      <c r="F1582" s="213" t="s">
        <v>14</v>
      </c>
      <c r="G1582" s="214">
        <v>7320</v>
      </c>
      <c r="H1582" s="214">
        <v>7320</v>
      </c>
      <c r="I1582" s="167">
        <v>33635.4</v>
      </c>
      <c r="J1582" s="445">
        <f t="shared" si="1658"/>
        <v>3.5950000000000002</v>
      </c>
      <c r="K1582" s="167">
        <f t="shared" si="1655"/>
        <v>154554.66300000003</v>
      </c>
      <c r="L1582" s="167">
        <f t="shared" ref="L1582:O1582" si="1693">IF($J1582&lt;0,(K1582*(1-$J1582)),(K1582*(1+$J1582)))</f>
        <v>710178.67648500018</v>
      </c>
      <c r="M1582" s="167">
        <f t="shared" si="1693"/>
        <v>3263271.0184485763</v>
      </c>
      <c r="N1582" s="167">
        <f t="shared" si="1693"/>
        <v>14994730.32977121</v>
      </c>
      <c r="O1582" s="167">
        <f t="shared" si="1693"/>
        <v>68900785.865298718</v>
      </c>
      <c r="P1582" s="455"/>
      <c r="Q1582" s="87">
        <f t="shared" si="1657"/>
        <v>33635.4</v>
      </c>
      <c r="R1582" s="550">
        <f t="shared" si="1648"/>
        <v>0</v>
      </c>
      <c r="S1582" s="550">
        <f t="shared" si="1649"/>
        <v>0</v>
      </c>
      <c r="T1582" s="550">
        <f>IF(R1582=1,SUM($R$6:R1582),0)</f>
        <v>0</v>
      </c>
      <c r="U1582" s="550">
        <f>IF(S1582=1,SUM($S$6:S1582),0)</f>
        <v>0</v>
      </c>
      <c r="V1582" s="550">
        <f t="shared" si="1650"/>
        <v>0</v>
      </c>
      <c r="W1582" s="550">
        <f t="shared" si="1651"/>
        <v>0</v>
      </c>
      <c r="X1582" s="550">
        <f>IF(W1582=1,SUM($W$6:W1582),0)</f>
        <v>0</v>
      </c>
      <c r="Y1582" s="158"/>
      <c r="Z1582" s="158"/>
      <c r="AA1582" s="158"/>
      <c r="AB1582" s="158"/>
      <c r="AE1582" s="150"/>
      <c r="AF1582" s="160"/>
      <c r="AG1582" s="150"/>
      <c r="AH1582" s="150"/>
    </row>
    <row r="1583" spans="1:34" ht="15" customHeight="1">
      <c r="A1583" s="15"/>
      <c r="B1583" s="169">
        <v>4</v>
      </c>
      <c r="C1583" s="105" t="s">
        <v>633</v>
      </c>
      <c r="D1583" s="105" t="s">
        <v>1919</v>
      </c>
      <c r="E1583" s="212" t="s">
        <v>47</v>
      </c>
      <c r="F1583" s="213" t="s">
        <v>14</v>
      </c>
      <c r="G1583" s="214">
        <v>9600</v>
      </c>
      <c r="H1583" s="214">
        <v>9600</v>
      </c>
      <c r="I1583" s="167">
        <v>33733.799999999996</v>
      </c>
      <c r="J1583" s="445">
        <f t="shared" si="1658"/>
        <v>2.5139374999999995</v>
      </c>
      <c r="K1583" s="167">
        <f t="shared" si="1655"/>
        <v>118538.46483749997</v>
      </c>
      <c r="L1583" s="167">
        <f t="shared" ref="L1583:O1583" si="1694">IF($J1583&lt;0,(K1583*(1-$J1583)),(K1583*(1+$J1583)))</f>
        <v>416536.7567849225</v>
      </c>
      <c r="M1583" s="167">
        <f t="shared" si="1694"/>
        <v>1463684.1297949185</v>
      </c>
      <c r="N1583" s="167">
        <f t="shared" si="1694"/>
        <v>5143294.5518412301</v>
      </c>
      <c r="O1583" s="167">
        <f t="shared" si="1694"/>
        <v>18073215.599260591</v>
      </c>
      <c r="P1583" s="455"/>
      <c r="Q1583" s="87">
        <f t="shared" si="1657"/>
        <v>33733.799999999996</v>
      </c>
      <c r="R1583" s="550">
        <f t="shared" si="1648"/>
        <v>0</v>
      </c>
      <c r="S1583" s="550">
        <f t="shared" si="1649"/>
        <v>0</v>
      </c>
      <c r="T1583" s="550">
        <f>IF(R1583=1,SUM($R$6:R1583),0)</f>
        <v>0</v>
      </c>
      <c r="U1583" s="550">
        <f>IF(S1583=1,SUM($S$6:S1583),0)</f>
        <v>0</v>
      </c>
      <c r="V1583" s="550">
        <f t="shared" si="1650"/>
        <v>0</v>
      </c>
      <c r="W1583" s="550">
        <f t="shared" si="1651"/>
        <v>0</v>
      </c>
      <c r="X1583" s="550">
        <f>IF(W1583=1,SUM($W$6:W1583),0)</f>
        <v>0</v>
      </c>
      <c r="Y1583" s="158"/>
      <c r="Z1583" s="158"/>
      <c r="AA1583" s="158"/>
      <c r="AB1583" s="158"/>
      <c r="AE1583" s="150"/>
      <c r="AF1583" s="160"/>
      <c r="AG1583" s="150"/>
      <c r="AH1583" s="150"/>
    </row>
    <row r="1584" spans="1:34" ht="15" customHeight="1">
      <c r="A1584" s="15"/>
      <c r="B1584" s="169">
        <v>5</v>
      </c>
      <c r="C1584" s="105" t="s">
        <v>2334</v>
      </c>
      <c r="D1584" s="105" t="s">
        <v>1920</v>
      </c>
      <c r="E1584" s="212" t="s">
        <v>47</v>
      </c>
      <c r="F1584" s="213" t="s">
        <v>14</v>
      </c>
      <c r="G1584" s="214">
        <v>103860</v>
      </c>
      <c r="H1584" s="214">
        <v>103860</v>
      </c>
      <c r="I1584" s="167">
        <v>116350.8</v>
      </c>
      <c r="J1584" s="445">
        <f t="shared" si="1658"/>
        <v>0.12026574234546508</v>
      </c>
      <c r="K1584" s="167">
        <f t="shared" si="1655"/>
        <v>130343.81533448875</v>
      </c>
      <c r="L1584" s="167">
        <f t="shared" ref="L1584:O1584" si="1695">IF($J1584&lt;0,(K1584*(1-$J1584)),(K1584*(1+$J1584)))</f>
        <v>146019.71104583127</v>
      </c>
      <c r="M1584" s="167">
        <f t="shared" si="1695"/>
        <v>163580.87999182849</v>
      </c>
      <c r="N1584" s="167">
        <f t="shared" si="1695"/>
        <v>183254.05595757021</v>
      </c>
      <c r="O1584" s="167">
        <f t="shared" si="1695"/>
        <v>205293.24103512481</v>
      </c>
      <c r="P1584" s="455"/>
      <c r="Q1584" s="87">
        <f t="shared" si="1657"/>
        <v>116350.8</v>
      </c>
      <c r="R1584" s="550">
        <f t="shared" si="1648"/>
        <v>0</v>
      </c>
      <c r="S1584" s="550">
        <f t="shared" si="1649"/>
        <v>0</v>
      </c>
      <c r="T1584" s="550">
        <f>IF(R1584=1,SUM($R$6:R1584),0)</f>
        <v>0</v>
      </c>
      <c r="U1584" s="550">
        <f>IF(S1584=1,SUM($S$6:S1584),0)</f>
        <v>0</v>
      </c>
      <c r="V1584" s="550">
        <f t="shared" si="1650"/>
        <v>0</v>
      </c>
      <c r="W1584" s="550">
        <f t="shared" si="1651"/>
        <v>0</v>
      </c>
      <c r="X1584" s="550">
        <f>IF(W1584=1,SUM($W$6:W1584),0)</f>
        <v>0</v>
      </c>
      <c r="Y1584" s="158"/>
      <c r="Z1584" s="158"/>
      <c r="AA1584" s="158"/>
      <c r="AB1584" s="158"/>
      <c r="AE1584" s="150"/>
      <c r="AF1584" s="160"/>
      <c r="AG1584" s="150"/>
      <c r="AH1584" s="150"/>
    </row>
    <row r="1585" spans="1:34" ht="15" customHeight="1">
      <c r="A1585" s="15"/>
      <c r="B1585" s="169">
        <v>6</v>
      </c>
      <c r="C1585" s="105" t="s">
        <v>1921</v>
      </c>
      <c r="D1585" s="105" t="s">
        <v>1921</v>
      </c>
      <c r="E1585" s="212" t="s">
        <v>47</v>
      </c>
      <c r="F1585" s="213" t="s">
        <v>14</v>
      </c>
      <c r="G1585" s="214">
        <v>923940</v>
      </c>
      <c r="H1585" s="214">
        <v>923940</v>
      </c>
      <c r="I1585" s="167">
        <v>53650.2</v>
      </c>
      <c r="J1585" s="445">
        <f t="shared" si="1658"/>
        <v>-0.94193324241833887</v>
      </c>
      <c r="K1585" s="167">
        <f t="shared" si="1655"/>
        <v>104185.10684239236</v>
      </c>
      <c r="L1585" s="167">
        <f t="shared" ref="L1585:O1585" si="1696">IF($J1585&lt;0,(K1585*(1-$J1585)),(K1585*(1+$J1585)))</f>
        <v>202320.52234214806</v>
      </c>
      <c r="M1585" s="167">
        <f t="shared" si="1696"/>
        <v>392892.94795965956</v>
      </c>
      <c r="N1585" s="167">
        <f t="shared" si="1696"/>
        <v>762971.87635460135</v>
      </c>
      <c r="O1585" s="167">
        <f t="shared" si="1696"/>
        <v>1481640.4497232949</v>
      </c>
      <c r="P1585" s="455"/>
      <c r="Q1585" s="87">
        <f t="shared" si="1657"/>
        <v>53650.2</v>
      </c>
      <c r="R1585" s="550">
        <f t="shared" si="1648"/>
        <v>0</v>
      </c>
      <c r="S1585" s="550">
        <f t="shared" si="1649"/>
        <v>0</v>
      </c>
      <c r="T1585" s="550">
        <f>IF(R1585=1,SUM($R$6:R1585),0)</f>
        <v>0</v>
      </c>
      <c r="U1585" s="550">
        <f>IF(S1585=1,SUM($S$6:S1585),0)</f>
        <v>0</v>
      </c>
      <c r="V1585" s="550">
        <f t="shared" si="1650"/>
        <v>0</v>
      </c>
      <c r="W1585" s="550">
        <f t="shared" si="1651"/>
        <v>0</v>
      </c>
      <c r="X1585" s="550">
        <f>IF(W1585=1,SUM($W$6:W1585),0)</f>
        <v>0</v>
      </c>
      <c r="Y1585" s="158"/>
      <c r="Z1585" s="158"/>
      <c r="AA1585" s="158"/>
      <c r="AB1585" s="158"/>
      <c r="AE1585" s="150"/>
      <c r="AF1585" s="160"/>
      <c r="AG1585" s="150"/>
      <c r="AH1585" s="150"/>
    </row>
    <row r="1586" spans="1:34" ht="15" customHeight="1">
      <c r="A1586" s="15"/>
      <c r="B1586" s="169">
        <v>7</v>
      </c>
      <c r="C1586" s="105" t="s">
        <v>1922</v>
      </c>
      <c r="D1586" s="105" t="s">
        <v>1922</v>
      </c>
      <c r="E1586" s="212" t="s">
        <v>47</v>
      </c>
      <c r="F1586" s="213" t="s">
        <v>14</v>
      </c>
      <c r="G1586" s="405"/>
      <c r="H1586" s="405"/>
      <c r="I1586" s="409">
        <v>120032.4</v>
      </c>
      <c r="J1586" s="447">
        <v>2.0589296636085623</v>
      </c>
      <c r="K1586" s="409">
        <f t="shared" si="1655"/>
        <v>367170.6689541284</v>
      </c>
      <c r="L1586" s="409">
        <f t="shared" ref="L1586:O1586" si="1697">IF($J1586&lt;0,(K1586*(1-$J1586)),(K1586*(1+$J1586)))</f>
        <v>1123149.2508707829</v>
      </c>
      <c r="M1586" s="409">
        <f t="shared" si="1697"/>
        <v>3435634.5601483728</v>
      </c>
      <c r="N1586" s="409">
        <f t="shared" si="1697"/>
        <v>10509364.469356613</v>
      </c>
      <c r="O1586" s="409">
        <f t="shared" si="1697"/>
        <v>32147406.720988803</v>
      </c>
      <c r="P1586" s="455"/>
      <c r="Q1586" s="87">
        <f t="shared" si="1657"/>
        <v>120032.4</v>
      </c>
      <c r="R1586" s="550">
        <f t="shared" si="1648"/>
        <v>0</v>
      </c>
      <c r="S1586" s="550">
        <f t="shared" si="1649"/>
        <v>0</v>
      </c>
      <c r="T1586" s="550">
        <f>IF(R1586=1,SUM($R$6:R1586),0)</f>
        <v>0</v>
      </c>
      <c r="U1586" s="550">
        <f>IF(S1586=1,SUM($S$6:S1586),0)</f>
        <v>0</v>
      </c>
      <c r="V1586" s="550">
        <f t="shared" si="1650"/>
        <v>0</v>
      </c>
      <c r="W1586" s="550">
        <f t="shared" si="1651"/>
        <v>0</v>
      </c>
      <c r="X1586" s="550">
        <f>IF(W1586=1,SUM($W$6:W1586),0)</f>
        <v>0</v>
      </c>
      <c r="Y1586" s="158"/>
      <c r="Z1586" s="158"/>
      <c r="AA1586" s="158"/>
      <c r="AB1586" s="158"/>
      <c r="AE1586" s="150"/>
      <c r="AF1586" s="160"/>
      <c r="AG1586" s="150"/>
      <c r="AH1586" s="150"/>
    </row>
    <row r="1587" spans="1:34" ht="15" customHeight="1">
      <c r="A1587" s="15"/>
      <c r="B1587" s="169">
        <v>8</v>
      </c>
      <c r="C1587" s="105" t="s">
        <v>1923</v>
      </c>
      <c r="D1587" s="105" t="s">
        <v>1923</v>
      </c>
      <c r="E1587" s="212" t="s">
        <v>47</v>
      </c>
      <c r="F1587" s="213" t="s">
        <v>14</v>
      </c>
      <c r="G1587" s="405"/>
      <c r="H1587" s="405"/>
      <c r="I1587" s="409">
        <v>33635.4</v>
      </c>
      <c r="J1587" s="447">
        <v>3.5950000000000002</v>
      </c>
      <c r="K1587" s="409">
        <f t="shared" si="1655"/>
        <v>154554.66300000003</v>
      </c>
      <c r="L1587" s="409">
        <f t="shared" ref="L1587:O1587" si="1698">IF($J1587&lt;0,(K1587*(1-$J1587)),(K1587*(1+$J1587)))</f>
        <v>710178.67648500018</v>
      </c>
      <c r="M1587" s="409">
        <f t="shared" si="1698"/>
        <v>3263271.0184485763</v>
      </c>
      <c r="N1587" s="409">
        <f t="shared" si="1698"/>
        <v>14994730.32977121</v>
      </c>
      <c r="O1587" s="409">
        <f t="shared" si="1698"/>
        <v>68900785.865298718</v>
      </c>
      <c r="P1587" s="455"/>
      <c r="Q1587" s="87">
        <f t="shared" si="1657"/>
        <v>33635.4</v>
      </c>
      <c r="R1587" s="550">
        <f t="shared" si="1648"/>
        <v>0</v>
      </c>
      <c r="S1587" s="550">
        <f t="shared" si="1649"/>
        <v>0</v>
      </c>
      <c r="T1587" s="550">
        <f>IF(R1587=1,SUM($R$6:R1587),0)</f>
        <v>0</v>
      </c>
      <c r="U1587" s="550">
        <f>IF(S1587=1,SUM($S$6:S1587),0)</f>
        <v>0</v>
      </c>
      <c r="V1587" s="550">
        <f t="shared" si="1650"/>
        <v>0</v>
      </c>
      <c r="W1587" s="550">
        <f t="shared" si="1651"/>
        <v>0</v>
      </c>
      <c r="X1587" s="550">
        <f>IF(W1587=1,SUM($W$6:W1587),0)</f>
        <v>0</v>
      </c>
      <c r="Y1587" s="158"/>
      <c r="Z1587" s="158"/>
      <c r="AA1587" s="158"/>
      <c r="AB1587" s="158"/>
      <c r="AE1587" s="150"/>
      <c r="AF1587" s="160"/>
      <c r="AG1587" s="150"/>
      <c r="AH1587" s="150"/>
    </row>
    <row r="1588" spans="1:34" ht="15" customHeight="1">
      <c r="A1588" s="15"/>
      <c r="B1588" s="169">
        <v>9</v>
      </c>
      <c r="C1588" s="105" t="s">
        <v>1924</v>
      </c>
      <c r="D1588" s="105" t="s">
        <v>1924</v>
      </c>
      <c r="E1588" s="212" t="s">
        <v>47</v>
      </c>
      <c r="F1588" s="213" t="s">
        <v>14</v>
      </c>
      <c r="G1588" s="405"/>
      <c r="H1588" s="405"/>
      <c r="I1588" s="409">
        <v>33733.799999999996</v>
      </c>
      <c r="J1588" s="447">
        <v>2.5139374999999995</v>
      </c>
      <c r="K1588" s="409">
        <f t="shared" si="1655"/>
        <v>118538.46483749997</v>
      </c>
      <c r="L1588" s="409">
        <f t="shared" ref="L1588:O1588" si="1699">IF($J1588&lt;0,(K1588*(1-$J1588)),(K1588*(1+$J1588)))</f>
        <v>416536.7567849225</v>
      </c>
      <c r="M1588" s="409">
        <f t="shared" si="1699"/>
        <v>1463684.1297949185</v>
      </c>
      <c r="N1588" s="409">
        <f t="shared" si="1699"/>
        <v>5143294.5518412301</v>
      </c>
      <c r="O1588" s="409">
        <f t="shared" si="1699"/>
        <v>18073215.599260591</v>
      </c>
      <c r="P1588" s="455"/>
      <c r="Q1588" s="87">
        <f t="shared" si="1657"/>
        <v>33733.799999999996</v>
      </c>
      <c r="R1588" s="550">
        <f t="shared" si="1648"/>
        <v>0</v>
      </c>
      <c r="S1588" s="550">
        <f t="shared" si="1649"/>
        <v>0</v>
      </c>
      <c r="T1588" s="550">
        <f>IF(R1588=1,SUM($R$6:R1588),0)</f>
        <v>0</v>
      </c>
      <c r="U1588" s="550">
        <f>IF(S1588=1,SUM($S$6:S1588),0)</f>
        <v>0</v>
      </c>
      <c r="V1588" s="550">
        <f t="shared" si="1650"/>
        <v>0</v>
      </c>
      <c r="W1588" s="550">
        <f t="shared" si="1651"/>
        <v>0</v>
      </c>
      <c r="X1588" s="550">
        <f>IF(W1588=1,SUM($W$6:W1588),0)</f>
        <v>0</v>
      </c>
      <c r="Y1588" s="158"/>
      <c r="Z1588" s="158"/>
      <c r="AA1588" s="158"/>
      <c r="AB1588" s="158"/>
      <c r="AE1588" s="150"/>
      <c r="AF1588" s="160"/>
      <c r="AG1588" s="150"/>
      <c r="AH1588" s="150"/>
    </row>
    <row r="1589" spans="1:34" ht="15" customHeight="1">
      <c r="A1589" s="15"/>
      <c r="B1589" s="169">
        <v>10</v>
      </c>
      <c r="C1589" s="105" t="s">
        <v>1925</v>
      </c>
      <c r="D1589" s="105" t="s">
        <v>1925</v>
      </c>
      <c r="E1589" s="212" t="s">
        <v>47</v>
      </c>
      <c r="F1589" s="213" t="s">
        <v>14</v>
      </c>
      <c r="G1589" s="405"/>
      <c r="H1589" s="405"/>
      <c r="I1589" s="409">
        <v>116350.8</v>
      </c>
      <c r="J1589" s="447">
        <v>0.12026574234546508</v>
      </c>
      <c r="K1589" s="409">
        <f t="shared" si="1655"/>
        <v>130343.81533448875</v>
      </c>
      <c r="L1589" s="409">
        <f t="shared" ref="L1589:O1589" si="1700">IF($J1589&lt;0,(K1589*(1-$J1589)),(K1589*(1+$J1589)))</f>
        <v>146019.71104583127</v>
      </c>
      <c r="M1589" s="409">
        <f t="shared" si="1700"/>
        <v>163580.87999182849</v>
      </c>
      <c r="N1589" s="409">
        <f t="shared" si="1700"/>
        <v>183254.05595757021</v>
      </c>
      <c r="O1589" s="409">
        <f t="shared" si="1700"/>
        <v>205293.24103512481</v>
      </c>
      <c r="P1589" s="455"/>
      <c r="Q1589" s="87">
        <f t="shared" si="1657"/>
        <v>116350.8</v>
      </c>
      <c r="R1589" s="550">
        <f t="shared" si="1648"/>
        <v>0</v>
      </c>
      <c r="S1589" s="550">
        <f t="shared" si="1649"/>
        <v>0</v>
      </c>
      <c r="T1589" s="550">
        <f>IF(R1589=1,SUM($R$6:R1589),0)</f>
        <v>0</v>
      </c>
      <c r="U1589" s="550">
        <f>IF(S1589=1,SUM($S$6:S1589),0)</f>
        <v>0</v>
      </c>
      <c r="V1589" s="550">
        <f t="shared" si="1650"/>
        <v>0</v>
      </c>
      <c r="W1589" s="550">
        <f t="shared" si="1651"/>
        <v>0</v>
      </c>
      <c r="X1589" s="550">
        <f>IF(W1589=1,SUM($W$6:W1589),0)</f>
        <v>0</v>
      </c>
      <c r="Y1589" s="158"/>
      <c r="Z1589" s="158"/>
      <c r="AA1589" s="158"/>
      <c r="AB1589" s="158"/>
      <c r="AE1589" s="150"/>
      <c r="AF1589" s="160"/>
      <c r="AG1589" s="150"/>
      <c r="AH1589" s="150"/>
    </row>
    <row r="1590" spans="1:34" ht="15" customHeight="1">
      <c r="A1590" s="15"/>
      <c r="B1590" s="169"/>
      <c r="C1590" s="105"/>
      <c r="D1590" s="105"/>
      <c r="E1590" s="212"/>
      <c r="F1590" s="213"/>
      <c r="G1590" s="214"/>
      <c r="H1590" s="214"/>
      <c r="I1590" s="167"/>
      <c r="J1590" s="445"/>
      <c r="K1590" s="167">
        <f t="shared" si="1655"/>
        <v>0</v>
      </c>
      <c r="L1590" s="167">
        <f t="shared" ref="L1590:O1590" si="1701">IF($J1590&lt;0,(K1590*(1-$J1590)),(K1590*(1+$J1590)))</f>
        <v>0</v>
      </c>
      <c r="M1590" s="167">
        <f t="shared" si="1701"/>
        <v>0</v>
      </c>
      <c r="N1590" s="167">
        <f t="shared" si="1701"/>
        <v>0</v>
      </c>
      <c r="O1590" s="167">
        <f t="shared" si="1701"/>
        <v>0</v>
      </c>
      <c r="P1590" s="455"/>
      <c r="Q1590" s="87">
        <f t="shared" si="1657"/>
        <v>0</v>
      </c>
      <c r="R1590" s="550">
        <f t="shared" si="1648"/>
        <v>0</v>
      </c>
      <c r="S1590" s="550">
        <f t="shared" si="1649"/>
        <v>0</v>
      </c>
      <c r="T1590" s="550">
        <f>IF(R1590=1,SUM($R$6:R1590),0)</f>
        <v>0</v>
      </c>
      <c r="U1590" s="550">
        <f>IF(S1590=1,SUM($S$6:S1590),0)</f>
        <v>0</v>
      </c>
      <c r="V1590" s="550">
        <f t="shared" si="1650"/>
        <v>0</v>
      </c>
      <c r="W1590" s="550">
        <f t="shared" si="1651"/>
        <v>0</v>
      </c>
      <c r="X1590" s="550">
        <f>IF(W1590=1,SUM($W$6:W1590),0)</f>
        <v>0</v>
      </c>
      <c r="Y1590" s="158"/>
      <c r="Z1590" s="158"/>
      <c r="AA1590" s="158"/>
      <c r="AB1590" s="158"/>
      <c r="AE1590" s="150"/>
      <c r="AF1590" s="160"/>
      <c r="AG1590" s="150"/>
      <c r="AH1590" s="150"/>
    </row>
    <row r="1591" spans="1:34" ht="15" customHeight="1">
      <c r="A1591" s="15"/>
      <c r="B1591" s="425" t="s">
        <v>720</v>
      </c>
      <c r="C1591" s="426" t="s">
        <v>1926</v>
      </c>
      <c r="D1591" s="426"/>
      <c r="E1591" s="212"/>
      <c r="F1591" s="213"/>
      <c r="G1591" s="214"/>
      <c r="H1591" s="214"/>
      <c r="I1591" s="167"/>
      <c r="J1591" s="445"/>
      <c r="K1591" s="167">
        <f t="shared" si="1655"/>
        <v>0</v>
      </c>
      <c r="L1591" s="167">
        <f t="shared" ref="L1591:O1591" si="1702">IF($J1591&lt;0,(K1591*(1-$J1591)),(K1591*(1+$J1591)))</f>
        <v>0</v>
      </c>
      <c r="M1591" s="167">
        <f t="shared" si="1702"/>
        <v>0</v>
      </c>
      <c r="N1591" s="167">
        <f t="shared" si="1702"/>
        <v>0</v>
      </c>
      <c r="O1591" s="167">
        <f t="shared" si="1702"/>
        <v>0</v>
      </c>
      <c r="P1591" s="455"/>
      <c r="Q1591" s="87">
        <f t="shared" si="1657"/>
        <v>0</v>
      </c>
      <c r="R1591" s="550">
        <f t="shared" si="1648"/>
        <v>0</v>
      </c>
      <c r="S1591" s="550">
        <f t="shared" si="1649"/>
        <v>0</v>
      </c>
      <c r="T1591" s="550">
        <f>IF(R1591=1,SUM($R$6:R1591),0)</f>
        <v>0</v>
      </c>
      <c r="U1591" s="550">
        <f>IF(S1591=1,SUM($S$6:S1591),0)</f>
        <v>0</v>
      </c>
      <c r="V1591" s="550">
        <f t="shared" si="1650"/>
        <v>0</v>
      </c>
      <c r="W1591" s="550">
        <f t="shared" si="1651"/>
        <v>0</v>
      </c>
      <c r="X1591" s="550">
        <f>IF(W1591=1,SUM($W$6:W1591),0)</f>
        <v>0</v>
      </c>
      <c r="Y1591" s="158"/>
      <c r="Z1591" s="158"/>
      <c r="AA1591" s="158"/>
      <c r="AB1591" s="158"/>
      <c r="AE1591" s="150"/>
      <c r="AF1591" s="160"/>
      <c r="AG1591" s="150"/>
      <c r="AH1591" s="150"/>
    </row>
    <row r="1592" spans="1:34" ht="15" customHeight="1">
      <c r="A1592" s="15"/>
      <c r="B1592" s="169">
        <v>1</v>
      </c>
      <c r="C1592" s="105" t="s">
        <v>2346</v>
      </c>
      <c r="D1592" s="105" t="s">
        <v>1930</v>
      </c>
      <c r="E1592" s="212" t="s">
        <v>47</v>
      </c>
      <c r="F1592" s="213" t="s">
        <v>14</v>
      </c>
      <c r="G1592" s="214">
        <v>18720</v>
      </c>
      <c r="H1592" s="214">
        <v>18720</v>
      </c>
      <c r="I1592" s="167">
        <v>40323.599999999999</v>
      </c>
      <c r="J1592" s="445">
        <f t="shared" si="1658"/>
        <v>1.1540384615384616</v>
      </c>
      <c r="K1592" s="167">
        <f t="shared" si="1655"/>
        <v>86858.585307692309</v>
      </c>
      <c r="L1592" s="167">
        <f t="shared" ref="L1592:O1592" si="1703">IF($J1592&lt;0,(K1592*(1-$J1592)),(K1592*(1+$J1592)))</f>
        <v>187096.73346758875</v>
      </c>
      <c r="M1592" s="167">
        <f t="shared" si="1703"/>
        <v>403013.55991739646</v>
      </c>
      <c r="N1592" s="167">
        <f t="shared" si="1703"/>
        <v>868106.70858360722</v>
      </c>
      <c r="O1592" s="167">
        <f t="shared" si="1703"/>
        <v>1869935.2390086509</v>
      </c>
      <c r="P1592" s="461"/>
      <c r="Q1592" s="87">
        <f t="shared" si="1657"/>
        <v>40323.599999999999</v>
      </c>
      <c r="R1592" s="550">
        <f t="shared" si="1648"/>
        <v>0</v>
      </c>
      <c r="S1592" s="550">
        <f t="shared" si="1649"/>
        <v>0</v>
      </c>
      <c r="T1592" s="550">
        <f>IF(R1592=1,SUM($R$6:R1592),0)</f>
        <v>0</v>
      </c>
      <c r="U1592" s="550">
        <f>IF(S1592=1,SUM($S$6:S1592),0)</f>
        <v>0</v>
      </c>
      <c r="V1592" s="550">
        <f t="shared" si="1650"/>
        <v>0</v>
      </c>
      <c r="W1592" s="550">
        <f t="shared" si="1651"/>
        <v>0</v>
      </c>
      <c r="X1592" s="550">
        <f>IF(W1592=1,SUM($W$6:W1592),0)</f>
        <v>0</v>
      </c>
      <c r="Y1592" s="158"/>
      <c r="Z1592" s="158"/>
      <c r="AA1592" s="158"/>
      <c r="AB1592" s="158"/>
      <c r="AE1592" s="150"/>
      <c r="AF1592" s="160"/>
      <c r="AG1592" s="150"/>
      <c r="AH1592" s="150"/>
    </row>
    <row r="1593" spans="1:34" ht="15" customHeight="1">
      <c r="A1593" s="15"/>
      <c r="B1593" s="169">
        <v>2</v>
      </c>
      <c r="C1593" s="105" t="s">
        <v>640</v>
      </c>
      <c r="D1593" s="105" t="s">
        <v>1931</v>
      </c>
      <c r="E1593" s="212" t="s">
        <v>47</v>
      </c>
      <c r="F1593" s="213" t="s">
        <v>14</v>
      </c>
      <c r="G1593" s="214">
        <v>18720</v>
      </c>
      <c r="H1593" s="214">
        <v>18720</v>
      </c>
      <c r="I1593" s="167">
        <v>40323.599999999999</v>
      </c>
      <c r="J1593" s="445">
        <f t="shared" si="1658"/>
        <v>1.1540384615384616</v>
      </c>
      <c r="K1593" s="167">
        <f t="shared" si="1655"/>
        <v>86858.585307692309</v>
      </c>
      <c r="L1593" s="167">
        <f t="shared" ref="L1593:O1593" si="1704">IF($J1593&lt;0,(K1593*(1-$J1593)),(K1593*(1+$J1593)))</f>
        <v>187096.73346758875</v>
      </c>
      <c r="M1593" s="167">
        <f t="shared" si="1704"/>
        <v>403013.55991739646</v>
      </c>
      <c r="N1593" s="167">
        <f t="shared" si="1704"/>
        <v>868106.70858360722</v>
      </c>
      <c r="O1593" s="167">
        <f t="shared" si="1704"/>
        <v>1869935.2390086509</v>
      </c>
      <c r="P1593" s="461"/>
      <c r="Q1593" s="87">
        <f t="shared" si="1657"/>
        <v>40323.599999999999</v>
      </c>
      <c r="R1593" s="550">
        <f t="shared" si="1648"/>
        <v>0</v>
      </c>
      <c r="S1593" s="550">
        <f t="shared" si="1649"/>
        <v>0</v>
      </c>
      <c r="T1593" s="550">
        <f>IF(R1593=1,SUM($R$6:R1593),0)</f>
        <v>0</v>
      </c>
      <c r="U1593" s="550">
        <f>IF(S1593=1,SUM($S$6:S1593),0)</f>
        <v>0</v>
      </c>
      <c r="V1593" s="550">
        <f t="shared" si="1650"/>
        <v>0</v>
      </c>
      <c r="W1593" s="550">
        <f t="shared" si="1651"/>
        <v>0</v>
      </c>
      <c r="X1593" s="550">
        <f>IF(W1593=1,SUM($W$6:W1593),0)</f>
        <v>0</v>
      </c>
      <c r="Y1593" s="158"/>
      <c r="Z1593" s="158"/>
      <c r="AA1593" s="158"/>
      <c r="AB1593" s="158"/>
      <c r="AE1593" s="150"/>
      <c r="AF1593" s="160"/>
      <c r="AG1593" s="150"/>
      <c r="AH1593" s="150"/>
    </row>
    <row r="1594" spans="1:34" ht="15" customHeight="1">
      <c r="A1594" s="15"/>
      <c r="B1594" s="169">
        <v>3</v>
      </c>
      <c r="C1594" s="105" t="s">
        <v>2347</v>
      </c>
      <c r="D1594" s="105" t="s">
        <v>1932</v>
      </c>
      <c r="E1594" s="212" t="s">
        <v>47</v>
      </c>
      <c r="F1594" s="213" t="s">
        <v>14</v>
      </c>
      <c r="G1594" s="214">
        <v>18720</v>
      </c>
      <c r="H1594" s="214">
        <v>18720</v>
      </c>
      <c r="I1594" s="167">
        <v>40323.599999999999</v>
      </c>
      <c r="J1594" s="445">
        <f t="shared" si="1658"/>
        <v>1.1540384615384616</v>
      </c>
      <c r="K1594" s="167">
        <f t="shared" si="1655"/>
        <v>86858.585307692309</v>
      </c>
      <c r="L1594" s="167">
        <f t="shared" ref="L1594:O1594" si="1705">IF($J1594&lt;0,(K1594*(1-$J1594)),(K1594*(1+$J1594)))</f>
        <v>187096.73346758875</v>
      </c>
      <c r="M1594" s="167">
        <f t="shared" si="1705"/>
        <v>403013.55991739646</v>
      </c>
      <c r="N1594" s="167">
        <f t="shared" si="1705"/>
        <v>868106.70858360722</v>
      </c>
      <c r="O1594" s="167">
        <f t="shared" si="1705"/>
        <v>1869935.2390086509</v>
      </c>
      <c r="P1594" s="461"/>
      <c r="Q1594" s="87">
        <f t="shared" si="1657"/>
        <v>40323.599999999999</v>
      </c>
      <c r="R1594" s="550">
        <f t="shared" si="1648"/>
        <v>0</v>
      </c>
      <c r="S1594" s="550">
        <f t="shared" si="1649"/>
        <v>0</v>
      </c>
      <c r="T1594" s="550">
        <f>IF(R1594=1,SUM($R$6:R1594),0)</f>
        <v>0</v>
      </c>
      <c r="U1594" s="550">
        <f>IF(S1594=1,SUM($S$6:S1594),0)</f>
        <v>0</v>
      </c>
      <c r="V1594" s="550">
        <f t="shared" si="1650"/>
        <v>0</v>
      </c>
      <c r="W1594" s="550">
        <f t="shared" si="1651"/>
        <v>0</v>
      </c>
      <c r="X1594" s="550">
        <f>IF(W1594=1,SUM($W$6:W1594),0)</f>
        <v>0</v>
      </c>
      <c r="Y1594" s="158"/>
      <c r="Z1594" s="158"/>
      <c r="AA1594" s="158"/>
      <c r="AB1594" s="158"/>
      <c r="AE1594" s="150"/>
      <c r="AF1594" s="160"/>
      <c r="AG1594" s="150"/>
      <c r="AH1594" s="150"/>
    </row>
    <row r="1595" spans="1:34" ht="15" customHeight="1">
      <c r="A1595" s="15"/>
      <c r="B1595" s="169">
        <v>4</v>
      </c>
      <c r="C1595" s="105" t="s">
        <v>2348</v>
      </c>
      <c r="D1595" s="105" t="s">
        <v>1933</v>
      </c>
      <c r="E1595" s="212" t="s">
        <v>47</v>
      </c>
      <c r="F1595" s="213" t="s">
        <v>14</v>
      </c>
      <c r="G1595" s="214">
        <v>25260</v>
      </c>
      <c r="H1595" s="214">
        <v>25260</v>
      </c>
      <c r="I1595" s="167">
        <v>46421.4</v>
      </c>
      <c r="J1595" s="445">
        <f t="shared" si="1658"/>
        <v>0.83774346793349175</v>
      </c>
      <c r="K1595" s="167">
        <f t="shared" si="1655"/>
        <v>85310.624622327785</v>
      </c>
      <c r="L1595" s="167">
        <f t="shared" ref="L1595:O1595" si="1706">IF($J1595&lt;0,(K1595*(1-$J1595)),(K1595*(1+$J1595)))</f>
        <v>156779.043145009</v>
      </c>
      <c r="M1595" s="167">
        <f t="shared" si="1706"/>
        <v>288119.66244860337</v>
      </c>
      <c r="N1595" s="167">
        <f t="shared" si="1706"/>
        <v>529490.02764812333</v>
      </c>
      <c r="O1595" s="167">
        <f t="shared" si="1706"/>
        <v>973066.83964626258</v>
      </c>
      <c r="P1595" s="461"/>
      <c r="Q1595" s="87">
        <f t="shared" si="1657"/>
        <v>46421.4</v>
      </c>
      <c r="R1595" s="550">
        <f t="shared" si="1648"/>
        <v>0</v>
      </c>
      <c r="S1595" s="550">
        <f t="shared" si="1649"/>
        <v>0</v>
      </c>
      <c r="T1595" s="550">
        <f>IF(R1595=1,SUM($R$6:R1595),0)</f>
        <v>0</v>
      </c>
      <c r="U1595" s="550">
        <f>IF(S1595=1,SUM($S$6:S1595),0)</f>
        <v>0</v>
      </c>
      <c r="V1595" s="550">
        <f t="shared" si="1650"/>
        <v>0</v>
      </c>
      <c r="W1595" s="550">
        <f t="shared" si="1651"/>
        <v>0</v>
      </c>
      <c r="X1595" s="550">
        <f>IF(W1595=1,SUM($W$6:W1595),0)</f>
        <v>0</v>
      </c>
      <c r="Y1595" s="158"/>
      <c r="Z1595" s="158"/>
      <c r="AA1595" s="158"/>
      <c r="AB1595" s="158"/>
      <c r="AE1595" s="150"/>
      <c r="AF1595" s="160"/>
      <c r="AG1595" s="150"/>
      <c r="AH1595" s="150"/>
    </row>
    <row r="1596" spans="1:34" ht="15" customHeight="1">
      <c r="A1596" s="15"/>
      <c r="B1596" s="169">
        <v>5</v>
      </c>
      <c r="C1596" s="105" t="s">
        <v>2349</v>
      </c>
      <c r="D1596" s="105" t="s">
        <v>1934</v>
      </c>
      <c r="E1596" s="212" t="s">
        <v>47</v>
      </c>
      <c r="F1596" s="213" t="s">
        <v>14</v>
      </c>
      <c r="G1596" s="214">
        <v>25260</v>
      </c>
      <c r="H1596" s="214">
        <v>25260</v>
      </c>
      <c r="I1596" s="167">
        <v>46421.4</v>
      </c>
      <c r="J1596" s="445">
        <f t="shared" si="1658"/>
        <v>0.83774346793349175</v>
      </c>
      <c r="K1596" s="167">
        <f t="shared" si="1655"/>
        <v>85310.624622327785</v>
      </c>
      <c r="L1596" s="167">
        <f t="shared" ref="L1596:O1596" si="1707">IF($J1596&lt;0,(K1596*(1-$J1596)),(K1596*(1+$J1596)))</f>
        <v>156779.043145009</v>
      </c>
      <c r="M1596" s="167">
        <f t="shared" si="1707"/>
        <v>288119.66244860337</v>
      </c>
      <c r="N1596" s="167">
        <f t="shared" si="1707"/>
        <v>529490.02764812333</v>
      </c>
      <c r="O1596" s="167">
        <f t="shared" si="1707"/>
        <v>973066.83964626258</v>
      </c>
      <c r="P1596" s="461"/>
      <c r="Q1596" s="87">
        <f t="shared" si="1657"/>
        <v>46421.4</v>
      </c>
      <c r="R1596" s="550">
        <f t="shared" si="1648"/>
        <v>0</v>
      </c>
      <c r="S1596" s="550">
        <f t="shared" si="1649"/>
        <v>0</v>
      </c>
      <c r="T1596" s="550">
        <f>IF(R1596=1,SUM($R$6:R1596),0)</f>
        <v>0</v>
      </c>
      <c r="U1596" s="550">
        <f>IF(S1596=1,SUM($S$6:S1596),0)</f>
        <v>0</v>
      </c>
      <c r="V1596" s="550">
        <f t="shared" si="1650"/>
        <v>0</v>
      </c>
      <c r="W1596" s="550">
        <f t="shared" si="1651"/>
        <v>0</v>
      </c>
      <c r="X1596" s="550">
        <f>IF(W1596=1,SUM($W$6:W1596),0)</f>
        <v>0</v>
      </c>
      <c r="Y1596" s="158"/>
      <c r="Z1596" s="158"/>
      <c r="AA1596" s="158"/>
      <c r="AB1596" s="158"/>
      <c r="AE1596" s="150"/>
      <c r="AF1596" s="160"/>
      <c r="AG1596" s="150"/>
      <c r="AH1596" s="150"/>
    </row>
    <row r="1597" spans="1:34" ht="15" customHeight="1">
      <c r="A1597" s="15"/>
      <c r="B1597" s="169">
        <v>6</v>
      </c>
      <c r="C1597" s="105" t="s">
        <v>2350</v>
      </c>
      <c r="D1597" s="105" t="s">
        <v>1935</v>
      </c>
      <c r="E1597" s="212" t="s">
        <v>47</v>
      </c>
      <c r="F1597" s="213" t="s">
        <v>14</v>
      </c>
      <c r="G1597" s="214">
        <v>22860</v>
      </c>
      <c r="H1597" s="214">
        <v>22860</v>
      </c>
      <c r="I1597" s="167">
        <v>46421.4</v>
      </c>
      <c r="J1597" s="445">
        <f t="shared" si="1658"/>
        <v>1.0306824146981628</v>
      </c>
      <c r="K1597" s="167">
        <f t="shared" si="1655"/>
        <v>94267.120645669289</v>
      </c>
      <c r="L1597" s="167">
        <f t="shared" ref="L1597:O1597" si="1708">IF($J1597&lt;0,(K1597*(1-$J1597)),(K1597*(1+$J1597)))</f>
        <v>191426.58417939072</v>
      </c>
      <c r="M1597" s="167">
        <f t="shared" si="1708"/>
        <v>388726.59819882625</v>
      </c>
      <c r="N1597" s="167">
        <f t="shared" si="1708"/>
        <v>789380.26708779496</v>
      </c>
      <c r="O1597" s="167">
        <f t="shared" si="1708"/>
        <v>1602980.626884924</v>
      </c>
      <c r="P1597" s="461"/>
      <c r="Q1597" s="87">
        <f t="shared" si="1657"/>
        <v>46421.4</v>
      </c>
      <c r="R1597" s="550">
        <f t="shared" si="1648"/>
        <v>0</v>
      </c>
      <c r="S1597" s="550">
        <f t="shared" si="1649"/>
        <v>0</v>
      </c>
      <c r="T1597" s="550">
        <f>IF(R1597=1,SUM($R$6:R1597),0)</f>
        <v>0</v>
      </c>
      <c r="U1597" s="550">
        <f>IF(S1597=1,SUM($S$6:S1597),0)</f>
        <v>0</v>
      </c>
      <c r="V1597" s="550">
        <f t="shared" si="1650"/>
        <v>0</v>
      </c>
      <c r="W1597" s="550">
        <f t="shared" si="1651"/>
        <v>0</v>
      </c>
      <c r="X1597" s="550">
        <f>IF(W1597=1,SUM($W$6:W1597),0)</f>
        <v>0</v>
      </c>
      <c r="Y1597" s="158"/>
      <c r="Z1597" s="158"/>
      <c r="AA1597" s="158"/>
      <c r="AB1597" s="158"/>
      <c r="AE1597" s="150"/>
      <c r="AF1597" s="160"/>
      <c r="AG1597" s="150"/>
      <c r="AH1597" s="150"/>
    </row>
    <row r="1598" spans="1:34" ht="15" customHeight="1">
      <c r="A1598" s="15"/>
      <c r="B1598" s="169">
        <v>7</v>
      </c>
      <c r="C1598" s="105" t="s">
        <v>2351</v>
      </c>
      <c r="D1598" s="105" t="s">
        <v>1936</v>
      </c>
      <c r="E1598" s="212" t="s">
        <v>47</v>
      </c>
      <c r="F1598" s="213" t="s">
        <v>14</v>
      </c>
      <c r="G1598" s="214">
        <v>74340</v>
      </c>
      <c r="H1598" s="214">
        <v>74340</v>
      </c>
      <c r="I1598" s="167">
        <v>96385.2</v>
      </c>
      <c r="J1598" s="445">
        <f t="shared" si="1658"/>
        <v>0.29654560129136398</v>
      </c>
      <c r="K1598" s="167">
        <f t="shared" si="1655"/>
        <v>124967.80708958836</v>
      </c>
      <c r="L1598" s="167">
        <f t="shared" ref="L1598:O1598" si="1709">IF($J1598&lt;0,(K1598*(1-$J1598)),(K1598*(1+$J1598)))</f>
        <v>162026.46058503349</v>
      </c>
      <c r="M1598" s="167">
        <f t="shared" si="1709"/>
        <v>210074.69476433372</v>
      </c>
      <c r="N1598" s="167">
        <f t="shared" si="1709"/>
        <v>272371.42143932282</v>
      </c>
      <c r="O1598" s="167">
        <f t="shared" si="1709"/>
        <v>353141.96838463028</v>
      </c>
      <c r="P1598" s="461"/>
      <c r="Q1598" s="87">
        <f t="shared" si="1657"/>
        <v>96385.2</v>
      </c>
      <c r="R1598" s="550">
        <f t="shared" si="1648"/>
        <v>0</v>
      </c>
      <c r="S1598" s="550">
        <f t="shared" si="1649"/>
        <v>0</v>
      </c>
      <c r="T1598" s="550">
        <f>IF(R1598=1,SUM($R$6:R1598),0)</f>
        <v>0</v>
      </c>
      <c r="U1598" s="550">
        <f>IF(S1598=1,SUM($S$6:S1598),0)</f>
        <v>0</v>
      </c>
      <c r="V1598" s="550">
        <f t="shared" si="1650"/>
        <v>0</v>
      </c>
      <c r="W1598" s="550">
        <f t="shared" si="1651"/>
        <v>0</v>
      </c>
      <c r="X1598" s="550">
        <f>IF(W1598=1,SUM($W$6:W1598),0)</f>
        <v>0</v>
      </c>
      <c r="Y1598" s="158"/>
      <c r="Z1598" s="158"/>
      <c r="AA1598" s="158"/>
      <c r="AB1598" s="158"/>
      <c r="AE1598" s="150"/>
      <c r="AF1598" s="160"/>
      <c r="AG1598" s="150"/>
      <c r="AH1598" s="150"/>
    </row>
    <row r="1599" spans="1:34" ht="15" customHeight="1">
      <c r="A1599" s="15"/>
      <c r="B1599" s="169">
        <v>8</v>
      </c>
      <c r="C1599" s="105" t="s">
        <v>2352</v>
      </c>
      <c r="D1599" s="105" t="s">
        <v>1937</v>
      </c>
      <c r="E1599" s="212" t="s">
        <v>47</v>
      </c>
      <c r="F1599" s="213" t="s">
        <v>14</v>
      </c>
      <c r="G1599" s="214">
        <v>74340</v>
      </c>
      <c r="H1599" s="214">
        <v>74340</v>
      </c>
      <c r="I1599" s="167">
        <v>96385.2</v>
      </c>
      <c r="J1599" s="445">
        <f t="shared" si="1658"/>
        <v>0.29654560129136398</v>
      </c>
      <c r="K1599" s="167">
        <f t="shared" si="1655"/>
        <v>124967.80708958836</v>
      </c>
      <c r="L1599" s="167">
        <f t="shared" ref="L1599:O1599" si="1710">IF($J1599&lt;0,(K1599*(1-$J1599)),(K1599*(1+$J1599)))</f>
        <v>162026.46058503349</v>
      </c>
      <c r="M1599" s="167">
        <f t="shared" si="1710"/>
        <v>210074.69476433372</v>
      </c>
      <c r="N1599" s="167">
        <f t="shared" si="1710"/>
        <v>272371.42143932282</v>
      </c>
      <c r="O1599" s="167">
        <f t="shared" si="1710"/>
        <v>353141.96838463028</v>
      </c>
      <c r="P1599" s="461"/>
      <c r="Q1599" s="87">
        <f t="shared" si="1657"/>
        <v>96385.2</v>
      </c>
      <c r="R1599" s="550">
        <f t="shared" si="1648"/>
        <v>0</v>
      </c>
      <c r="S1599" s="550">
        <f t="shared" si="1649"/>
        <v>0</v>
      </c>
      <c r="T1599" s="550">
        <f>IF(R1599=1,SUM($R$6:R1599),0)</f>
        <v>0</v>
      </c>
      <c r="U1599" s="550">
        <f>IF(S1599=1,SUM($S$6:S1599),0)</f>
        <v>0</v>
      </c>
      <c r="V1599" s="550">
        <f t="shared" si="1650"/>
        <v>0</v>
      </c>
      <c r="W1599" s="550">
        <f t="shared" si="1651"/>
        <v>0</v>
      </c>
      <c r="X1599" s="550">
        <f>IF(W1599=1,SUM($W$6:W1599),0)</f>
        <v>0</v>
      </c>
      <c r="Y1599" s="158"/>
      <c r="Z1599" s="158"/>
      <c r="AA1599" s="158"/>
      <c r="AB1599" s="158"/>
      <c r="AE1599" s="150"/>
      <c r="AF1599" s="160"/>
      <c r="AG1599" s="150"/>
      <c r="AH1599" s="150"/>
    </row>
    <row r="1600" spans="1:34" ht="15" customHeight="1">
      <c r="A1600" s="15"/>
      <c r="B1600" s="169">
        <v>9</v>
      </c>
      <c r="C1600" s="105" t="s">
        <v>641</v>
      </c>
      <c r="D1600" s="105" t="s">
        <v>1927</v>
      </c>
      <c r="E1600" s="212" t="s">
        <v>47</v>
      </c>
      <c r="F1600" s="213" t="s">
        <v>14</v>
      </c>
      <c r="G1600" s="214">
        <v>21480</v>
      </c>
      <c r="H1600" s="214">
        <v>21480</v>
      </c>
      <c r="I1600" s="167">
        <v>54879.6</v>
      </c>
      <c r="J1600" s="445">
        <f t="shared" si="1658"/>
        <v>1.5549162011173183</v>
      </c>
      <c r="K1600" s="167">
        <f t="shared" si="1655"/>
        <v>140212.77915083797</v>
      </c>
      <c r="L1600" s="167">
        <f t="shared" ref="L1600:O1600" si="1711">IF($J1600&lt;0,(K1600*(1-$J1600)),(K1600*(1+$J1600)))</f>
        <v>358231.90105616051</v>
      </c>
      <c r="M1600" s="167">
        <f t="shared" si="1711"/>
        <v>915252.48776544072</v>
      </c>
      <c r="N1600" s="167">
        <f t="shared" si="1711"/>
        <v>2338393.4091048548</v>
      </c>
      <c r="O1600" s="167">
        <f t="shared" si="1711"/>
        <v>5974399.2055079509</v>
      </c>
      <c r="P1600" s="461"/>
      <c r="Q1600" s="87">
        <f t="shared" si="1657"/>
        <v>54879.6</v>
      </c>
      <c r="R1600" s="550">
        <f t="shared" si="1648"/>
        <v>0</v>
      </c>
      <c r="S1600" s="550">
        <f t="shared" si="1649"/>
        <v>0</v>
      </c>
      <c r="T1600" s="550">
        <f>IF(R1600=1,SUM($R$6:R1600),0)</f>
        <v>0</v>
      </c>
      <c r="U1600" s="550">
        <f>IF(S1600=1,SUM($S$6:S1600),0)</f>
        <v>0</v>
      </c>
      <c r="V1600" s="550">
        <f t="shared" si="1650"/>
        <v>0</v>
      </c>
      <c r="W1600" s="550">
        <f t="shared" si="1651"/>
        <v>0</v>
      </c>
      <c r="X1600" s="550">
        <f>IF(W1600=1,SUM($W$6:W1600),0)</f>
        <v>0</v>
      </c>
      <c r="Y1600" s="158"/>
      <c r="Z1600" s="158"/>
      <c r="AA1600" s="158"/>
      <c r="AB1600" s="158"/>
      <c r="AE1600" s="150"/>
      <c r="AF1600" s="160"/>
      <c r="AG1600" s="150"/>
      <c r="AH1600" s="150"/>
    </row>
    <row r="1601" spans="1:34" ht="15" customHeight="1">
      <c r="A1601" s="15"/>
      <c r="B1601" s="169">
        <v>10</v>
      </c>
      <c r="C1601" s="105" t="s">
        <v>2354</v>
      </c>
      <c r="D1601" s="105" t="s">
        <v>1928</v>
      </c>
      <c r="E1601" s="212" t="s">
        <v>47</v>
      </c>
      <c r="F1601" s="213" t="s">
        <v>14</v>
      </c>
      <c r="G1601" s="214">
        <v>25560</v>
      </c>
      <c r="H1601" s="214">
        <v>25560</v>
      </c>
      <c r="I1601" s="167">
        <v>54879.6</v>
      </c>
      <c r="J1601" s="445">
        <f t="shared" si="1658"/>
        <v>1.1470892018779342</v>
      </c>
      <c r="K1601" s="167">
        <f t="shared" si="1655"/>
        <v>117831.39656338027</v>
      </c>
      <c r="L1601" s="167">
        <f t="shared" ref="L1601:O1601" si="1712">IF($J1601&lt;0,(K1601*(1-$J1601)),(K1601*(1+$J1601)))</f>
        <v>252994.51920343051</v>
      </c>
      <c r="M1601" s="167">
        <f t="shared" si="1712"/>
        <v>543201.80031598534</v>
      </c>
      <c r="N1601" s="167">
        <f t="shared" si="1712"/>
        <v>1166302.7198991058</v>
      </c>
      <c r="O1601" s="167">
        <f t="shared" si="1712"/>
        <v>2504155.9760162351</v>
      </c>
      <c r="P1601" s="461"/>
      <c r="Q1601" s="87">
        <f t="shared" si="1657"/>
        <v>54879.6</v>
      </c>
      <c r="R1601" s="550">
        <f t="shared" si="1648"/>
        <v>0</v>
      </c>
      <c r="S1601" s="550">
        <f t="shared" si="1649"/>
        <v>0</v>
      </c>
      <c r="T1601" s="550">
        <f>IF(R1601=1,SUM($R$6:R1601),0)</f>
        <v>0</v>
      </c>
      <c r="U1601" s="550">
        <f>IF(S1601=1,SUM($S$6:S1601),0)</f>
        <v>0</v>
      </c>
      <c r="V1601" s="550">
        <f t="shared" si="1650"/>
        <v>0</v>
      </c>
      <c r="W1601" s="550">
        <f t="shared" si="1651"/>
        <v>0</v>
      </c>
      <c r="X1601" s="550">
        <f>IF(W1601=1,SUM($W$6:W1601),0)</f>
        <v>0</v>
      </c>
      <c r="Y1601" s="158"/>
      <c r="Z1601" s="158"/>
      <c r="AA1601" s="158"/>
      <c r="AB1601" s="158"/>
      <c r="AE1601" s="150"/>
      <c r="AF1601" s="160"/>
      <c r="AG1601" s="150"/>
      <c r="AH1601" s="150"/>
    </row>
    <row r="1602" spans="1:34" ht="15" customHeight="1">
      <c r="A1602" s="15"/>
      <c r="B1602" s="169">
        <v>11</v>
      </c>
      <c r="C1602" s="105" t="s">
        <v>2355</v>
      </c>
      <c r="D1602" s="105" t="s">
        <v>1929</v>
      </c>
      <c r="E1602" s="212" t="s">
        <v>47</v>
      </c>
      <c r="F1602" s="213" t="s">
        <v>14</v>
      </c>
      <c r="G1602" s="214">
        <v>457260</v>
      </c>
      <c r="H1602" s="214">
        <v>457260</v>
      </c>
      <c r="I1602" s="167">
        <v>133137.60000000001</v>
      </c>
      <c r="J1602" s="445">
        <f t="shared" si="1658"/>
        <v>-0.70883611074662123</v>
      </c>
      <c r="K1602" s="167">
        <f t="shared" si="1655"/>
        <v>227510.33857813937</v>
      </c>
      <c r="L1602" s="167">
        <f t="shared" ref="L1602:O1602" si="1713">IF($J1602&lt;0,(K1602*(1-$J1602)),(K1602*(1+$J1602)))</f>
        <v>388777.88213051466</v>
      </c>
      <c r="M1602" s="167">
        <f t="shared" si="1713"/>
        <v>664357.68404421699</v>
      </c>
      <c r="N1602" s="167">
        <f t="shared" si="1713"/>
        <v>1135278.4009467524</v>
      </c>
      <c r="O1602" s="167">
        <f t="shared" si="1713"/>
        <v>1940004.7272884916</v>
      </c>
      <c r="P1602" s="461"/>
      <c r="Q1602" s="87">
        <f t="shared" si="1657"/>
        <v>133137.60000000001</v>
      </c>
      <c r="R1602" s="550">
        <f t="shared" si="1648"/>
        <v>0</v>
      </c>
      <c r="S1602" s="550">
        <f t="shared" si="1649"/>
        <v>0</v>
      </c>
      <c r="T1602" s="550">
        <f>IF(R1602=1,SUM($R$6:R1602),0)</f>
        <v>0</v>
      </c>
      <c r="U1602" s="550">
        <f>IF(S1602=1,SUM($S$6:S1602),0)</f>
        <v>0</v>
      </c>
      <c r="V1602" s="550">
        <f t="shared" si="1650"/>
        <v>0</v>
      </c>
      <c r="W1602" s="550">
        <f t="shared" si="1651"/>
        <v>0</v>
      </c>
      <c r="X1602" s="550">
        <f>IF(W1602=1,SUM($W$6:W1602),0)</f>
        <v>0</v>
      </c>
      <c r="Y1602" s="158"/>
      <c r="Z1602" s="158"/>
      <c r="AA1602" s="158"/>
      <c r="AB1602" s="158"/>
      <c r="AE1602" s="150"/>
      <c r="AF1602" s="160"/>
      <c r="AG1602" s="150"/>
      <c r="AH1602" s="150"/>
    </row>
    <row r="1603" spans="1:34" ht="15" customHeight="1">
      <c r="A1603" s="15"/>
      <c r="B1603" s="169">
        <v>12</v>
      </c>
      <c r="C1603" s="105" t="s">
        <v>1938</v>
      </c>
      <c r="D1603" s="105" t="s">
        <v>1938</v>
      </c>
      <c r="E1603" s="212" t="s">
        <v>47</v>
      </c>
      <c r="F1603" s="213" t="s">
        <v>14</v>
      </c>
      <c r="G1603" s="405"/>
      <c r="H1603" s="405"/>
      <c r="I1603" s="409">
        <v>40126.799999999996</v>
      </c>
      <c r="J1603" s="447">
        <v>1.1540384615384616</v>
      </c>
      <c r="K1603" s="409">
        <f t="shared" si="1655"/>
        <v>86434.670538461534</v>
      </c>
      <c r="L1603" s="409">
        <f t="shared" ref="L1603:O1603" si="1714">IF($J1603&lt;0,(K1603*(1-$J1603)),(K1603*(1+$J1603)))</f>
        <v>186183.60475025148</v>
      </c>
      <c r="M1603" s="409">
        <f t="shared" si="1714"/>
        <v>401046.6455399167</v>
      </c>
      <c r="N1603" s="409">
        <f t="shared" si="1714"/>
        <v>863869.89936396293</v>
      </c>
      <c r="O1603" s="409">
        <f t="shared" si="1714"/>
        <v>1860808.9889953362</v>
      </c>
      <c r="P1603" s="455"/>
      <c r="Q1603" s="87">
        <f t="shared" si="1657"/>
        <v>40126.799999999996</v>
      </c>
      <c r="R1603" s="550">
        <f t="shared" si="1648"/>
        <v>0</v>
      </c>
      <c r="S1603" s="550">
        <f t="shared" si="1649"/>
        <v>0</v>
      </c>
      <c r="T1603" s="550">
        <f>IF(R1603=1,SUM($R$6:R1603),0)</f>
        <v>0</v>
      </c>
      <c r="U1603" s="550">
        <f>IF(S1603=1,SUM($S$6:S1603),0)</f>
        <v>0</v>
      </c>
      <c r="V1603" s="550">
        <f t="shared" si="1650"/>
        <v>0</v>
      </c>
      <c r="W1603" s="550">
        <f t="shared" si="1651"/>
        <v>0</v>
      </c>
      <c r="X1603" s="550">
        <f>IF(W1603=1,SUM($W$6:W1603),0)</f>
        <v>0</v>
      </c>
      <c r="Y1603" s="158"/>
      <c r="Z1603" s="158"/>
      <c r="AA1603" s="158"/>
      <c r="AB1603" s="158"/>
      <c r="AE1603" s="150"/>
      <c r="AF1603" s="160"/>
      <c r="AG1603" s="150"/>
      <c r="AH1603" s="150"/>
    </row>
    <row r="1604" spans="1:34" ht="15" customHeight="1">
      <c r="A1604" s="15"/>
      <c r="B1604" s="169">
        <v>13</v>
      </c>
      <c r="C1604" s="105" t="s">
        <v>1939</v>
      </c>
      <c r="D1604" s="105" t="s">
        <v>1939</v>
      </c>
      <c r="E1604" s="212" t="s">
        <v>47</v>
      </c>
      <c r="F1604" s="213" t="s">
        <v>14</v>
      </c>
      <c r="G1604" s="405"/>
      <c r="H1604" s="405"/>
      <c r="I1604" s="409">
        <v>40126.799999999996</v>
      </c>
      <c r="J1604" s="447">
        <v>1.1540384615384616</v>
      </c>
      <c r="K1604" s="409">
        <f t="shared" si="1655"/>
        <v>86434.670538461534</v>
      </c>
      <c r="L1604" s="409">
        <f t="shared" ref="L1604:O1604" si="1715">IF($J1604&lt;0,(K1604*(1-$J1604)),(K1604*(1+$J1604)))</f>
        <v>186183.60475025148</v>
      </c>
      <c r="M1604" s="409">
        <f t="shared" si="1715"/>
        <v>401046.6455399167</v>
      </c>
      <c r="N1604" s="409">
        <f t="shared" si="1715"/>
        <v>863869.89936396293</v>
      </c>
      <c r="O1604" s="409">
        <f t="shared" si="1715"/>
        <v>1860808.9889953362</v>
      </c>
      <c r="P1604" s="455"/>
      <c r="Q1604" s="87">
        <f t="shared" si="1657"/>
        <v>40126.799999999996</v>
      </c>
      <c r="R1604" s="550">
        <f t="shared" si="1648"/>
        <v>0</v>
      </c>
      <c r="S1604" s="550">
        <f t="shared" si="1649"/>
        <v>0</v>
      </c>
      <c r="T1604" s="550">
        <f>IF(R1604=1,SUM($R$6:R1604),0)</f>
        <v>0</v>
      </c>
      <c r="U1604" s="550">
        <f>IF(S1604=1,SUM($S$6:S1604),0)</f>
        <v>0</v>
      </c>
      <c r="V1604" s="550">
        <f t="shared" si="1650"/>
        <v>0</v>
      </c>
      <c r="W1604" s="550">
        <f t="shared" si="1651"/>
        <v>0</v>
      </c>
      <c r="X1604" s="550">
        <f>IF(W1604=1,SUM($W$6:W1604),0)</f>
        <v>0</v>
      </c>
      <c r="Y1604" s="158"/>
      <c r="Z1604" s="158"/>
      <c r="AA1604" s="158"/>
      <c r="AB1604" s="158"/>
      <c r="AE1604" s="150"/>
      <c r="AF1604" s="160"/>
      <c r="AG1604" s="150"/>
      <c r="AH1604" s="150"/>
    </row>
    <row r="1605" spans="1:34" ht="15" customHeight="1">
      <c r="A1605" s="15"/>
      <c r="B1605" s="169">
        <v>14</v>
      </c>
      <c r="C1605" s="105" t="s">
        <v>1940</v>
      </c>
      <c r="D1605" s="105" t="s">
        <v>1940</v>
      </c>
      <c r="E1605" s="212" t="s">
        <v>47</v>
      </c>
      <c r="F1605" s="213" t="s">
        <v>14</v>
      </c>
      <c r="G1605" s="405"/>
      <c r="H1605" s="405"/>
      <c r="I1605" s="409">
        <v>40126.799999999996</v>
      </c>
      <c r="J1605" s="447">
        <v>1.1540384615384616</v>
      </c>
      <c r="K1605" s="409">
        <f t="shared" si="1655"/>
        <v>86434.670538461534</v>
      </c>
      <c r="L1605" s="409">
        <f t="shared" ref="L1605:O1605" si="1716">IF($J1605&lt;0,(K1605*(1-$J1605)),(K1605*(1+$J1605)))</f>
        <v>186183.60475025148</v>
      </c>
      <c r="M1605" s="409">
        <f t="shared" si="1716"/>
        <v>401046.6455399167</v>
      </c>
      <c r="N1605" s="409">
        <f t="shared" si="1716"/>
        <v>863869.89936396293</v>
      </c>
      <c r="O1605" s="409">
        <f t="shared" si="1716"/>
        <v>1860808.9889953362</v>
      </c>
      <c r="P1605" s="461"/>
      <c r="Q1605" s="87">
        <f t="shared" si="1657"/>
        <v>40126.799999999996</v>
      </c>
      <c r="R1605" s="550">
        <f t="shared" si="1648"/>
        <v>0</v>
      </c>
      <c r="S1605" s="550">
        <f t="shared" si="1649"/>
        <v>0</v>
      </c>
      <c r="T1605" s="550">
        <f>IF(R1605=1,SUM($R$6:R1605),0)</f>
        <v>0</v>
      </c>
      <c r="U1605" s="550">
        <f>IF(S1605=1,SUM($S$6:S1605),0)</f>
        <v>0</v>
      </c>
      <c r="V1605" s="550">
        <f t="shared" si="1650"/>
        <v>0</v>
      </c>
      <c r="W1605" s="550">
        <f t="shared" si="1651"/>
        <v>0</v>
      </c>
      <c r="X1605" s="550">
        <f>IF(W1605=1,SUM($W$6:W1605),0)</f>
        <v>0</v>
      </c>
      <c r="Y1605" s="158"/>
      <c r="Z1605" s="158"/>
      <c r="AA1605" s="158"/>
      <c r="AB1605" s="158"/>
      <c r="AE1605" s="150"/>
      <c r="AF1605" s="160"/>
      <c r="AG1605" s="150"/>
      <c r="AH1605" s="150"/>
    </row>
    <row r="1606" spans="1:34" ht="15" customHeight="1">
      <c r="A1606" s="15"/>
      <c r="B1606" s="169">
        <v>15</v>
      </c>
      <c r="C1606" s="105" t="s">
        <v>1941</v>
      </c>
      <c r="D1606" s="105" t="s">
        <v>1941</v>
      </c>
      <c r="E1606" s="212" t="s">
        <v>47</v>
      </c>
      <c r="F1606" s="213" t="s">
        <v>14</v>
      </c>
      <c r="G1606" s="405"/>
      <c r="H1606" s="405"/>
      <c r="I1606" s="409">
        <v>46027.799999999996</v>
      </c>
      <c r="J1606" s="447">
        <v>0.83774346793349175</v>
      </c>
      <c r="K1606" s="409">
        <f t="shared" si="1655"/>
        <v>84587.288793349158</v>
      </c>
      <c r="L1606" s="409">
        <f t="shared" ref="L1606:O1606" si="1717">IF($J1606&lt;0,(K1606*(1-$J1606)),(K1606*(1+$J1606)))</f>
        <v>155449.73745018124</v>
      </c>
      <c r="M1606" s="409">
        <f t="shared" si="1717"/>
        <v>285676.73959104688</v>
      </c>
      <c r="N1606" s="409">
        <f t="shared" si="1717"/>
        <v>525000.56212398352</v>
      </c>
      <c r="O1606" s="409">
        <f t="shared" si="1717"/>
        <v>964816.35370476195</v>
      </c>
      <c r="P1606" s="461"/>
      <c r="Q1606" s="87">
        <f t="shared" si="1657"/>
        <v>46027.799999999996</v>
      </c>
      <c r="R1606" s="550">
        <f t="shared" si="1648"/>
        <v>0</v>
      </c>
      <c r="S1606" s="550">
        <f t="shared" si="1649"/>
        <v>0</v>
      </c>
      <c r="T1606" s="550">
        <f>IF(R1606=1,SUM($R$6:R1606),0)</f>
        <v>0</v>
      </c>
      <c r="U1606" s="550">
        <f>IF(S1606=1,SUM($S$6:S1606),0)</f>
        <v>0</v>
      </c>
      <c r="V1606" s="550">
        <f t="shared" si="1650"/>
        <v>0</v>
      </c>
      <c r="W1606" s="550">
        <f t="shared" si="1651"/>
        <v>0</v>
      </c>
      <c r="X1606" s="550">
        <f>IF(W1606=1,SUM($W$6:W1606),0)</f>
        <v>0</v>
      </c>
      <c r="Y1606" s="158"/>
      <c r="Z1606" s="158"/>
      <c r="AA1606" s="158"/>
      <c r="AB1606" s="158"/>
      <c r="AE1606" s="150"/>
      <c r="AF1606" s="160"/>
      <c r="AG1606" s="150"/>
      <c r="AH1606" s="150"/>
    </row>
    <row r="1607" spans="1:34" ht="15" customHeight="1">
      <c r="A1607" s="15"/>
      <c r="B1607" s="169">
        <v>16</v>
      </c>
      <c r="C1607" s="105" t="s">
        <v>1942</v>
      </c>
      <c r="D1607" s="105" t="s">
        <v>1942</v>
      </c>
      <c r="E1607" s="212" t="s">
        <v>47</v>
      </c>
      <c r="F1607" s="213" t="s">
        <v>14</v>
      </c>
      <c r="G1607" s="405"/>
      <c r="H1607" s="405"/>
      <c r="I1607" s="409">
        <v>46027.799999999996</v>
      </c>
      <c r="J1607" s="447">
        <v>0.83774346793349175</v>
      </c>
      <c r="K1607" s="409">
        <f t="shared" si="1655"/>
        <v>84587.288793349158</v>
      </c>
      <c r="L1607" s="409">
        <f t="shared" ref="L1607:O1607" si="1718">IF($J1607&lt;0,(K1607*(1-$J1607)),(K1607*(1+$J1607)))</f>
        <v>155449.73745018124</v>
      </c>
      <c r="M1607" s="409">
        <f t="shared" si="1718"/>
        <v>285676.73959104688</v>
      </c>
      <c r="N1607" s="409">
        <f t="shared" si="1718"/>
        <v>525000.56212398352</v>
      </c>
      <c r="O1607" s="409">
        <f t="shared" si="1718"/>
        <v>964816.35370476195</v>
      </c>
      <c r="P1607" s="461"/>
      <c r="Q1607" s="87">
        <f t="shared" si="1657"/>
        <v>46027.799999999996</v>
      </c>
      <c r="R1607" s="550">
        <f t="shared" ref="R1607:R1670" si="1719">IF(E1607="MDU-KD",1,0)</f>
        <v>0</v>
      </c>
      <c r="S1607" s="550">
        <f t="shared" ref="S1607:S1670" si="1720">IF(E1607="HDW",1,0)</f>
        <v>0</v>
      </c>
      <c r="T1607" s="550">
        <f>IF(R1607=1,SUM($R$6:R1607),0)</f>
        <v>0</v>
      </c>
      <c r="U1607" s="550">
        <f>IF(S1607=1,SUM($S$6:S1607),0)</f>
        <v>0</v>
      </c>
      <c r="V1607" s="550">
        <f t="shared" ref="V1607:V1670" si="1721">IF(T1607=0,U1607,T1607)</f>
        <v>0</v>
      </c>
      <c r="W1607" s="550">
        <f t="shared" ref="W1607:W1670" si="1722">IF(F1607=0,0,IF(LEFT(C1607,11)="Tiang Beton",1,0))</f>
        <v>0</v>
      </c>
      <c r="X1607" s="550">
        <f>IF(W1607=1,SUM($W$6:W1607),0)</f>
        <v>0</v>
      </c>
      <c r="Y1607" s="158"/>
      <c r="Z1607" s="158"/>
      <c r="AA1607" s="158"/>
      <c r="AB1607" s="158"/>
      <c r="AE1607" s="150"/>
      <c r="AF1607" s="160"/>
      <c r="AG1607" s="150"/>
      <c r="AH1607" s="150"/>
    </row>
    <row r="1608" spans="1:34" ht="15" customHeight="1">
      <c r="A1608" s="15"/>
      <c r="B1608" s="169">
        <v>17</v>
      </c>
      <c r="C1608" s="105" t="s">
        <v>1943</v>
      </c>
      <c r="D1608" s="105" t="s">
        <v>1943</v>
      </c>
      <c r="E1608" s="212" t="s">
        <v>47</v>
      </c>
      <c r="F1608" s="213" t="s">
        <v>14</v>
      </c>
      <c r="G1608" s="405"/>
      <c r="H1608" s="405"/>
      <c r="I1608" s="409">
        <v>46027.799999999996</v>
      </c>
      <c r="J1608" s="447">
        <v>1.0306824146981628</v>
      </c>
      <c r="K1608" s="409">
        <f t="shared" si="1655"/>
        <v>93467.844047244085</v>
      </c>
      <c r="L1608" s="409">
        <f t="shared" ref="L1608:O1608" si="1723">IF($J1608&lt;0,(K1608*(1-$J1608)),(K1608*(1+$J1608)))</f>
        <v>189803.50724648891</v>
      </c>
      <c r="M1608" s="409">
        <f t="shared" si="1723"/>
        <v>385430.6444134803</v>
      </c>
      <c r="N1608" s="409">
        <f t="shared" si="1723"/>
        <v>782687.23169623502</v>
      </c>
      <c r="O1608" s="409">
        <f t="shared" si="1723"/>
        <v>1589389.1976143308</v>
      </c>
      <c r="P1608" s="461"/>
      <c r="Q1608" s="87">
        <f t="shared" si="1657"/>
        <v>46027.799999999996</v>
      </c>
      <c r="R1608" s="550">
        <f t="shared" si="1719"/>
        <v>0</v>
      </c>
      <c r="S1608" s="550">
        <f t="shared" si="1720"/>
        <v>0</v>
      </c>
      <c r="T1608" s="550">
        <f>IF(R1608=1,SUM($R$6:R1608),0)</f>
        <v>0</v>
      </c>
      <c r="U1608" s="550">
        <f>IF(S1608=1,SUM($S$6:S1608),0)</f>
        <v>0</v>
      </c>
      <c r="V1608" s="550">
        <f t="shared" si="1721"/>
        <v>0</v>
      </c>
      <c r="W1608" s="550">
        <f t="shared" si="1722"/>
        <v>0</v>
      </c>
      <c r="X1608" s="550">
        <f>IF(W1608=1,SUM($W$6:W1608),0)</f>
        <v>0</v>
      </c>
      <c r="Y1608" s="158"/>
      <c r="Z1608" s="158"/>
      <c r="AA1608" s="158"/>
      <c r="AB1608" s="158"/>
      <c r="AE1608" s="150"/>
      <c r="AF1608" s="160"/>
      <c r="AG1608" s="150"/>
      <c r="AH1608" s="150"/>
    </row>
    <row r="1609" spans="1:34" ht="15" customHeight="1">
      <c r="A1609" s="15"/>
      <c r="B1609" s="169">
        <v>18</v>
      </c>
      <c r="C1609" s="105" t="s">
        <v>1944</v>
      </c>
      <c r="D1609" s="105" t="s">
        <v>1944</v>
      </c>
      <c r="E1609" s="212" t="s">
        <v>47</v>
      </c>
      <c r="F1609" s="213" t="s">
        <v>14</v>
      </c>
      <c r="G1609" s="405"/>
      <c r="H1609" s="405"/>
      <c r="I1609" s="409">
        <v>96385.2</v>
      </c>
      <c r="J1609" s="447">
        <v>0.29654560129136398</v>
      </c>
      <c r="K1609" s="409">
        <f t="shared" si="1655"/>
        <v>124967.80708958836</v>
      </c>
      <c r="L1609" s="409">
        <f t="shared" ref="L1609:O1609" si="1724">IF($J1609&lt;0,(K1609*(1-$J1609)),(K1609*(1+$J1609)))</f>
        <v>162026.46058503349</v>
      </c>
      <c r="M1609" s="409">
        <f t="shared" si="1724"/>
        <v>210074.69476433372</v>
      </c>
      <c r="N1609" s="409">
        <f t="shared" si="1724"/>
        <v>272371.42143932282</v>
      </c>
      <c r="O1609" s="409">
        <f t="shared" si="1724"/>
        <v>353141.96838463028</v>
      </c>
      <c r="P1609" s="461"/>
      <c r="Q1609" s="87">
        <f t="shared" si="1657"/>
        <v>96385.2</v>
      </c>
      <c r="R1609" s="550">
        <f t="shared" si="1719"/>
        <v>0</v>
      </c>
      <c r="S1609" s="550">
        <f t="shared" si="1720"/>
        <v>0</v>
      </c>
      <c r="T1609" s="550">
        <f>IF(R1609=1,SUM($R$6:R1609),0)</f>
        <v>0</v>
      </c>
      <c r="U1609" s="550">
        <f>IF(S1609=1,SUM($S$6:S1609),0)</f>
        <v>0</v>
      </c>
      <c r="V1609" s="550">
        <f t="shared" si="1721"/>
        <v>0</v>
      </c>
      <c r="W1609" s="550">
        <f t="shared" si="1722"/>
        <v>0</v>
      </c>
      <c r="X1609" s="550">
        <f>IF(W1609=1,SUM($W$6:W1609),0)</f>
        <v>0</v>
      </c>
      <c r="Y1609" s="158"/>
      <c r="Z1609" s="158"/>
      <c r="AA1609" s="158"/>
      <c r="AB1609" s="158"/>
      <c r="AE1609" s="150"/>
      <c r="AF1609" s="160"/>
      <c r="AG1609" s="150"/>
      <c r="AH1609" s="150"/>
    </row>
    <row r="1610" spans="1:34" ht="15" customHeight="1">
      <c r="A1610" s="15"/>
      <c r="B1610" s="169">
        <v>19</v>
      </c>
      <c r="C1610" s="105" t="s">
        <v>1945</v>
      </c>
      <c r="D1610" s="105" t="s">
        <v>1945</v>
      </c>
      <c r="E1610" s="212" t="s">
        <v>47</v>
      </c>
      <c r="F1610" s="213" t="s">
        <v>14</v>
      </c>
      <c r="G1610" s="405"/>
      <c r="H1610" s="405"/>
      <c r="I1610" s="409">
        <v>96385.2</v>
      </c>
      <c r="J1610" s="447">
        <v>0.29654560129136398</v>
      </c>
      <c r="K1610" s="409">
        <f t="shared" si="1655"/>
        <v>124967.80708958836</v>
      </c>
      <c r="L1610" s="409">
        <f t="shared" ref="L1610:O1610" si="1725">IF($J1610&lt;0,(K1610*(1-$J1610)),(K1610*(1+$J1610)))</f>
        <v>162026.46058503349</v>
      </c>
      <c r="M1610" s="409">
        <f t="shared" si="1725"/>
        <v>210074.69476433372</v>
      </c>
      <c r="N1610" s="409">
        <f t="shared" si="1725"/>
        <v>272371.42143932282</v>
      </c>
      <c r="O1610" s="409">
        <f t="shared" si="1725"/>
        <v>353141.96838463028</v>
      </c>
      <c r="P1610" s="461"/>
      <c r="Q1610" s="87">
        <f t="shared" si="1657"/>
        <v>96385.2</v>
      </c>
      <c r="R1610" s="550">
        <f t="shared" si="1719"/>
        <v>0</v>
      </c>
      <c r="S1610" s="550">
        <f t="shared" si="1720"/>
        <v>0</v>
      </c>
      <c r="T1610" s="550">
        <f>IF(R1610=1,SUM($R$6:R1610),0)</f>
        <v>0</v>
      </c>
      <c r="U1610" s="550">
        <f>IF(S1610=1,SUM($S$6:S1610),0)</f>
        <v>0</v>
      </c>
      <c r="V1610" s="550">
        <f t="shared" si="1721"/>
        <v>0</v>
      </c>
      <c r="W1610" s="550">
        <f t="shared" si="1722"/>
        <v>0</v>
      </c>
      <c r="X1610" s="550">
        <f>IF(W1610=1,SUM($W$6:W1610),0)</f>
        <v>0</v>
      </c>
      <c r="Y1610" s="158"/>
      <c r="Z1610" s="158"/>
      <c r="AA1610" s="158"/>
      <c r="AB1610" s="158"/>
      <c r="AE1610" s="150"/>
      <c r="AF1610" s="160"/>
      <c r="AG1610" s="150"/>
      <c r="AH1610" s="150"/>
    </row>
    <row r="1611" spans="1:34" ht="15" customHeight="1">
      <c r="A1611" s="15"/>
      <c r="B1611" s="169">
        <v>20</v>
      </c>
      <c r="C1611" s="105" t="s">
        <v>2353</v>
      </c>
      <c r="D1611" s="105" t="s">
        <v>1946</v>
      </c>
      <c r="E1611" s="212" t="s">
        <v>47</v>
      </c>
      <c r="F1611" s="213" t="s">
        <v>14</v>
      </c>
      <c r="G1611" s="214">
        <v>27540</v>
      </c>
      <c r="H1611" s="214">
        <v>27540</v>
      </c>
      <c r="I1611" s="167">
        <v>49175.4</v>
      </c>
      <c r="J1611" s="445">
        <f t="shared" ref="J1611:J1672" si="1726">((I1611-H1611)/H1611)*100%</f>
        <v>0.78559912854030511</v>
      </c>
      <c r="K1611" s="167">
        <f t="shared" ref="K1611:K1674" si="1727">IF($J1611&lt;0,(I1611*(1-$J1611)),(I1611*(1+$J1611)))</f>
        <v>87807.551385620915</v>
      </c>
      <c r="L1611" s="167">
        <f t="shared" ref="L1611:O1611" si="1728">IF($J1611&lt;0,(K1611*(1-$J1611)),(K1611*(1+$J1611)))</f>
        <v>156789.08723342276</v>
      </c>
      <c r="M1611" s="167">
        <f t="shared" si="1728"/>
        <v>279962.45752862951</v>
      </c>
      <c r="N1611" s="167">
        <f t="shared" si="1728"/>
        <v>499900.72018712299</v>
      </c>
      <c r="O1611" s="167">
        <f t="shared" si="1728"/>
        <v>892622.29032279772</v>
      </c>
      <c r="P1611" s="461"/>
      <c r="Q1611" s="87">
        <f t="shared" ref="Q1611:Q1674" si="1729">IF($Q$5=$H$4,H1611,(IF($Q$5=$G$4,G1611,(IF($Q$5=$I$4,I1611,(IF($Q$5=$K$4,K1611,(IF($Q$5=$L$4,L1611,(IF($Q$5=$M$4,M1611,(IF($Q$5=$N$4,N1611,(IF($Q$5=$O$4,O1611,0)))))))))))))))</f>
        <v>49175.4</v>
      </c>
      <c r="R1611" s="550">
        <f t="shared" si="1719"/>
        <v>0</v>
      </c>
      <c r="S1611" s="550">
        <f t="shared" si="1720"/>
        <v>0</v>
      </c>
      <c r="T1611" s="550">
        <f>IF(R1611=1,SUM($R$6:R1611),0)</f>
        <v>0</v>
      </c>
      <c r="U1611" s="550">
        <f>IF(S1611=1,SUM($S$6:S1611),0)</f>
        <v>0</v>
      </c>
      <c r="V1611" s="550">
        <f t="shared" si="1721"/>
        <v>0</v>
      </c>
      <c r="W1611" s="550">
        <f t="shared" si="1722"/>
        <v>0</v>
      </c>
      <c r="X1611" s="550">
        <f>IF(W1611=1,SUM($W$6:W1611),0)</f>
        <v>0</v>
      </c>
      <c r="Y1611" s="158"/>
      <c r="Z1611" s="158"/>
      <c r="AA1611" s="158"/>
      <c r="AB1611" s="158"/>
      <c r="AE1611" s="150"/>
      <c r="AF1611" s="160"/>
      <c r="AG1611" s="150"/>
      <c r="AH1611" s="150"/>
    </row>
    <row r="1612" spans="1:34" ht="15" customHeight="1">
      <c r="A1612" s="15"/>
      <c r="B1612" s="169"/>
      <c r="C1612" s="105"/>
      <c r="D1612" s="105"/>
      <c r="E1612" s="212"/>
      <c r="F1612" s="213"/>
      <c r="G1612" s="214"/>
      <c r="H1612" s="214"/>
      <c r="I1612" s="167"/>
      <c r="J1612" s="445"/>
      <c r="K1612" s="167">
        <f t="shared" si="1727"/>
        <v>0</v>
      </c>
      <c r="L1612" s="167">
        <f t="shared" ref="L1612:O1612" si="1730">IF($J1612&lt;0,(K1612*(1-$J1612)),(K1612*(1+$J1612)))</f>
        <v>0</v>
      </c>
      <c r="M1612" s="167">
        <f t="shared" si="1730"/>
        <v>0</v>
      </c>
      <c r="N1612" s="167">
        <f t="shared" si="1730"/>
        <v>0</v>
      </c>
      <c r="O1612" s="167">
        <f t="shared" si="1730"/>
        <v>0</v>
      </c>
      <c r="P1612" s="461"/>
      <c r="Q1612" s="87">
        <f t="shared" si="1729"/>
        <v>0</v>
      </c>
      <c r="R1612" s="550">
        <f t="shared" si="1719"/>
        <v>0</v>
      </c>
      <c r="S1612" s="550">
        <f t="shared" si="1720"/>
        <v>0</v>
      </c>
      <c r="T1612" s="550">
        <f>IF(R1612=1,SUM($R$6:R1612),0)</f>
        <v>0</v>
      </c>
      <c r="U1612" s="550">
        <f>IF(S1612=1,SUM($S$6:S1612),0)</f>
        <v>0</v>
      </c>
      <c r="V1612" s="550">
        <f t="shared" si="1721"/>
        <v>0</v>
      </c>
      <c r="W1612" s="550">
        <f t="shared" si="1722"/>
        <v>0</v>
      </c>
      <c r="X1612" s="550">
        <f>IF(W1612=1,SUM($W$6:W1612),0)</f>
        <v>0</v>
      </c>
      <c r="Y1612" s="158"/>
      <c r="Z1612" s="158"/>
      <c r="AA1612" s="158"/>
      <c r="AB1612" s="158"/>
      <c r="AE1612" s="150"/>
      <c r="AF1612" s="160"/>
      <c r="AG1612" s="150"/>
      <c r="AH1612" s="150"/>
    </row>
    <row r="1613" spans="1:34" ht="15" customHeight="1">
      <c r="A1613" s="15"/>
      <c r="B1613" s="425" t="s">
        <v>720</v>
      </c>
      <c r="C1613" s="426" t="s">
        <v>832</v>
      </c>
      <c r="D1613" s="426"/>
      <c r="E1613" s="212" t="s">
        <v>48</v>
      </c>
      <c r="F1613" s="213"/>
      <c r="G1613" s="214">
        <v>0</v>
      </c>
      <c r="H1613" s="214">
        <v>0</v>
      </c>
      <c r="I1613" s="167">
        <v>0</v>
      </c>
      <c r="J1613" s="445"/>
      <c r="K1613" s="167">
        <f t="shared" si="1727"/>
        <v>0</v>
      </c>
      <c r="L1613" s="167">
        <f t="shared" ref="L1613:O1613" si="1731">IF($J1613&lt;0,(K1613*(1-$J1613)),(K1613*(1+$J1613)))</f>
        <v>0</v>
      </c>
      <c r="M1613" s="167">
        <f t="shared" si="1731"/>
        <v>0</v>
      </c>
      <c r="N1613" s="167">
        <f t="shared" si="1731"/>
        <v>0</v>
      </c>
      <c r="O1613" s="167">
        <f t="shared" si="1731"/>
        <v>0</v>
      </c>
      <c r="P1613" s="461"/>
      <c r="Q1613" s="87">
        <f t="shared" si="1729"/>
        <v>0</v>
      </c>
      <c r="R1613" s="550">
        <f t="shared" si="1719"/>
        <v>0</v>
      </c>
      <c r="S1613" s="550">
        <f t="shared" si="1720"/>
        <v>0</v>
      </c>
      <c r="T1613" s="550">
        <f>IF(R1613=1,SUM($R$6:R1613),0)</f>
        <v>0</v>
      </c>
      <c r="U1613" s="550">
        <f>IF(S1613=1,SUM($S$6:S1613),0)</f>
        <v>0</v>
      </c>
      <c r="V1613" s="550">
        <f t="shared" si="1721"/>
        <v>0</v>
      </c>
      <c r="W1613" s="550">
        <f t="shared" si="1722"/>
        <v>0</v>
      </c>
      <c r="X1613" s="550">
        <f>IF(W1613=1,SUM($W$6:W1613),0)</f>
        <v>0</v>
      </c>
      <c r="Y1613" s="158"/>
      <c r="Z1613" s="158"/>
      <c r="AA1613" s="158"/>
      <c r="AB1613" s="158"/>
      <c r="AE1613" s="150"/>
      <c r="AF1613" s="160"/>
      <c r="AG1613" s="150"/>
      <c r="AH1613" s="150"/>
    </row>
    <row r="1614" spans="1:34" ht="15" customHeight="1">
      <c r="A1614" s="15"/>
      <c r="B1614" s="169">
        <v>1</v>
      </c>
      <c r="C1614" s="105" t="s">
        <v>2356</v>
      </c>
      <c r="D1614" s="105" t="s">
        <v>1947</v>
      </c>
      <c r="E1614" s="212" t="s">
        <v>47</v>
      </c>
      <c r="F1614" s="213" t="s">
        <v>14</v>
      </c>
      <c r="G1614" s="214">
        <v>940920</v>
      </c>
      <c r="H1614" s="214">
        <v>940920</v>
      </c>
      <c r="I1614" s="167">
        <v>730774.79999999993</v>
      </c>
      <c r="J1614" s="445">
        <f t="shared" si="1726"/>
        <v>-0.22334013518683848</v>
      </c>
      <c r="K1614" s="167">
        <f t="shared" si="1727"/>
        <v>893986.14262313477</v>
      </c>
      <c r="L1614" s="167">
        <f t="shared" ref="L1614:O1614" si="1732">IF($J1614&lt;0,(K1614*(1-$J1614)),(K1614*(1+$J1614)))</f>
        <v>1093649.1285717459</v>
      </c>
      <c r="M1614" s="167">
        <f t="shared" si="1732"/>
        <v>1337904.8727939278</v>
      </c>
      <c r="N1614" s="167">
        <f t="shared" si="1732"/>
        <v>1636712.7279508535</v>
      </c>
      <c r="O1614" s="167">
        <f t="shared" si="1732"/>
        <v>2002256.3698734164</v>
      </c>
      <c r="P1614" s="455"/>
      <c r="Q1614" s="87">
        <f t="shared" si="1729"/>
        <v>730774.79999999993</v>
      </c>
      <c r="R1614" s="550">
        <f t="shared" si="1719"/>
        <v>0</v>
      </c>
      <c r="S1614" s="550">
        <f t="shared" si="1720"/>
        <v>0</v>
      </c>
      <c r="T1614" s="550">
        <f>IF(R1614=1,SUM($R$6:R1614),0)</f>
        <v>0</v>
      </c>
      <c r="U1614" s="550">
        <f>IF(S1614=1,SUM($S$6:S1614),0)</f>
        <v>0</v>
      </c>
      <c r="V1614" s="550">
        <f t="shared" si="1721"/>
        <v>0</v>
      </c>
      <c r="W1614" s="550">
        <f t="shared" si="1722"/>
        <v>0</v>
      </c>
      <c r="X1614" s="550">
        <f>IF(W1614=1,SUM($W$6:W1614),0)</f>
        <v>0</v>
      </c>
      <c r="Y1614" s="158"/>
      <c r="Z1614" s="158"/>
      <c r="AA1614" s="158"/>
      <c r="AB1614" s="158"/>
      <c r="AE1614" s="150"/>
      <c r="AF1614" s="160"/>
      <c r="AG1614" s="150"/>
      <c r="AH1614" s="150"/>
    </row>
    <row r="1615" spans="1:34" ht="15" customHeight="1">
      <c r="A1615" s="15"/>
      <c r="B1615" s="169">
        <v>1</v>
      </c>
      <c r="C1615" s="105" t="s">
        <v>2359</v>
      </c>
      <c r="D1615" s="105"/>
      <c r="E1615" s="212" t="s">
        <v>47</v>
      </c>
      <c r="F1615" s="213" t="s">
        <v>14</v>
      </c>
      <c r="G1615" s="214">
        <v>923940</v>
      </c>
      <c r="H1615" s="214">
        <v>923940</v>
      </c>
      <c r="I1615" s="443">
        <v>730774.79999999993</v>
      </c>
      <c r="J1615" s="446">
        <f t="shared" si="1726"/>
        <v>-0.209066822520943</v>
      </c>
      <c r="K1615" s="443">
        <f t="shared" si="1727"/>
        <v>883555.56541437749</v>
      </c>
      <c r="L1615" s="443">
        <f t="shared" ref="L1615:O1615" si="1733">IF($J1615&lt;0,(K1615*(1-$J1615)),(K1615*(1+$J1615)))</f>
        <v>1068277.7199962565</v>
      </c>
      <c r="M1615" s="443">
        <f t="shared" si="1733"/>
        <v>1291619.1484857914</v>
      </c>
      <c r="N1615" s="443">
        <f t="shared" si="1733"/>
        <v>1561653.8597669217</v>
      </c>
      <c r="O1615" s="443">
        <f t="shared" si="1733"/>
        <v>1888143.8701059581</v>
      </c>
      <c r="P1615" s="455"/>
      <c r="Q1615" s="87">
        <f t="shared" si="1729"/>
        <v>730774.79999999993</v>
      </c>
      <c r="R1615" s="550">
        <f t="shared" si="1719"/>
        <v>0</v>
      </c>
      <c r="S1615" s="550">
        <f t="shared" si="1720"/>
        <v>0</v>
      </c>
      <c r="T1615" s="550">
        <f>IF(R1615=1,SUM($R$6:R1615),0)</f>
        <v>0</v>
      </c>
      <c r="U1615" s="550">
        <f>IF(S1615=1,SUM($S$6:S1615),0)</f>
        <v>0</v>
      </c>
      <c r="V1615" s="550">
        <f t="shared" si="1721"/>
        <v>0</v>
      </c>
      <c r="W1615" s="550">
        <f t="shared" si="1722"/>
        <v>0</v>
      </c>
      <c r="X1615" s="550">
        <f>IF(W1615=1,SUM($W$6:W1615),0)</f>
        <v>0</v>
      </c>
      <c r="Y1615" s="158"/>
      <c r="Z1615" s="158"/>
      <c r="AA1615" s="158"/>
      <c r="AB1615" s="158"/>
      <c r="AE1615" s="150"/>
      <c r="AF1615" s="160"/>
      <c r="AG1615" s="150"/>
      <c r="AH1615" s="150"/>
    </row>
    <row r="1616" spans="1:34" ht="15" customHeight="1">
      <c r="A1616" s="15"/>
      <c r="B1616" s="169">
        <v>2</v>
      </c>
      <c r="C1616" s="105" t="s">
        <v>2357</v>
      </c>
      <c r="D1616" s="105" t="s">
        <v>1948</v>
      </c>
      <c r="E1616" s="212" t="s">
        <v>47</v>
      </c>
      <c r="F1616" s="213" t="s">
        <v>14</v>
      </c>
      <c r="G1616" s="214">
        <v>2080260</v>
      </c>
      <c r="H1616" s="214">
        <v>2080260</v>
      </c>
      <c r="I1616" s="167">
        <v>997753.79999999993</v>
      </c>
      <c r="J1616" s="445">
        <f t="shared" si="1726"/>
        <v>-0.52037062674857959</v>
      </c>
      <c r="K1616" s="167">
        <f t="shared" si="1727"/>
        <v>1516955.5702467768</v>
      </c>
      <c r="L1616" s="167">
        <f t="shared" ref="L1616:O1616" si="1734">IF($J1616&lt;0,(K1616*(1-$J1616)),(K1616*(1+$J1616)))</f>
        <v>2306334.691085841</v>
      </c>
      <c r="M1616" s="167">
        <f t="shared" si="1734"/>
        <v>3506483.5197781716</v>
      </c>
      <c r="N1616" s="167">
        <f t="shared" si="1734"/>
        <v>5331154.5466487035</v>
      </c>
      <c r="O1616" s="167">
        <f t="shared" si="1734"/>
        <v>8105330.7793818284</v>
      </c>
      <c r="P1616" s="461"/>
      <c r="Q1616" s="87">
        <f t="shared" si="1729"/>
        <v>997753.79999999993</v>
      </c>
      <c r="R1616" s="550">
        <f t="shared" si="1719"/>
        <v>0</v>
      </c>
      <c r="S1616" s="550">
        <f t="shared" si="1720"/>
        <v>0</v>
      </c>
      <c r="T1616" s="550">
        <f>IF(R1616=1,SUM($R$6:R1616),0)</f>
        <v>0</v>
      </c>
      <c r="U1616" s="550">
        <f>IF(S1616=1,SUM($S$6:S1616),0)</f>
        <v>0</v>
      </c>
      <c r="V1616" s="550">
        <f t="shared" si="1721"/>
        <v>0</v>
      </c>
      <c r="W1616" s="550">
        <f t="shared" si="1722"/>
        <v>0</v>
      </c>
      <c r="X1616" s="550">
        <f>IF(W1616=1,SUM($W$6:W1616),0)</f>
        <v>0</v>
      </c>
      <c r="Y1616" s="158"/>
      <c r="Z1616" s="158"/>
      <c r="AA1616" s="158"/>
      <c r="AB1616" s="158"/>
      <c r="AE1616" s="150"/>
      <c r="AF1616" s="160"/>
      <c r="AG1616" s="150"/>
      <c r="AH1616" s="150"/>
    </row>
    <row r="1617" spans="1:34" ht="15" customHeight="1">
      <c r="A1617" s="15"/>
      <c r="B1617" s="169">
        <v>3</v>
      </c>
      <c r="C1617" s="105" t="s">
        <v>2358</v>
      </c>
      <c r="D1617" s="105" t="s">
        <v>1949</v>
      </c>
      <c r="E1617" s="212" t="s">
        <v>47</v>
      </c>
      <c r="F1617" s="213" t="s">
        <v>14</v>
      </c>
      <c r="G1617" s="214">
        <v>2080260</v>
      </c>
      <c r="H1617" s="214">
        <v>2080260</v>
      </c>
      <c r="I1617" s="167">
        <v>1045117.7999999999</v>
      </c>
      <c r="J1617" s="445">
        <f t="shared" si="1726"/>
        <v>-0.49760231894090168</v>
      </c>
      <c r="K1617" s="167">
        <f t="shared" si="1727"/>
        <v>1565170.8408464135</v>
      </c>
      <c r="L1617" s="167">
        <f t="shared" ref="L1617:O1617" si="1735">IF($J1617&lt;0,(K1617*(1-$J1617)),(K1617*(1+$J1617)))</f>
        <v>2344003.48079027</v>
      </c>
      <c r="M1617" s="167">
        <f t="shared" si="1735"/>
        <v>3510385.0484370538</v>
      </c>
      <c r="N1617" s="167">
        <f t="shared" si="1735"/>
        <v>5257160.7889148016</v>
      </c>
      <c r="O1617" s="167">
        <f t="shared" si="1735"/>
        <v>7873136.1885239873</v>
      </c>
      <c r="P1617" s="461"/>
      <c r="Q1617" s="87">
        <f t="shared" si="1729"/>
        <v>1045117.7999999999</v>
      </c>
      <c r="R1617" s="550">
        <f t="shared" si="1719"/>
        <v>0</v>
      </c>
      <c r="S1617" s="550">
        <f t="shared" si="1720"/>
        <v>0</v>
      </c>
      <c r="T1617" s="550">
        <f>IF(R1617=1,SUM($R$6:R1617),0)</f>
        <v>0</v>
      </c>
      <c r="U1617" s="550">
        <f>IF(S1617=1,SUM($S$6:S1617),0)</f>
        <v>0</v>
      </c>
      <c r="V1617" s="550">
        <f t="shared" si="1721"/>
        <v>0</v>
      </c>
      <c r="W1617" s="550">
        <f t="shared" si="1722"/>
        <v>0</v>
      </c>
      <c r="X1617" s="550">
        <f>IF(W1617=1,SUM($W$6:W1617),0)</f>
        <v>0</v>
      </c>
      <c r="Y1617" s="158"/>
      <c r="Z1617" s="158"/>
      <c r="AA1617" s="158"/>
      <c r="AB1617" s="158"/>
      <c r="AE1617" s="150"/>
      <c r="AF1617" s="160"/>
      <c r="AG1617" s="150"/>
      <c r="AH1617" s="150"/>
    </row>
    <row r="1618" spans="1:34" ht="15" customHeight="1">
      <c r="A1618" s="15"/>
      <c r="B1618" s="169">
        <v>4</v>
      </c>
      <c r="C1618" s="105" t="s">
        <v>836</v>
      </c>
      <c r="D1618" s="105" t="s">
        <v>836</v>
      </c>
      <c r="E1618" s="212" t="s">
        <v>47</v>
      </c>
      <c r="F1618" s="213" t="s">
        <v>14</v>
      </c>
      <c r="G1618" s="214">
        <v>909420</v>
      </c>
      <c r="H1618" s="214">
        <v>909420</v>
      </c>
      <c r="I1618" s="167">
        <v>511104.6</v>
      </c>
      <c r="J1618" s="445">
        <f t="shared" si="1726"/>
        <v>-0.43798838820347036</v>
      </c>
      <c r="K1618" s="167">
        <f t="shared" si="1727"/>
        <v>734962.4799573794</v>
      </c>
      <c r="L1618" s="167">
        <f t="shared" ref="L1618:O1618" si="1736">IF($J1618&lt;0,(K1618*(1-$J1618)),(K1618*(1+$J1618)))</f>
        <v>1056867.5119439373</v>
      </c>
      <c r="M1618" s="167">
        <f t="shared" si="1736"/>
        <v>1519763.2100448743</v>
      </c>
      <c r="N1618" s="167">
        <f t="shared" si="1736"/>
        <v>2185401.8488633609</v>
      </c>
      <c r="O1618" s="167">
        <f t="shared" si="1736"/>
        <v>3142582.4822239084</v>
      </c>
      <c r="P1618" s="461"/>
      <c r="Q1618" s="87">
        <f t="shared" si="1729"/>
        <v>511104.6</v>
      </c>
      <c r="R1618" s="550">
        <f t="shared" si="1719"/>
        <v>0</v>
      </c>
      <c r="S1618" s="550">
        <f t="shared" si="1720"/>
        <v>0</v>
      </c>
      <c r="T1618" s="550">
        <f>IF(R1618=1,SUM($R$6:R1618),0)</f>
        <v>0</v>
      </c>
      <c r="U1618" s="550">
        <f>IF(S1618=1,SUM($S$6:S1618),0)</f>
        <v>0</v>
      </c>
      <c r="V1618" s="550">
        <f t="shared" si="1721"/>
        <v>0</v>
      </c>
      <c r="W1618" s="550">
        <f t="shared" si="1722"/>
        <v>0</v>
      </c>
      <c r="X1618" s="550">
        <f>IF(W1618=1,SUM($W$6:W1618),0)</f>
        <v>0</v>
      </c>
      <c r="Y1618" s="158"/>
      <c r="Z1618" s="158"/>
      <c r="AA1618" s="158"/>
      <c r="AB1618" s="158"/>
      <c r="AE1618" s="150"/>
      <c r="AF1618" s="160"/>
      <c r="AG1618" s="150"/>
      <c r="AH1618" s="150"/>
    </row>
    <row r="1619" spans="1:34" ht="15" customHeight="1">
      <c r="A1619" s="15"/>
      <c r="B1619" s="169"/>
      <c r="C1619" s="105"/>
      <c r="D1619" s="105"/>
      <c r="E1619" s="212"/>
      <c r="F1619" s="213"/>
      <c r="G1619" s="214">
        <v>0</v>
      </c>
      <c r="H1619" s="214">
        <v>0</v>
      </c>
      <c r="I1619" s="167"/>
      <c r="J1619" s="445"/>
      <c r="K1619" s="167"/>
      <c r="L1619" s="167"/>
      <c r="M1619" s="167"/>
      <c r="N1619" s="167"/>
      <c r="O1619" s="167"/>
      <c r="P1619" s="461"/>
      <c r="Q1619" s="87">
        <f t="shared" si="1729"/>
        <v>0</v>
      </c>
      <c r="R1619" s="550">
        <f t="shared" si="1719"/>
        <v>0</v>
      </c>
      <c r="S1619" s="550">
        <f t="shared" si="1720"/>
        <v>0</v>
      </c>
      <c r="T1619" s="550">
        <f>IF(R1619=1,SUM($R$6:R1619),0)</f>
        <v>0</v>
      </c>
      <c r="U1619" s="550">
        <f>IF(S1619=1,SUM($S$6:S1619),0)</f>
        <v>0</v>
      </c>
      <c r="V1619" s="550">
        <f t="shared" si="1721"/>
        <v>0</v>
      </c>
      <c r="W1619" s="550">
        <f t="shared" si="1722"/>
        <v>0</v>
      </c>
      <c r="X1619" s="550">
        <f>IF(W1619=1,SUM($W$6:W1619),0)</f>
        <v>0</v>
      </c>
      <c r="Y1619" s="158"/>
      <c r="Z1619" s="158"/>
      <c r="AA1619" s="158"/>
      <c r="AB1619" s="158"/>
      <c r="AE1619" s="150"/>
      <c r="AF1619" s="160"/>
      <c r="AG1619" s="150"/>
      <c r="AH1619" s="150"/>
    </row>
    <row r="1620" spans="1:34" ht="15" customHeight="1">
      <c r="A1620" s="15"/>
      <c r="B1620" s="425" t="s">
        <v>720</v>
      </c>
      <c r="C1620" s="426" t="s">
        <v>591</v>
      </c>
      <c r="D1620" s="105"/>
      <c r="E1620" s="212" t="s">
        <v>48</v>
      </c>
      <c r="F1620" s="213"/>
      <c r="G1620" s="214">
        <v>0</v>
      </c>
      <c r="H1620" s="214">
        <v>0</v>
      </c>
      <c r="I1620" s="167">
        <v>0</v>
      </c>
      <c r="J1620" s="445"/>
      <c r="K1620" s="167"/>
      <c r="L1620" s="167"/>
      <c r="M1620" s="167"/>
      <c r="N1620" s="167"/>
      <c r="O1620" s="167"/>
      <c r="P1620" s="461"/>
      <c r="Q1620" s="87">
        <f t="shared" si="1729"/>
        <v>0</v>
      </c>
      <c r="R1620" s="550">
        <f t="shared" si="1719"/>
        <v>0</v>
      </c>
      <c r="S1620" s="550">
        <f t="shared" si="1720"/>
        <v>0</v>
      </c>
      <c r="T1620" s="550">
        <f>IF(R1620=1,SUM($R$6:R1620),0)</f>
        <v>0</v>
      </c>
      <c r="U1620" s="550">
        <f>IF(S1620=1,SUM($S$6:S1620),0)</f>
        <v>0</v>
      </c>
      <c r="V1620" s="550">
        <f t="shared" si="1721"/>
        <v>0</v>
      </c>
      <c r="W1620" s="550">
        <f t="shared" si="1722"/>
        <v>0</v>
      </c>
      <c r="X1620" s="550">
        <f>IF(W1620=1,SUM($W$6:W1620),0)</f>
        <v>0</v>
      </c>
      <c r="Y1620" s="158"/>
      <c r="Z1620" s="158"/>
      <c r="AA1620" s="158"/>
      <c r="AB1620" s="158"/>
      <c r="AE1620" s="150"/>
      <c r="AF1620" s="160"/>
      <c r="AG1620" s="150"/>
      <c r="AH1620" s="150"/>
    </row>
    <row r="1621" spans="1:34" ht="15" customHeight="1">
      <c r="A1621" s="15"/>
      <c r="B1621" s="169">
        <v>1</v>
      </c>
      <c r="C1621" s="105" t="s">
        <v>642</v>
      </c>
      <c r="D1621" s="105" t="s">
        <v>2068</v>
      </c>
      <c r="E1621" s="212" t="s">
        <v>47</v>
      </c>
      <c r="F1621" s="213" t="s">
        <v>276</v>
      </c>
      <c r="G1621" s="214">
        <v>285420</v>
      </c>
      <c r="H1621" s="214">
        <v>285420</v>
      </c>
      <c r="I1621" s="167">
        <v>336960</v>
      </c>
      <c r="J1621" s="445">
        <f t="shared" si="1726"/>
        <v>0.18057599327307125</v>
      </c>
      <c r="K1621" s="167">
        <f t="shared" si="1727"/>
        <v>397806.8866932941</v>
      </c>
      <c r="L1621" s="167">
        <f t="shared" ref="L1621:O1621" si="1737">IF($J1621&lt;0,(K1621*(1-$J1621)),(K1621*(1+$J1621)))</f>
        <v>469641.26038880378</v>
      </c>
      <c r="M1621" s="167">
        <f t="shared" si="1737"/>
        <v>554447.19746552908</v>
      </c>
      <c r="N1621" s="167">
        <f t="shared" si="1737"/>
        <v>654567.05086533772</v>
      </c>
      <c r="O1621" s="167">
        <f t="shared" si="1737"/>
        <v>772766.14623917104</v>
      </c>
      <c r="P1621" s="461"/>
      <c r="Q1621" s="87">
        <f t="shared" si="1729"/>
        <v>336960</v>
      </c>
      <c r="R1621" s="550">
        <f t="shared" si="1719"/>
        <v>0</v>
      </c>
      <c r="S1621" s="550">
        <f t="shared" si="1720"/>
        <v>0</v>
      </c>
      <c r="T1621" s="550">
        <f>IF(R1621=1,SUM($R$6:R1621),0)</f>
        <v>0</v>
      </c>
      <c r="U1621" s="550">
        <f>IF(S1621=1,SUM($S$6:S1621),0)</f>
        <v>0</v>
      </c>
      <c r="V1621" s="550">
        <f t="shared" si="1721"/>
        <v>0</v>
      </c>
      <c r="W1621" s="550">
        <f t="shared" si="1722"/>
        <v>0</v>
      </c>
      <c r="X1621" s="550">
        <f>IF(W1621=1,SUM($W$6:W1621),0)</f>
        <v>0</v>
      </c>
      <c r="Y1621" s="158"/>
      <c r="Z1621" s="158"/>
      <c r="AA1621" s="158"/>
      <c r="AB1621" s="158"/>
      <c r="AE1621" s="150"/>
      <c r="AF1621" s="160"/>
      <c r="AG1621" s="150"/>
      <c r="AH1621" s="150"/>
    </row>
    <row r="1622" spans="1:34" ht="15" customHeight="1">
      <c r="A1622" s="15"/>
      <c r="B1622" s="169">
        <v>2</v>
      </c>
      <c r="C1622" s="105" t="s">
        <v>349</v>
      </c>
      <c r="D1622" s="105" t="s">
        <v>2069</v>
      </c>
      <c r="E1622" s="212" t="s">
        <v>47</v>
      </c>
      <c r="F1622" s="213" t="s">
        <v>276</v>
      </c>
      <c r="G1622" s="214">
        <v>285420</v>
      </c>
      <c r="H1622" s="214">
        <v>285420</v>
      </c>
      <c r="I1622" s="167">
        <v>336960</v>
      </c>
      <c r="J1622" s="445">
        <f t="shared" si="1726"/>
        <v>0.18057599327307125</v>
      </c>
      <c r="K1622" s="167">
        <f t="shared" si="1727"/>
        <v>397806.8866932941</v>
      </c>
      <c r="L1622" s="167">
        <f t="shared" ref="L1622:O1622" si="1738">IF($J1622&lt;0,(K1622*(1-$J1622)),(K1622*(1+$J1622)))</f>
        <v>469641.26038880378</v>
      </c>
      <c r="M1622" s="167">
        <f t="shared" si="1738"/>
        <v>554447.19746552908</v>
      </c>
      <c r="N1622" s="167">
        <f t="shared" si="1738"/>
        <v>654567.05086533772</v>
      </c>
      <c r="O1622" s="167">
        <f t="shared" si="1738"/>
        <v>772766.14623917104</v>
      </c>
      <c r="P1622" s="461"/>
      <c r="Q1622" s="87">
        <f t="shared" si="1729"/>
        <v>336960</v>
      </c>
      <c r="R1622" s="550">
        <f t="shared" si="1719"/>
        <v>0</v>
      </c>
      <c r="S1622" s="550">
        <f t="shared" si="1720"/>
        <v>0</v>
      </c>
      <c r="T1622" s="550">
        <f>IF(R1622=1,SUM($R$6:R1622),0)</f>
        <v>0</v>
      </c>
      <c r="U1622" s="550">
        <f>IF(S1622=1,SUM($S$6:S1622),0)</f>
        <v>0</v>
      </c>
      <c r="V1622" s="550">
        <f t="shared" si="1721"/>
        <v>0</v>
      </c>
      <c r="W1622" s="550">
        <f t="shared" si="1722"/>
        <v>0</v>
      </c>
      <c r="X1622" s="550">
        <f>IF(W1622=1,SUM($W$6:W1622),0)</f>
        <v>0</v>
      </c>
      <c r="Y1622" s="158"/>
      <c r="Z1622" s="158"/>
      <c r="AA1622" s="158"/>
      <c r="AB1622" s="158"/>
      <c r="AE1622" s="150"/>
      <c r="AF1622" s="160"/>
      <c r="AG1622" s="150"/>
      <c r="AH1622" s="150"/>
    </row>
    <row r="1623" spans="1:34" ht="15" customHeight="1">
      <c r="A1623" s="15"/>
      <c r="B1623" s="169">
        <v>3</v>
      </c>
      <c r="C1623" s="105" t="s">
        <v>350</v>
      </c>
      <c r="D1623" s="105" t="s">
        <v>2070</v>
      </c>
      <c r="E1623" s="212" t="s">
        <v>47</v>
      </c>
      <c r="F1623" s="213" t="s">
        <v>276</v>
      </c>
      <c r="G1623" s="214">
        <v>222780</v>
      </c>
      <c r="H1623" s="214">
        <v>222780</v>
      </c>
      <c r="I1623" s="167">
        <v>331740</v>
      </c>
      <c r="J1623" s="445">
        <f t="shared" si="1726"/>
        <v>0.48909237813089146</v>
      </c>
      <c r="K1623" s="167">
        <f t="shared" si="1727"/>
        <v>493991.50552114192</v>
      </c>
      <c r="L1623" s="167">
        <f t="shared" ref="L1623:O1623" si="1739">IF($J1623&lt;0,(K1623*(1-$J1623)),(K1623*(1+$J1623)))</f>
        <v>735598.98573293653</v>
      </c>
      <c r="M1623" s="167">
        <f t="shared" si="1739"/>
        <v>1095374.8430157301</v>
      </c>
      <c r="N1623" s="167">
        <f t="shared" si="1739"/>
        <v>1631114.3299310454</v>
      </c>
      <c r="O1623" s="167">
        <f t="shared" si="1739"/>
        <v>2428879.9165603956</v>
      </c>
      <c r="P1623" s="461"/>
      <c r="Q1623" s="87">
        <f t="shared" si="1729"/>
        <v>331740</v>
      </c>
      <c r="R1623" s="550">
        <f t="shared" si="1719"/>
        <v>0</v>
      </c>
      <c r="S1623" s="550">
        <f t="shared" si="1720"/>
        <v>0</v>
      </c>
      <c r="T1623" s="550">
        <f>IF(R1623=1,SUM($R$6:R1623),0)</f>
        <v>0</v>
      </c>
      <c r="U1623" s="550">
        <f>IF(S1623=1,SUM($S$6:S1623),0)</f>
        <v>0</v>
      </c>
      <c r="V1623" s="550">
        <f t="shared" si="1721"/>
        <v>0</v>
      </c>
      <c r="W1623" s="550">
        <f t="shared" si="1722"/>
        <v>0</v>
      </c>
      <c r="X1623" s="550">
        <f>IF(W1623=1,SUM($W$6:W1623),0)</f>
        <v>0</v>
      </c>
      <c r="Y1623" s="158"/>
      <c r="Z1623" s="158"/>
      <c r="AA1623" s="158"/>
      <c r="AB1623" s="158"/>
      <c r="AE1623" s="150"/>
      <c r="AF1623" s="160"/>
      <c r="AG1623" s="150"/>
      <c r="AH1623" s="150"/>
    </row>
    <row r="1624" spans="1:34" ht="15" customHeight="1">
      <c r="A1624" s="15"/>
      <c r="B1624" s="169">
        <v>4</v>
      </c>
      <c r="C1624" s="105" t="s">
        <v>351</v>
      </c>
      <c r="D1624" s="105" t="s">
        <v>2071</v>
      </c>
      <c r="E1624" s="212" t="s">
        <v>47</v>
      </c>
      <c r="F1624" s="213" t="s">
        <v>276</v>
      </c>
      <c r="G1624" s="214">
        <v>211020</v>
      </c>
      <c r="H1624" s="214">
        <v>211020</v>
      </c>
      <c r="I1624" s="167">
        <v>330600</v>
      </c>
      <c r="J1624" s="445">
        <f t="shared" si="1726"/>
        <v>0.56667614444128522</v>
      </c>
      <c r="K1624" s="167">
        <f t="shared" si="1727"/>
        <v>517943.13335228892</v>
      </c>
      <c r="L1624" s="167">
        <f t="shared" ref="L1624:O1624" si="1740">IF($J1624&lt;0,(K1624*(1-$J1624)),(K1624*(1+$J1624)))</f>
        <v>811449.15120020253</v>
      </c>
      <c r="M1624" s="167">
        <f t="shared" si="1740"/>
        <v>1271278.0276124869</v>
      </c>
      <c r="N1624" s="167">
        <f t="shared" si="1740"/>
        <v>1991680.9588128529</v>
      </c>
      <c r="O1624" s="167">
        <f t="shared" si="1740"/>
        <v>3120319.0455100429</v>
      </c>
      <c r="P1624" s="461"/>
      <c r="Q1624" s="87">
        <f t="shared" si="1729"/>
        <v>330600</v>
      </c>
      <c r="R1624" s="550">
        <f t="shared" si="1719"/>
        <v>0</v>
      </c>
      <c r="S1624" s="550">
        <f t="shared" si="1720"/>
        <v>0</v>
      </c>
      <c r="T1624" s="550">
        <f>IF(R1624=1,SUM($R$6:R1624),0)</f>
        <v>0</v>
      </c>
      <c r="U1624" s="550">
        <f>IF(S1624=1,SUM($S$6:S1624),0)</f>
        <v>0</v>
      </c>
      <c r="V1624" s="550">
        <f t="shared" si="1721"/>
        <v>0</v>
      </c>
      <c r="W1624" s="550">
        <f t="shared" si="1722"/>
        <v>0</v>
      </c>
      <c r="X1624" s="550">
        <f>IF(W1624=1,SUM($W$6:W1624),0)</f>
        <v>0</v>
      </c>
      <c r="Y1624" s="158"/>
      <c r="Z1624" s="158"/>
      <c r="AA1624" s="158"/>
      <c r="AB1624" s="158"/>
      <c r="AE1624" s="150"/>
      <c r="AF1624" s="160"/>
      <c r="AG1624" s="150"/>
      <c r="AH1624" s="150"/>
    </row>
    <row r="1625" spans="1:34" ht="15" customHeight="1">
      <c r="A1625" s="15"/>
      <c r="B1625" s="169">
        <v>5</v>
      </c>
      <c r="C1625" s="105" t="s">
        <v>352</v>
      </c>
      <c r="D1625" s="105" t="s">
        <v>2072</v>
      </c>
      <c r="E1625" s="212" t="s">
        <v>47</v>
      </c>
      <c r="F1625" s="213" t="s">
        <v>276</v>
      </c>
      <c r="G1625" s="214">
        <v>180060</v>
      </c>
      <c r="H1625" s="214">
        <v>180060</v>
      </c>
      <c r="I1625" s="167">
        <v>313410</v>
      </c>
      <c r="J1625" s="445">
        <f t="shared" si="1726"/>
        <v>0.74058647117627463</v>
      </c>
      <c r="K1625" s="167">
        <f t="shared" si="1727"/>
        <v>545517.20593135618</v>
      </c>
      <c r="L1625" s="167">
        <f t="shared" ref="L1625:O1625" si="1741">IF($J1625&lt;0,(K1625*(1-$J1625)),(K1625*(1+$J1625)))</f>
        <v>949519.86843800033</v>
      </c>
      <c r="M1625" s="167">
        <f t="shared" si="1741"/>
        <v>1652721.4371162595</v>
      </c>
      <c r="N1625" s="167">
        <f t="shared" si="1741"/>
        <v>2876704.5740675712</v>
      </c>
      <c r="O1625" s="167">
        <f t="shared" si="1741"/>
        <v>5007153.0631929217</v>
      </c>
      <c r="P1625" s="461"/>
      <c r="Q1625" s="87">
        <f t="shared" si="1729"/>
        <v>313410</v>
      </c>
      <c r="R1625" s="550">
        <f t="shared" si="1719"/>
        <v>0</v>
      </c>
      <c r="S1625" s="550">
        <f t="shared" si="1720"/>
        <v>0</v>
      </c>
      <c r="T1625" s="550">
        <f>IF(R1625=1,SUM($R$6:R1625),0)</f>
        <v>0</v>
      </c>
      <c r="U1625" s="550">
        <f>IF(S1625=1,SUM($S$6:S1625),0)</f>
        <v>0</v>
      </c>
      <c r="V1625" s="550">
        <f t="shared" si="1721"/>
        <v>0</v>
      </c>
      <c r="W1625" s="550">
        <f t="shared" si="1722"/>
        <v>0</v>
      </c>
      <c r="X1625" s="550">
        <f>IF(W1625=1,SUM($W$6:W1625),0)</f>
        <v>0</v>
      </c>
      <c r="Y1625" s="158"/>
      <c r="Z1625" s="158"/>
      <c r="AA1625" s="158"/>
      <c r="AB1625" s="158"/>
      <c r="AE1625" s="150"/>
      <c r="AF1625" s="160"/>
      <c r="AG1625" s="150"/>
      <c r="AH1625" s="150"/>
    </row>
    <row r="1626" spans="1:34" ht="15" customHeight="1">
      <c r="A1626" s="15"/>
      <c r="B1626" s="169">
        <v>6</v>
      </c>
      <c r="C1626" s="105" t="s">
        <v>353</v>
      </c>
      <c r="D1626" s="105" t="s">
        <v>2073</v>
      </c>
      <c r="E1626" s="212" t="s">
        <v>47</v>
      </c>
      <c r="F1626" s="213" t="s">
        <v>276</v>
      </c>
      <c r="G1626" s="214">
        <v>174540</v>
      </c>
      <c r="H1626" s="214">
        <v>174540</v>
      </c>
      <c r="I1626" s="167">
        <v>312300</v>
      </c>
      <c r="J1626" s="445">
        <f t="shared" si="1726"/>
        <v>0.78927466483327602</v>
      </c>
      <c r="K1626" s="167">
        <f t="shared" si="1727"/>
        <v>558790.4778274321</v>
      </c>
      <c r="L1626" s="167">
        <f t="shared" ref="L1626:O1626" si="1742">IF($J1626&lt;0,(K1626*(1-$J1626)),(K1626*(1+$J1626)))</f>
        <v>999829.6449267047</v>
      </c>
      <c r="M1626" s="167">
        <f t="shared" si="1742"/>
        <v>1788969.8528166029</v>
      </c>
      <c r="N1626" s="167">
        <f t="shared" si="1742"/>
        <v>3200958.4337952621</v>
      </c>
      <c r="O1626" s="167">
        <f t="shared" si="1742"/>
        <v>5727393.8287742659</v>
      </c>
      <c r="P1626" s="461"/>
      <c r="Q1626" s="87">
        <f t="shared" si="1729"/>
        <v>312300</v>
      </c>
      <c r="R1626" s="550">
        <f t="shared" si="1719"/>
        <v>0</v>
      </c>
      <c r="S1626" s="550">
        <f t="shared" si="1720"/>
        <v>0</v>
      </c>
      <c r="T1626" s="550">
        <f>IF(R1626=1,SUM($R$6:R1626),0)</f>
        <v>0</v>
      </c>
      <c r="U1626" s="550">
        <f>IF(S1626=1,SUM($S$6:S1626),0)</f>
        <v>0</v>
      </c>
      <c r="V1626" s="550">
        <f t="shared" si="1721"/>
        <v>0</v>
      </c>
      <c r="W1626" s="550">
        <f t="shared" si="1722"/>
        <v>0</v>
      </c>
      <c r="X1626" s="550">
        <f>IF(W1626=1,SUM($W$6:W1626),0)</f>
        <v>0</v>
      </c>
      <c r="Y1626" s="158"/>
      <c r="Z1626" s="158"/>
      <c r="AA1626" s="158"/>
      <c r="AB1626" s="158"/>
      <c r="AE1626" s="150"/>
      <c r="AF1626" s="160"/>
      <c r="AG1626" s="150"/>
      <c r="AH1626" s="150"/>
    </row>
    <row r="1627" spans="1:34" ht="15" customHeight="1">
      <c r="A1627" s="15"/>
      <c r="B1627" s="169">
        <v>7</v>
      </c>
      <c r="C1627" s="105" t="s">
        <v>354</v>
      </c>
      <c r="D1627" s="105" t="s">
        <v>2074</v>
      </c>
      <c r="E1627" s="212" t="s">
        <v>47</v>
      </c>
      <c r="F1627" s="213" t="s">
        <v>276</v>
      </c>
      <c r="G1627" s="214">
        <v>174360</v>
      </c>
      <c r="H1627" s="214">
        <v>174360</v>
      </c>
      <c r="I1627" s="167">
        <v>310650</v>
      </c>
      <c r="J1627" s="445">
        <f t="shared" si="1726"/>
        <v>0.78165863730213347</v>
      </c>
      <c r="K1627" s="167">
        <f t="shared" si="1727"/>
        <v>553472.25567790773</v>
      </c>
      <c r="L1627" s="167">
        <f t="shared" ref="L1627:O1627" si="1743">IF($J1627&lt;0,(K1627*(1-$J1627)),(K1627*(1+$J1627)))</f>
        <v>986098.62483563914</v>
      </c>
      <c r="M1627" s="167">
        <f t="shared" si="1743"/>
        <v>1756891.1321701726</v>
      </c>
      <c r="N1627" s="167">
        <f t="shared" si="1743"/>
        <v>3130180.2604305125</v>
      </c>
      <c r="O1627" s="167">
        <f t="shared" si="1743"/>
        <v>5576912.6973086642</v>
      </c>
      <c r="P1627" s="461"/>
      <c r="Q1627" s="87">
        <f t="shared" si="1729"/>
        <v>310650</v>
      </c>
      <c r="R1627" s="550">
        <f t="shared" si="1719"/>
        <v>0</v>
      </c>
      <c r="S1627" s="550">
        <f t="shared" si="1720"/>
        <v>0</v>
      </c>
      <c r="T1627" s="550">
        <f>IF(R1627=1,SUM($R$6:R1627),0)</f>
        <v>0</v>
      </c>
      <c r="U1627" s="550">
        <f>IF(S1627=1,SUM($S$6:S1627),0)</f>
        <v>0</v>
      </c>
      <c r="V1627" s="550">
        <f t="shared" si="1721"/>
        <v>0</v>
      </c>
      <c r="W1627" s="550">
        <f t="shared" si="1722"/>
        <v>0</v>
      </c>
      <c r="X1627" s="550">
        <f>IF(W1627=1,SUM($W$6:W1627),0)</f>
        <v>0</v>
      </c>
      <c r="Y1627" s="158"/>
      <c r="Z1627" s="158"/>
      <c r="AA1627" s="158"/>
      <c r="AB1627" s="158"/>
      <c r="AE1627" s="150"/>
      <c r="AF1627" s="160"/>
      <c r="AG1627" s="150"/>
      <c r="AH1627" s="150"/>
    </row>
    <row r="1628" spans="1:34" ht="15" customHeight="1">
      <c r="A1628" s="15"/>
      <c r="B1628" s="169">
        <v>8</v>
      </c>
      <c r="C1628" s="105" t="s">
        <v>355</v>
      </c>
      <c r="D1628" s="105" t="s">
        <v>2075</v>
      </c>
      <c r="E1628" s="212" t="s">
        <v>47</v>
      </c>
      <c r="F1628" s="213" t="s">
        <v>276</v>
      </c>
      <c r="G1628" s="214">
        <v>148200</v>
      </c>
      <c r="H1628" s="214">
        <v>148200</v>
      </c>
      <c r="I1628" s="167">
        <v>302340</v>
      </c>
      <c r="J1628" s="445">
        <f t="shared" si="1726"/>
        <v>1.0400809716599191</v>
      </c>
      <c r="K1628" s="167">
        <f t="shared" si="1727"/>
        <v>616798.08097165998</v>
      </c>
      <c r="L1628" s="167">
        <f t="shared" ref="L1628:O1628" si="1744">IF($J1628&lt;0,(K1628*(1-$J1628)),(K1628*(1+$J1628)))</f>
        <v>1258318.0283466377</v>
      </c>
      <c r="M1628" s="167">
        <f t="shared" si="1744"/>
        <v>2567070.6659266027</v>
      </c>
      <c r="N1628" s="167">
        <f t="shared" si="1744"/>
        <v>5237032.0184632195</v>
      </c>
      <c r="O1628" s="167">
        <f t="shared" si="1744"/>
        <v>10683969.368840553</v>
      </c>
      <c r="P1628" s="461"/>
      <c r="Q1628" s="87">
        <f t="shared" si="1729"/>
        <v>302340</v>
      </c>
      <c r="R1628" s="550">
        <f t="shared" si="1719"/>
        <v>0</v>
      </c>
      <c r="S1628" s="550">
        <f t="shared" si="1720"/>
        <v>0</v>
      </c>
      <c r="T1628" s="550">
        <f>IF(R1628=1,SUM($R$6:R1628),0)</f>
        <v>0</v>
      </c>
      <c r="U1628" s="550">
        <f>IF(S1628=1,SUM($S$6:S1628),0)</f>
        <v>0</v>
      </c>
      <c r="V1628" s="550">
        <f t="shared" si="1721"/>
        <v>0</v>
      </c>
      <c r="W1628" s="550">
        <f t="shared" si="1722"/>
        <v>0</v>
      </c>
      <c r="X1628" s="550">
        <f>IF(W1628=1,SUM($W$6:W1628),0)</f>
        <v>0</v>
      </c>
      <c r="Y1628" s="158"/>
      <c r="Z1628" s="158"/>
      <c r="AA1628" s="158"/>
      <c r="AB1628" s="158"/>
      <c r="AE1628" s="150"/>
      <c r="AF1628" s="160"/>
      <c r="AG1628" s="150"/>
      <c r="AH1628" s="150"/>
    </row>
    <row r="1629" spans="1:34" ht="15" customHeight="1">
      <c r="A1629" s="15"/>
      <c r="B1629" s="169">
        <v>9</v>
      </c>
      <c r="C1629" s="105" t="s">
        <v>356</v>
      </c>
      <c r="D1629" s="105" t="s">
        <v>2076</v>
      </c>
      <c r="E1629" s="212" t="s">
        <v>47</v>
      </c>
      <c r="F1629" s="213" t="s">
        <v>276</v>
      </c>
      <c r="G1629" s="214">
        <v>165600</v>
      </c>
      <c r="H1629" s="214">
        <v>165600</v>
      </c>
      <c r="I1629" s="167">
        <v>317850</v>
      </c>
      <c r="J1629" s="445">
        <f t="shared" si="1726"/>
        <v>0.91938405797101452</v>
      </c>
      <c r="K1629" s="167">
        <f t="shared" si="1727"/>
        <v>610076.22282608703</v>
      </c>
      <c r="L1629" s="167">
        <f t="shared" ref="L1629:O1629" si="1745">IF($J1629&lt;0,(K1629*(1-$J1629)),(K1629*(1+$J1629)))</f>
        <v>1170970.576239564</v>
      </c>
      <c r="M1629" s="167">
        <f t="shared" si="1745"/>
        <v>2247542.2563873515</v>
      </c>
      <c r="N1629" s="167">
        <f t="shared" si="1745"/>
        <v>4313896.7765260851</v>
      </c>
      <c r="O1629" s="167">
        <f t="shared" si="1745"/>
        <v>8280024.7005967163</v>
      </c>
      <c r="P1629" s="461"/>
      <c r="Q1629" s="87">
        <f t="shared" si="1729"/>
        <v>317850</v>
      </c>
      <c r="R1629" s="550">
        <f t="shared" si="1719"/>
        <v>0</v>
      </c>
      <c r="S1629" s="550">
        <f t="shared" si="1720"/>
        <v>0</v>
      </c>
      <c r="T1629" s="550">
        <f>IF(R1629=1,SUM($R$6:R1629),0)</f>
        <v>0</v>
      </c>
      <c r="U1629" s="550">
        <f>IF(S1629=1,SUM($S$6:S1629),0)</f>
        <v>0</v>
      </c>
      <c r="V1629" s="550">
        <f t="shared" si="1721"/>
        <v>0</v>
      </c>
      <c r="W1629" s="550">
        <f t="shared" si="1722"/>
        <v>0</v>
      </c>
      <c r="X1629" s="550">
        <f>IF(W1629=1,SUM($W$6:W1629),0)</f>
        <v>0</v>
      </c>
      <c r="Y1629" s="158"/>
      <c r="Z1629" s="158"/>
      <c r="AA1629" s="158"/>
      <c r="AB1629" s="158"/>
      <c r="AE1629" s="150"/>
      <c r="AF1629" s="160"/>
      <c r="AG1629" s="150"/>
      <c r="AH1629" s="150"/>
    </row>
    <row r="1630" spans="1:34" ht="15" customHeight="1">
      <c r="A1630" s="15"/>
      <c r="B1630" s="169">
        <v>10</v>
      </c>
      <c r="C1630" s="105" t="s">
        <v>357</v>
      </c>
      <c r="D1630" s="5"/>
      <c r="E1630" s="212" t="s">
        <v>47</v>
      </c>
      <c r="F1630" s="213" t="s">
        <v>276</v>
      </c>
      <c r="G1630" s="214">
        <v>160860</v>
      </c>
      <c r="H1630" s="214">
        <v>160860</v>
      </c>
      <c r="I1630" s="444">
        <v>160860</v>
      </c>
      <c r="J1630" s="449">
        <v>0.91938405797101452</v>
      </c>
      <c r="K1630" s="444">
        <f t="shared" si="1727"/>
        <v>308752.11956521741</v>
      </c>
      <c r="L1630" s="444">
        <f t="shared" ref="L1630:O1630" si="1746">IF($J1630&lt;0,(K1630*(1-$J1630)),(K1630*(1+$J1630)))</f>
        <v>592613.89615823887</v>
      </c>
      <c r="M1630" s="444">
        <f t="shared" si="1746"/>
        <v>1137453.664818214</v>
      </c>
      <c r="N1630" s="444">
        <f t="shared" si="1746"/>
        <v>2183210.4309327859</v>
      </c>
      <c r="O1630" s="444">
        <f t="shared" si="1746"/>
        <v>4190419.296328418</v>
      </c>
      <c r="P1630" s="461"/>
      <c r="Q1630" s="87">
        <f t="shared" si="1729"/>
        <v>160860</v>
      </c>
      <c r="R1630" s="550">
        <f t="shared" si="1719"/>
        <v>0</v>
      </c>
      <c r="S1630" s="550">
        <f t="shared" si="1720"/>
        <v>0</v>
      </c>
      <c r="T1630" s="550">
        <f>IF(R1630=1,SUM($R$6:R1630),0)</f>
        <v>0</v>
      </c>
      <c r="U1630" s="550">
        <f>IF(S1630=1,SUM($S$6:S1630),0)</f>
        <v>0</v>
      </c>
      <c r="V1630" s="550">
        <f t="shared" si="1721"/>
        <v>0</v>
      </c>
      <c r="W1630" s="550">
        <f t="shared" si="1722"/>
        <v>0</v>
      </c>
      <c r="X1630" s="550">
        <f>IF(W1630=1,SUM($W$6:W1630),0)</f>
        <v>0</v>
      </c>
      <c r="Y1630" s="158"/>
      <c r="Z1630" s="158"/>
      <c r="AA1630" s="158"/>
      <c r="AB1630" s="158"/>
      <c r="AE1630" s="150"/>
      <c r="AF1630" s="160"/>
      <c r="AG1630" s="150"/>
      <c r="AH1630" s="150"/>
    </row>
    <row r="1631" spans="1:34" ht="15" customHeight="1">
      <c r="A1631" s="15"/>
      <c r="B1631" s="169">
        <v>11</v>
      </c>
      <c r="C1631" s="105" t="s">
        <v>358</v>
      </c>
      <c r="D1631" s="105" t="s">
        <v>2077</v>
      </c>
      <c r="E1631" s="212" t="s">
        <v>47</v>
      </c>
      <c r="F1631" s="213" t="s">
        <v>276</v>
      </c>
      <c r="G1631" s="214">
        <v>133440</v>
      </c>
      <c r="H1631" s="214">
        <v>133440</v>
      </c>
      <c r="I1631" s="167">
        <v>313410</v>
      </c>
      <c r="J1631" s="445">
        <f t="shared" si="1726"/>
        <v>1.3486960431654675</v>
      </c>
      <c r="K1631" s="167">
        <f t="shared" si="1727"/>
        <v>736104.82688848919</v>
      </c>
      <c r="L1631" s="167">
        <f t="shared" ref="L1631:O1631" si="1747">IF($J1631&lt;0,(K1631*(1-$J1631)),(K1631*(1+$J1631)))</f>
        <v>1728886.4942679959</v>
      </c>
      <c r="M1631" s="167">
        <f t="shared" si="1747"/>
        <v>4060628.868169459</v>
      </c>
      <c r="N1631" s="167">
        <f t="shared" si="1747"/>
        <v>9537182.95543308</v>
      </c>
      <c r="O1631" s="167">
        <f t="shared" si="1747"/>
        <v>22399943.870370813</v>
      </c>
      <c r="P1631" s="461"/>
      <c r="Q1631" s="87">
        <f t="shared" si="1729"/>
        <v>313410</v>
      </c>
      <c r="R1631" s="550">
        <f t="shared" si="1719"/>
        <v>0</v>
      </c>
      <c r="S1631" s="550">
        <f t="shared" si="1720"/>
        <v>0</v>
      </c>
      <c r="T1631" s="550">
        <f>IF(R1631=1,SUM($R$6:R1631),0)</f>
        <v>0</v>
      </c>
      <c r="U1631" s="550">
        <f>IF(S1631=1,SUM($S$6:S1631),0)</f>
        <v>0</v>
      </c>
      <c r="V1631" s="550">
        <f t="shared" si="1721"/>
        <v>0</v>
      </c>
      <c r="W1631" s="550">
        <f t="shared" si="1722"/>
        <v>0</v>
      </c>
      <c r="X1631" s="550">
        <f>IF(W1631=1,SUM($W$6:W1631),0)</f>
        <v>0</v>
      </c>
      <c r="Y1631" s="158"/>
      <c r="Z1631" s="158"/>
      <c r="AA1631" s="158"/>
      <c r="AB1631" s="158"/>
      <c r="AE1631" s="150"/>
      <c r="AF1631" s="160"/>
      <c r="AG1631" s="150"/>
      <c r="AH1631" s="150"/>
    </row>
    <row r="1632" spans="1:34" ht="15" customHeight="1">
      <c r="A1632" s="15"/>
      <c r="B1632" s="169">
        <v>12</v>
      </c>
      <c r="C1632" s="105" t="s">
        <v>359</v>
      </c>
      <c r="D1632" s="105" t="s">
        <v>2078</v>
      </c>
      <c r="E1632" s="212" t="s">
        <v>47</v>
      </c>
      <c r="F1632" s="213" t="s">
        <v>276</v>
      </c>
      <c r="G1632" s="214">
        <v>133440</v>
      </c>
      <c r="H1632" s="214">
        <v>133440</v>
      </c>
      <c r="I1632" s="167">
        <v>201450</v>
      </c>
      <c r="J1632" s="445">
        <f t="shared" si="1726"/>
        <v>0.50966726618705038</v>
      </c>
      <c r="K1632" s="167">
        <f t="shared" si="1727"/>
        <v>304122.4707733813</v>
      </c>
      <c r="L1632" s="167">
        <f t="shared" ref="L1632:O1632" si="1748">IF($J1632&lt;0,(K1632*(1-$J1632)),(K1632*(1+$J1632)))</f>
        <v>459123.73903850169</v>
      </c>
      <c r="M1632" s="167">
        <f t="shared" si="1748"/>
        <v>693124.07995583164</v>
      </c>
      <c r="N1632" s="167">
        <f t="shared" si="1748"/>
        <v>1046386.734915335</v>
      </c>
      <c r="O1632" s="167">
        <f t="shared" si="1748"/>
        <v>1579695.8014740276</v>
      </c>
      <c r="P1632" s="461"/>
      <c r="Q1632" s="87">
        <f t="shared" si="1729"/>
        <v>201450</v>
      </c>
      <c r="R1632" s="550">
        <f t="shared" si="1719"/>
        <v>0</v>
      </c>
      <c r="S1632" s="550">
        <f t="shared" si="1720"/>
        <v>0</v>
      </c>
      <c r="T1632" s="550">
        <f>IF(R1632=1,SUM($R$6:R1632),0)</f>
        <v>0</v>
      </c>
      <c r="U1632" s="550">
        <f>IF(S1632=1,SUM($S$6:S1632),0)</f>
        <v>0</v>
      </c>
      <c r="V1632" s="550">
        <f t="shared" si="1721"/>
        <v>0</v>
      </c>
      <c r="W1632" s="550">
        <f t="shared" si="1722"/>
        <v>0</v>
      </c>
      <c r="X1632" s="550">
        <f>IF(W1632=1,SUM($W$6:W1632),0)</f>
        <v>0</v>
      </c>
      <c r="Y1632" s="158"/>
      <c r="Z1632" s="158"/>
      <c r="AA1632" s="158"/>
      <c r="AB1632" s="158"/>
      <c r="AE1632" s="150"/>
      <c r="AF1632" s="160"/>
      <c r="AG1632" s="150"/>
      <c r="AH1632" s="150"/>
    </row>
    <row r="1633" spans="1:34" ht="15" customHeight="1">
      <c r="A1633" s="15"/>
      <c r="B1633" s="169">
        <v>13</v>
      </c>
      <c r="C1633" s="105" t="s">
        <v>360</v>
      </c>
      <c r="D1633" s="105" t="s">
        <v>2079</v>
      </c>
      <c r="E1633" s="212" t="s">
        <v>47</v>
      </c>
      <c r="F1633" s="213" t="s">
        <v>276</v>
      </c>
      <c r="G1633" s="214">
        <v>118380</v>
      </c>
      <c r="H1633" s="214">
        <v>118380</v>
      </c>
      <c r="I1633" s="167">
        <v>199800</v>
      </c>
      <c r="J1633" s="445">
        <f t="shared" si="1726"/>
        <v>0.68778509883426253</v>
      </c>
      <c r="K1633" s="167">
        <f t="shared" si="1727"/>
        <v>337219.46274708561</v>
      </c>
      <c r="L1633" s="167">
        <f t="shared" ref="L1633:O1633" si="1749">IF($J1633&lt;0,(K1633*(1-$J1633)),(K1633*(1+$J1633)))</f>
        <v>569153.98426142673</v>
      </c>
      <c r="M1633" s="167">
        <f t="shared" si="1749"/>
        <v>960609.61357858637</v>
      </c>
      <c r="N1633" s="167">
        <f t="shared" si="1749"/>
        <v>1621302.591594877</v>
      </c>
      <c r="O1633" s="167">
        <f t="shared" si="1749"/>
        <v>2736410.3547952054</v>
      </c>
      <c r="P1633" s="461"/>
      <c r="Q1633" s="87">
        <f t="shared" si="1729"/>
        <v>199800</v>
      </c>
      <c r="R1633" s="550">
        <f t="shared" si="1719"/>
        <v>0</v>
      </c>
      <c r="S1633" s="550">
        <f t="shared" si="1720"/>
        <v>0</v>
      </c>
      <c r="T1633" s="550">
        <f>IF(R1633=1,SUM($R$6:R1633),0)</f>
        <v>0</v>
      </c>
      <c r="U1633" s="550">
        <f>IF(S1633=1,SUM($S$6:S1633),0)</f>
        <v>0</v>
      </c>
      <c r="V1633" s="550">
        <f t="shared" si="1721"/>
        <v>0</v>
      </c>
      <c r="W1633" s="550">
        <f t="shared" si="1722"/>
        <v>0</v>
      </c>
      <c r="X1633" s="550">
        <f>IF(W1633=1,SUM($W$6:W1633),0)</f>
        <v>0</v>
      </c>
      <c r="Y1633" s="158"/>
      <c r="Z1633" s="158"/>
      <c r="AA1633" s="158"/>
      <c r="AB1633" s="158"/>
      <c r="AE1633" s="150"/>
      <c r="AF1633" s="160"/>
      <c r="AG1633" s="150"/>
      <c r="AH1633" s="150"/>
    </row>
    <row r="1634" spans="1:34" ht="15" customHeight="1">
      <c r="A1634" s="15"/>
      <c r="B1634" s="169">
        <v>14</v>
      </c>
      <c r="C1634" s="105" t="s">
        <v>361</v>
      </c>
      <c r="D1634" s="105" t="s">
        <v>2080</v>
      </c>
      <c r="E1634" s="212" t="s">
        <v>47</v>
      </c>
      <c r="F1634" s="213" t="s">
        <v>276</v>
      </c>
      <c r="G1634" s="214">
        <v>89520</v>
      </c>
      <c r="H1634" s="214">
        <v>89520</v>
      </c>
      <c r="I1634" s="167">
        <v>192450</v>
      </c>
      <c r="J1634" s="445">
        <f t="shared" si="1726"/>
        <v>1.1497989276139411</v>
      </c>
      <c r="K1634" s="167">
        <f t="shared" si="1727"/>
        <v>413728.80361930293</v>
      </c>
      <c r="L1634" s="167">
        <f t="shared" ref="L1634:O1634" si="1750">IF($J1634&lt;0,(K1634*(1-$J1634)),(K1634*(1+$J1634)))</f>
        <v>889433.7383437762</v>
      </c>
      <c r="M1634" s="167">
        <f t="shared" si="1750"/>
        <v>1912103.6968751086</v>
      </c>
      <c r="N1634" s="167">
        <f t="shared" si="1750"/>
        <v>4110638.4770287606</v>
      </c>
      <c r="O1634" s="167">
        <f t="shared" si="1750"/>
        <v>8837046.1897250321</v>
      </c>
      <c r="P1634" s="461"/>
      <c r="Q1634" s="87">
        <f t="shared" si="1729"/>
        <v>192450</v>
      </c>
      <c r="R1634" s="550">
        <f t="shared" si="1719"/>
        <v>0</v>
      </c>
      <c r="S1634" s="550">
        <f t="shared" si="1720"/>
        <v>0</v>
      </c>
      <c r="T1634" s="550">
        <f>IF(R1634=1,SUM($R$6:R1634),0)</f>
        <v>0</v>
      </c>
      <c r="U1634" s="550">
        <f>IF(S1634=1,SUM($S$6:S1634),0)</f>
        <v>0</v>
      </c>
      <c r="V1634" s="550">
        <f t="shared" si="1721"/>
        <v>0</v>
      </c>
      <c r="W1634" s="550">
        <f t="shared" si="1722"/>
        <v>0</v>
      </c>
      <c r="X1634" s="550">
        <f>IF(W1634=1,SUM($W$6:W1634),0)</f>
        <v>0</v>
      </c>
      <c r="Y1634" s="158"/>
      <c r="Z1634" s="158"/>
      <c r="AA1634" s="158"/>
      <c r="AB1634" s="158"/>
      <c r="AE1634" s="150"/>
      <c r="AF1634" s="160"/>
      <c r="AG1634" s="150"/>
      <c r="AH1634" s="150"/>
    </row>
    <row r="1635" spans="1:34" ht="15" customHeight="1">
      <c r="A1635" s="15"/>
      <c r="B1635" s="169">
        <v>15</v>
      </c>
      <c r="C1635" s="105" t="s">
        <v>362</v>
      </c>
      <c r="D1635" s="105" t="s">
        <v>2081</v>
      </c>
      <c r="E1635" s="212" t="s">
        <v>47</v>
      </c>
      <c r="F1635" s="213" t="s">
        <v>276</v>
      </c>
      <c r="G1635" s="214">
        <v>234120</v>
      </c>
      <c r="H1635" s="214">
        <v>234120</v>
      </c>
      <c r="I1635" s="167">
        <v>277950</v>
      </c>
      <c r="J1635" s="445">
        <f t="shared" si="1726"/>
        <v>0.18721168631471041</v>
      </c>
      <c r="K1635" s="167">
        <f t="shared" si="1727"/>
        <v>329985.48821117374</v>
      </c>
      <c r="L1635" s="167">
        <f t="shared" ref="L1635:O1635" si="1751">IF($J1635&lt;0,(K1635*(1-$J1635)),(K1635*(1+$J1635)))</f>
        <v>391762.62791857059</v>
      </c>
      <c r="M1635" s="167">
        <f t="shared" si="1751"/>
        <v>465105.17012628866</v>
      </c>
      <c r="N1635" s="167">
        <f t="shared" si="1751"/>
        <v>552178.29333932139</v>
      </c>
      <c r="O1635" s="167">
        <f t="shared" si="1751"/>
        <v>655552.52278175461</v>
      </c>
      <c r="P1635" s="461"/>
      <c r="Q1635" s="87">
        <f t="shared" si="1729"/>
        <v>277950</v>
      </c>
      <c r="R1635" s="550">
        <f t="shared" si="1719"/>
        <v>0</v>
      </c>
      <c r="S1635" s="550">
        <f t="shared" si="1720"/>
        <v>0</v>
      </c>
      <c r="T1635" s="550">
        <f>IF(R1635=1,SUM($R$6:R1635),0)</f>
        <v>0</v>
      </c>
      <c r="U1635" s="550">
        <f>IF(S1635=1,SUM($S$6:S1635),0)</f>
        <v>0</v>
      </c>
      <c r="V1635" s="550">
        <f t="shared" si="1721"/>
        <v>0</v>
      </c>
      <c r="W1635" s="550">
        <f t="shared" si="1722"/>
        <v>0</v>
      </c>
      <c r="X1635" s="550">
        <f>IF(W1635=1,SUM($W$6:W1635),0)</f>
        <v>0</v>
      </c>
      <c r="Y1635" s="158"/>
      <c r="Z1635" s="158"/>
      <c r="AA1635" s="158"/>
      <c r="AB1635" s="158"/>
      <c r="AE1635" s="150"/>
      <c r="AF1635" s="160"/>
      <c r="AG1635" s="150"/>
      <c r="AH1635" s="150"/>
    </row>
    <row r="1636" spans="1:34" ht="15" customHeight="1">
      <c r="A1636" s="15"/>
      <c r="B1636" s="169">
        <v>16</v>
      </c>
      <c r="C1636" s="105" t="s">
        <v>364</v>
      </c>
      <c r="D1636" s="105" t="s">
        <v>2082</v>
      </c>
      <c r="E1636" s="212" t="s">
        <v>47</v>
      </c>
      <c r="F1636" s="213" t="s">
        <v>276</v>
      </c>
      <c r="G1636" s="214">
        <v>184560</v>
      </c>
      <c r="H1636" s="214">
        <v>184560</v>
      </c>
      <c r="I1636" s="167">
        <v>272760</v>
      </c>
      <c r="J1636" s="445">
        <f t="shared" si="1726"/>
        <v>0.47789336801040311</v>
      </c>
      <c r="K1636" s="167">
        <f t="shared" si="1727"/>
        <v>403110.19505851757</v>
      </c>
      <c r="L1636" s="167">
        <f t="shared" ref="L1636:O1636" si="1752">IF($J1636&lt;0,(K1636*(1-$J1636)),(K1636*(1+$J1636)))</f>
        <v>595753.88385436311</v>
      </c>
      <c r="M1636" s="167">
        <f t="shared" si="1752"/>
        <v>880460.71391480323</v>
      </c>
      <c r="N1636" s="167">
        <f t="shared" si="1752"/>
        <v>1301227.0498883927</v>
      </c>
      <c r="O1636" s="167">
        <f t="shared" si="1752"/>
        <v>1923074.8273057975</v>
      </c>
      <c r="P1636" s="461"/>
      <c r="Q1636" s="87">
        <f t="shared" si="1729"/>
        <v>272760</v>
      </c>
      <c r="R1636" s="550">
        <f t="shared" si="1719"/>
        <v>0</v>
      </c>
      <c r="S1636" s="550">
        <f t="shared" si="1720"/>
        <v>0</v>
      </c>
      <c r="T1636" s="550">
        <f>IF(R1636=1,SUM($R$6:R1636),0)</f>
        <v>0</v>
      </c>
      <c r="U1636" s="550">
        <f>IF(S1636=1,SUM($S$6:S1636),0)</f>
        <v>0</v>
      </c>
      <c r="V1636" s="550">
        <f t="shared" si="1721"/>
        <v>0</v>
      </c>
      <c r="W1636" s="550">
        <f t="shared" si="1722"/>
        <v>0</v>
      </c>
      <c r="X1636" s="550">
        <f>IF(W1636=1,SUM($W$6:W1636),0)</f>
        <v>0</v>
      </c>
      <c r="Y1636" s="158"/>
      <c r="Z1636" s="158"/>
      <c r="AA1636" s="158"/>
      <c r="AB1636" s="158"/>
      <c r="AE1636" s="150"/>
      <c r="AF1636" s="160"/>
      <c r="AG1636" s="150"/>
      <c r="AH1636" s="150"/>
    </row>
    <row r="1637" spans="1:34" ht="15" customHeight="1">
      <c r="A1637" s="15"/>
      <c r="B1637" s="169">
        <v>17</v>
      </c>
      <c r="C1637" s="105" t="s">
        <v>366</v>
      </c>
      <c r="D1637" s="105" t="s">
        <v>2083</v>
      </c>
      <c r="E1637" s="212" t="s">
        <v>47</v>
      </c>
      <c r="F1637" s="213" t="s">
        <v>276</v>
      </c>
      <c r="G1637" s="214">
        <v>156960</v>
      </c>
      <c r="H1637" s="214">
        <v>156960</v>
      </c>
      <c r="I1637" s="167">
        <v>258000</v>
      </c>
      <c r="J1637" s="445">
        <f t="shared" si="1726"/>
        <v>0.64373088685015289</v>
      </c>
      <c r="K1637" s="167">
        <f t="shared" si="1727"/>
        <v>424082.56880733947</v>
      </c>
      <c r="L1637" s="167">
        <f t="shared" ref="L1637:O1637" si="1753">IF($J1637&lt;0,(K1637*(1-$J1637)),(K1637*(1+$J1637)))</f>
        <v>697077.61692337913</v>
      </c>
      <c r="M1637" s="167">
        <f t="shared" si="1753"/>
        <v>1145808.0094688572</v>
      </c>
      <c r="N1637" s="167">
        <f t="shared" si="1753"/>
        <v>1883400.0155642531</v>
      </c>
      <c r="O1637" s="167">
        <f t="shared" si="1753"/>
        <v>3095802.7778770216</v>
      </c>
      <c r="P1637" s="461"/>
      <c r="Q1637" s="87">
        <f t="shared" si="1729"/>
        <v>258000</v>
      </c>
      <c r="R1637" s="550">
        <f t="shared" si="1719"/>
        <v>0</v>
      </c>
      <c r="S1637" s="550">
        <f t="shared" si="1720"/>
        <v>0</v>
      </c>
      <c r="T1637" s="550">
        <f>IF(R1637=1,SUM($R$6:R1637),0)</f>
        <v>0</v>
      </c>
      <c r="U1637" s="550">
        <f>IF(S1637=1,SUM($S$6:S1637),0)</f>
        <v>0</v>
      </c>
      <c r="V1637" s="550">
        <f t="shared" si="1721"/>
        <v>0</v>
      </c>
      <c r="W1637" s="550">
        <f t="shared" si="1722"/>
        <v>0</v>
      </c>
      <c r="X1637" s="550">
        <f>IF(W1637=1,SUM($W$6:W1637),0)</f>
        <v>0</v>
      </c>
      <c r="Y1637" s="158"/>
      <c r="Z1637" s="158"/>
      <c r="AA1637" s="158"/>
      <c r="AB1637" s="158"/>
      <c r="AE1637" s="150"/>
      <c r="AF1637" s="160"/>
      <c r="AG1637" s="150"/>
      <c r="AH1637" s="150"/>
    </row>
    <row r="1638" spans="1:34" ht="15" customHeight="1">
      <c r="A1638" s="15"/>
      <c r="B1638" s="169">
        <v>18</v>
      </c>
      <c r="C1638" s="105" t="s">
        <v>368</v>
      </c>
      <c r="D1638" s="105" t="s">
        <v>2084</v>
      </c>
      <c r="E1638" s="212" t="s">
        <v>47</v>
      </c>
      <c r="F1638" s="213" t="s">
        <v>276</v>
      </c>
      <c r="G1638" s="214">
        <v>119220</v>
      </c>
      <c r="H1638" s="214">
        <v>119220</v>
      </c>
      <c r="I1638" s="167">
        <v>249690</v>
      </c>
      <c r="J1638" s="445">
        <f t="shared" si="1726"/>
        <v>1.0943633618520383</v>
      </c>
      <c r="K1638" s="167">
        <f t="shared" si="1727"/>
        <v>522941.58782083553</v>
      </c>
      <c r="L1638" s="167">
        <f t="shared" ref="L1638:O1638" si="1754">IF($J1638&lt;0,(K1638*(1-$J1638)),(K1638*(1+$J1638)))</f>
        <v>1095229.7019206882</v>
      </c>
      <c r="M1638" s="167">
        <f t="shared" si="1754"/>
        <v>2293808.9605148183</v>
      </c>
      <c r="N1638" s="167">
        <f t="shared" si="1754"/>
        <v>4804069.4459901452</v>
      </c>
      <c r="O1638" s="167">
        <f t="shared" si="1754"/>
        <v>10061467.035474582</v>
      </c>
      <c r="P1638" s="461"/>
      <c r="Q1638" s="87">
        <f t="shared" si="1729"/>
        <v>249690</v>
      </c>
      <c r="R1638" s="550">
        <f t="shared" si="1719"/>
        <v>0</v>
      </c>
      <c r="S1638" s="550">
        <f t="shared" si="1720"/>
        <v>0</v>
      </c>
      <c r="T1638" s="550">
        <f>IF(R1638=1,SUM($R$6:R1638),0)</f>
        <v>0</v>
      </c>
      <c r="U1638" s="550">
        <f>IF(S1638=1,SUM($S$6:S1638),0)</f>
        <v>0</v>
      </c>
      <c r="V1638" s="550">
        <f t="shared" si="1721"/>
        <v>0</v>
      </c>
      <c r="W1638" s="550">
        <f t="shared" si="1722"/>
        <v>0</v>
      </c>
      <c r="X1638" s="550">
        <f>IF(W1638=1,SUM($W$6:W1638),0)</f>
        <v>0</v>
      </c>
      <c r="Y1638" s="158"/>
      <c r="Z1638" s="158"/>
      <c r="AA1638" s="158"/>
      <c r="AB1638" s="158"/>
      <c r="AE1638" s="150"/>
      <c r="AF1638" s="160"/>
      <c r="AG1638" s="150"/>
      <c r="AH1638" s="150"/>
    </row>
    <row r="1639" spans="1:34" ht="15" customHeight="1">
      <c r="A1639" s="15"/>
      <c r="B1639" s="169">
        <v>19</v>
      </c>
      <c r="C1639" s="105" t="s">
        <v>363</v>
      </c>
      <c r="D1639" s="105" t="s">
        <v>2085</v>
      </c>
      <c r="E1639" s="212" t="s">
        <v>47</v>
      </c>
      <c r="F1639" s="213" t="s">
        <v>276</v>
      </c>
      <c r="G1639" s="214">
        <v>163560</v>
      </c>
      <c r="H1639" s="214">
        <v>163560</v>
      </c>
      <c r="I1639" s="167">
        <v>208110</v>
      </c>
      <c r="J1639" s="445">
        <f t="shared" si="1726"/>
        <v>0.27237710931768161</v>
      </c>
      <c r="K1639" s="167">
        <f t="shared" si="1727"/>
        <v>264794.40022010275</v>
      </c>
      <c r="L1639" s="167">
        <f t="shared" ref="L1639:O1639" si="1755">IF($J1639&lt;0,(K1639*(1-$J1639)),(K1639*(1+$J1639)))</f>
        <v>336918.33351556363</v>
      </c>
      <c r="M1639" s="167">
        <f t="shared" si="1755"/>
        <v>428687.17527466343</v>
      </c>
      <c r="N1639" s="167">
        <f t="shared" si="1755"/>
        <v>545451.7488775386</v>
      </c>
      <c r="O1639" s="167">
        <f t="shared" si="1755"/>
        <v>694020.31950907654</v>
      </c>
      <c r="P1639" s="461"/>
      <c r="Q1639" s="87">
        <f t="shared" si="1729"/>
        <v>208110</v>
      </c>
      <c r="R1639" s="550">
        <f t="shared" si="1719"/>
        <v>0</v>
      </c>
      <c r="S1639" s="550">
        <f t="shared" si="1720"/>
        <v>0</v>
      </c>
      <c r="T1639" s="550">
        <f>IF(R1639=1,SUM($R$6:R1639),0)</f>
        <v>0</v>
      </c>
      <c r="U1639" s="550">
        <f>IF(S1639=1,SUM($S$6:S1639),0)</f>
        <v>0</v>
      </c>
      <c r="V1639" s="550">
        <f t="shared" si="1721"/>
        <v>0</v>
      </c>
      <c r="W1639" s="550">
        <f t="shared" si="1722"/>
        <v>0</v>
      </c>
      <c r="X1639" s="550">
        <f>IF(W1639=1,SUM($W$6:W1639),0)</f>
        <v>0</v>
      </c>
      <c r="Y1639" s="158"/>
      <c r="Z1639" s="158"/>
      <c r="AA1639" s="158"/>
      <c r="AB1639" s="158"/>
      <c r="AE1639" s="150"/>
      <c r="AF1639" s="160"/>
      <c r="AG1639" s="150"/>
      <c r="AH1639" s="150"/>
    </row>
    <row r="1640" spans="1:34" ht="15" customHeight="1">
      <c r="A1640" s="15"/>
      <c r="B1640" s="169">
        <v>20</v>
      </c>
      <c r="C1640" s="105" t="s">
        <v>365</v>
      </c>
      <c r="D1640" s="105" t="s">
        <v>2086</v>
      </c>
      <c r="E1640" s="212" t="s">
        <v>47</v>
      </c>
      <c r="F1640" s="213" t="s">
        <v>276</v>
      </c>
      <c r="G1640" s="214">
        <v>146040</v>
      </c>
      <c r="H1640" s="214">
        <v>146040</v>
      </c>
      <c r="I1640" s="167">
        <v>204780</v>
      </c>
      <c r="J1640" s="445">
        <f t="shared" si="1726"/>
        <v>0.40221857025472474</v>
      </c>
      <c r="K1640" s="167">
        <f t="shared" si="1727"/>
        <v>287146.31881676253</v>
      </c>
      <c r="L1640" s="167">
        <f t="shared" ref="L1640:O1640" si="1756">IF($J1640&lt;0,(K1640*(1-$J1640)),(K1640*(1+$J1640)))</f>
        <v>402641.90062514815</v>
      </c>
      <c r="M1640" s="167">
        <f t="shared" si="1756"/>
        <v>564591.95021924016</v>
      </c>
      <c r="N1640" s="167">
        <f t="shared" si="1756"/>
        <v>791681.31721374963</v>
      </c>
      <c r="O1640" s="167">
        <f t="shared" si="1756"/>
        <v>1110110.2447208413</v>
      </c>
      <c r="P1640" s="461"/>
      <c r="Q1640" s="87">
        <f t="shared" si="1729"/>
        <v>204780</v>
      </c>
      <c r="R1640" s="550">
        <f t="shared" si="1719"/>
        <v>0</v>
      </c>
      <c r="S1640" s="550">
        <f t="shared" si="1720"/>
        <v>0</v>
      </c>
      <c r="T1640" s="550">
        <f>IF(R1640=1,SUM($R$6:R1640),0)</f>
        <v>0</v>
      </c>
      <c r="U1640" s="550">
        <f>IF(S1640=1,SUM($S$6:S1640),0)</f>
        <v>0</v>
      </c>
      <c r="V1640" s="550">
        <f t="shared" si="1721"/>
        <v>0</v>
      </c>
      <c r="W1640" s="550">
        <f t="shared" si="1722"/>
        <v>0</v>
      </c>
      <c r="X1640" s="550">
        <f>IF(W1640=1,SUM($W$6:W1640),0)</f>
        <v>0</v>
      </c>
      <c r="Y1640" s="158"/>
      <c r="Z1640" s="158"/>
      <c r="AA1640" s="158"/>
      <c r="AB1640" s="158"/>
      <c r="AE1640" s="150"/>
      <c r="AF1640" s="160"/>
      <c r="AG1640" s="150"/>
      <c r="AH1640" s="150"/>
    </row>
    <row r="1641" spans="1:34" ht="15" customHeight="1">
      <c r="A1641" s="15"/>
      <c r="B1641" s="169">
        <v>21</v>
      </c>
      <c r="C1641" s="105" t="s">
        <v>367</v>
      </c>
      <c r="D1641" s="105" t="s">
        <v>2087</v>
      </c>
      <c r="E1641" s="212" t="s">
        <v>47</v>
      </c>
      <c r="F1641" s="213" t="s">
        <v>276</v>
      </c>
      <c r="G1641" s="214">
        <v>107580</v>
      </c>
      <c r="H1641" s="214">
        <v>107580</v>
      </c>
      <c r="I1641" s="167">
        <v>202560</v>
      </c>
      <c r="J1641" s="445">
        <f t="shared" si="1726"/>
        <v>0.88287785833798105</v>
      </c>
      <c r="K1641" s="167">
        <f t="shared" si="1727"/>
        <v>381395.73898494145</v>
      </c>
      <c r="L1641" s="167">
        <f t="shared" ref="L1641:O1641" si="1757">IF($J1641&lt;0,(K1641*(1-$J1641)),(K1641*(1+$J1641)))</f>
        <v>718121.5921991982</v>
      </c>
      <c r="M1641" s="167">
        <f t="shared" si="1757"/>
        <v>1352135.2455462874</v>
      </c>
      <c r="N1641" s="167">
        <f t="shared" si="1757"/>
        <v>2545905.5153174936</v>
      </c>
      <c r="O1641" s="167">
        <f t="shared" si="1757"/>
        <v>4793629.1242118562</v>
      </c>
      <c r="P1641" s="461"/>
      <c r="Q1641" s="87">
        <f t="shared" si="1729"/>
        <v>202560</v>
      </c>
      <c r="R1641" s="550">
        <f t="shared" si="1719"/>
        <v>0</v>
      </c>
      <c r="S1641" s="550">
        <f t="shared" si="1720"/>
        <v>0</v>
      </c>
      <c r="T1641" s="550">
        <f>IF(R1641=1,SUM($R$6:R1641),0)</f>
        <v>0</v>
      </c>
      <c r="U1641" s="550">
        <f>IF(S1641=1,SUM($S$6:S1641),0)</f>
        <v>0</v>
      </c>
      <c r="V1641" s="550">
        <f t="shared" si="1721"/>
        <v>0</v>
      </c>
      <c r="W1641" s="550">
        <f t="shared" si="1722"/>
        <v>0</v>
      </c>
      <c r="X1641" s="550">
        <f>IF(W1641=1,SUM($W$6:W1641),0)</f>
        <v>0</v>
      </c>
      <c r="Y1641" s="158"/>
      <c r="Z1641" s="158"/>
      <c r="AA1641" s="158"/>
      <c r="AB1641" s="158"/>
      <c r="AE1641" s="150"/>
      <c r="AF1641" s="160"/>
      <c r="AG1641" s="150"/>
      <c r="AH1641" s="150"/>
    </row>
    <row r="1642" spans="1:34" ht="15" customHeight="1">
      <c r="A1642" s="15"/>
      <c r="B1642" s="169">
        <v>22</v>
      </c>
      <c r="C1642" s="105" t="s">
        <v>369</v>
      </c>
      <c r="D1642" s="105" t="s">
        <v>2088</v>
      </c>
      <c r="E1642" s="212" t="s">
        <v>47</v>
      </c>
      <c r="F1642" s="213" t="s">
        <v>276</v>
      </c>
      <c r="G1642" s="214">
        <v>91140</v>
      </c>
      <c r="H1642" s="214">
        <v>91140</v>
      </c>
      <c r="I1642" s="167">
        <v>197040</v>
      </c>
      <c r="J1642" s="445">
        <f t="shared" si="1726"/>
        <v>1.1619486504279131</v>
      </c>
      <c r="K1642" s="167">
        <f t="shared" si="1727"/>
        <v>425990.362080316</v>
      </c>
      <c r="L1642" s="167">
        <f t="shared" ref="L1642:O1642" si="1758">IF($J1642&lt;0,(K1642*(1-$J1642)),(K1642*(1+$J1642)))</f>
        <v>920969.28839483717</v>
      </c>
      <c r="M1642" s="167">
        <f t="shared" si="1758"/>
        <v>1991088.3101307736</v>
      </c>
      <c r="N1642" s="167">
        <f t="shared" si="1758"/>
        <v>4304630.6849700203</v>
      </c>
      <c r="O1642" s="167">
        <f t="shared" si="1758"/>
        <v>9306390.4999615178</v>
      </c>
      <c r="P1642" s="461"/>
      <c r="Q1642" s="87">
        <f t="shared" si="1729"/>
        <v>197040</v>
      </c>
      <c r="R1642" s="550">
        <f t="shared" si="1719"/>
        <v>0</v>
      </c>
      <c r="S1642" s="550">
        <f t="shared" si="1720"/>
        <v>0</v>
      </c>
      <c r="T1642" s="550">
        <f>IF(R1642=1,SUM($R$6:R1642),0)</f>
        <v>0</v>
      </c>
      <c r="U1642" s="550">
        <f>IF(S1642=1,SUM($S$6:S1642),0)</f>
        <v>0</v>
      </c>
      <c r="V1642" s="550">
        <f t="shared" si="1721"/>
        <v>0</v>
      </c>
      <c r="W1642" s="550">
        <f t="shared" si="1722"/>
        <v>0</v>
      </c>
      <c r="X1642" s="550">
        <f>IF(W1642=1,SUM($W$6:W1642),0)</f>
        <v>0</v>
      </c>
      <c r="Y1642" s="158"/>
      <c r="Z1642" s="158"/>
      <c r="AA1642" s="158"/>
      <c r="AB1642" s="158"/>
      <c r="AE1642" s="150"/>
      <c r="AF1642" s="160"/>
      <c r="AG1642" s="150"/>
      <c r="AH1642" s="150"/>
    </row>
    <row r="1643" spans="1:34" ht="15" customHeight="1">
      <c r="A1643" s="15"/>
      <c r="B1643" s="169">
        <v>23</v>
      </c>
      <c r="C1643" s="105" t="s">
        <v>643</v>
      </c>
      <c r="D1643" s="105" t="s">
        <v>2089</v>
      </c>
      <c r="E1643" s="212" t="s">
        <v>47</v>
      </c>
      <c r="F1643" s="213" t="s">
        <v>276</v>
      </c>
      <c r="G1643" s="214">
        <v>81891.065868368882</v>
      </c>
      <c r="H1643" s="214">
        <v>81891.065868368882</v>
      </c>
      <c r="I1643" s="167">
        <v>161280</v>
      </c>
      <c r="J1643" s="445">
        <f t="shared" si="1726"/>
        <v>0.96944560789134593</v>
      </c>
      <c r="K1643" s="167">
        <f t="shared" si="1727"/>
        <v>317632.18764071626</v>
      </c>
      <c r="L1643" s="167">
        <f t="shared" ref="L1643:O1643" si="1759">IF($J1643&lt;0,(K1643*(1-$J1643)),(K1643*(1+$J1643)))</f>
        <v>625559.31687392853</v>
      </c>
      <c r="M1643" s="167">
        <f t="shared" si="1759"/>
        <v>1232005.0490928693</v>
      </c>
      <c r="N1643" s="167">
        <f t="shared" si="1759"/>
        <v>2426366.9328359137</v>
      </c>
      <c r="O1643" s="167">
        <f t="shared" si="1759"/>
        <v>4778597.6990064867</v>
      </c>
      <c r="P1643" s="461"/>
      <c r="Q1643" s="87">
        <f t="shared" si="1729"/>
        <v>161280</v>
      </c>
      <c r="R1643" s="550">
        <f t="shared" si="1719"/>
        <v>0</v>
      </c>
      <c r="S1643" s="550">
        <f t="shared" si="1720"/>
        <v>0</v>
      </c>
      <c r="T1643" s="550">
        <f>IF(R1643=1,SUM($R$6:R1643),0)</f>
        <v>0</v>
      </c>
      <c r="U1643" s="550">
        <f>IF(S1643=1,SUM($S$6:S1643),0)</f>
        <v>0</v>
      </c>
      <c r="V1643" s="550">
        <f t="shared" si="1721"/>
        <v>0</v>
      </c>
      <c r="W1643" s="550">
        <f t="shared" si="1722"/>
        <v>0</v>
      </c>
      <c r="X1643" s="550">
        <f>IF(W1643=1,SUM($W$6:W1643),0)</f>
        <v>0</v>
      </c>
      <c r="Y1643" s="158"/>
      <c r="Z1643" s="158"/>
      <c r="AA1643" s="158"/>
      <c r="AB1643" s="158"/>
      <c r="AE1643" s="150"/>
      <c r="AF1643" s="160"/>
      <c r="AG1643" s="150"/>
      <c r="AH1643" s="150"/>
    </row>
    <row r="1644" spans="1:34" ht="15" customHeight="1">
      <c r="A1644" s="15"/>
      <c r="B1644" s="169">
        <v>24</v>
      </c>
      <c r="C1644" s="105" t="s">
        <v>644</v>
      </c>
      <c r="D1644" s="105" t="s">
        <v>2090</v>
      </c>
      <c r="E1644" s="212" t="s">
        <v>47</v>
      </c>
      <c r="F1644" s="213" t="s">
        <v>276</v>
      </c>
      <c r="G1644" s="214">
        <v>75288.699780185358</v>
      </c>
      <c r="H1644" s="214">
        <v>75288.699780185358</v>
      </c>
      <c r="I1644" s="167">
        <v>156660</v>
      </c>
      <c r="J1644" s="445">
        <f t="shared" si="1726"/>
        <v>1.0807903504428711</v>
      </c>
      <c r="K1644" s="167">
        <f t="shared" si="1727"/>
        <v>325976.61630038021</v>
      </c>
      <c r="L1644" s="167">
        <f t="shared" ref="L1644:O1644" si="1760">IF($J1644&lt;0,(K1644*(1-$J1644)),(K1644*(1+$J1644)))</f>
        <v>678288.99766784941</v>
      </c>
      <c r="M1644" s="167">
        <f t="shared" si="1760"/>
        <v>1411377.2011588281</v>
      </c>
      <c r="N1644" s="167">
        <f t="shared" si="1760"/>
        <v>2936780.0610063565</v>
      </c>
      <c r="O1644" s="167">
        <f t="shared" si="1760"/>
        <v>6110823.6123150531</v>
      </c>
      <c r="P1644" s="461"/>
      <c r="Q1644" s="87">
        <f t="shared" si="1729"/>
        <v>156660</v>
      </c>
      <c r="R1644" s="550">
        <f t="shared" si="1719"/>
        <v>0</v>
      </c>
      <c r="S1644" s="550">
        <f t="shared" si="1720"/>
        <v>0</v>
      </c>
      <c r="T1644" s="550">
        <f>IF(R1644=1,SUM($R$6:R1644),0)</f>
        <v>0</v>
      </c>
      <c r="U1644" s="550">
        <f>IF(S1644=1,SUM($S$6:S1644),0)</f>
        <v>0</v>
      </c>
      <c r="V1644" s="550">
        <f t="shared" si="1721"/>
        <v>0</v>
      </c>
      <c r="W1644" s="550">
        <f t="shared" si="1722"/>
        <v>0</v>
      </c>
      <c r="X1644" s="550">
        <f>IF(W1644=1,SUM($W$6:W1644),0)</f>
        <v>0</v>
      </c>
      <c r="Y1644" s="158"/>
      <c r="Z1644" s="158"/>
      <c r="AA1644" s="158"/>
      <c r="AB1644" s="158"/>
      <c r="AE1644" s="150"/>
      <c r="AF1644" s="160"/>
      <c r="AG1644" s="150"/>
      <c r="AH1644" s="150"/>
    </row>
    <row r="1645" spans="1:34" ht="15" customHeight="1">
      <c r="A1645" s="15"/>
      <c r="B1645" s="169">
        <v>25</v>
      </c>
      <c r="C1645" s="105" t="s">
        <v>645</v>
      </c>
      <c r="D1645" s="105" t="s">
        <v>2091</v>
      </c>
      <c r="E1645" s="212" t="s">
        <v>47</v>
      </c>
      <c r="F1645" s="213" t="s">
        <v>276</v>
      </c>
      <c r="G1645" s="214">
        <v>69120</v>
      </c>
      <c r="H1645" s="214">
        <v>69120</v>
      </c>
      <c r="I1645" s="167">
        <v>171840</v>
      </c>
      <c r="J1645" s="445">
        <f t="shared" si="1726"/>
        <v>1.4861111111111112</v>
      </c>
      <c r="K1645" s="167">
        <f t="shared" si="1727"/>
        <v>427213.33333333331</v>
      </c>
      <c r="L1645" s="167">
        <f t="shared" ref="L1645:O1645" si="1761">IF($J1645&lt;0,(K1645*(1-$J1645)),(K1645*(1+$J1645)))</f>
        <v>1062099.8148148148</v>
      </c>
      <c r="M1645" s="167">
        <f t="shared" si="1761"/>
        <v>2640498.1507201646</v>
      </c>
      <c r="N1645" s="167">
        <f t="shared" si="1761"/>
        <v>6564571.7913737427</v>
      </c>
      <c r="O1645" s="167">
        <f t="shared" si="1761"/>
        <v>16320254.870220833</v>
      </c>
      <c r="P1645" s="461"/>
      <c r="Q1645" s="87">
        <f t="shared" si="1729"/>
        <v>171840</v>
      </c>
      <c r="R1645" s="550">
        <f t="shared" si="1719"/>
        <v>0</v>
      </c>
      <c r="S1645" s="550">
        <f t="shared" si="1720"/>
        <v>0</v>
      </c>
      <c r="T1645" s="550">
        <f>IF(R1645=1,SUM($R$6:R1645),0)</f>
        <v>0</v>
      </c>
      <c r="U1645" s="550">
        <f>IF(S1645=1,SUM($S$6:S1645),0)</f>
        <v>0</v>
      </c>
      <c r="V1645" s="550">
        <f t="shared" si="1721"/>
        <v>0</v>
      </c>
      <c r="W1645" s="550">
        <f t="shared" si="1722"/>
        <v>0</v>
      </c>
      <c r="X1645" s="550">
        <f>IF(W1645=1,SUM($W$6:W1645),0)</f>
        <v>0</v>
      </c>
      <c r="Y1645" s="158"/>
      <c r="Z1645" s="158"/>
      <c r="AA1645" s="158"/>
      <c r="AB1645" s="158"/>
      <c r="AE1645" s="150"/>
      <c r="AF1645" s="160"/>
      <c r="AG1645" s="150"/>
      <c r="AH1645" s="150"/>
    </row>
    <row r="1646" spans="1:34" ht="15" customHeight="1">
      <c r="A1646" s="15"/>
      <c r="B1646" s="169">
        <v>26</v>
      </c>
      <c r="C1646" s="105" t="s">
        <v>646</v>
      </c>
      <c r="D1646" s="105" t="s">
        <v>2092</v>
      </c>
      <c r="E1646" s="212" t="s">
        <v>47</v>
      </c>
      <c r="F1646" s="213" t="s">
        <v>276</v>
      </c>
      <c r="G1646" s="214">
        <v>69000</v>
      </c>
      <c r="H1646" s="214">
        <v>69000</v>
      </c>
      <c r="I1646" s="167">
        <v>150090</v>
      </c>
      <c r="J1646" s="445">
        <f t="shared" si="1726"/>
        <v>1.1752173913043478</v>
      </c>
      <c r="K1646" s="167">
        <f t="shared" si="1727"/>
        <v>326478.37826086959</v>
      </c>
      <c r="L1646" s="167">
        <f t="shared" ref="L1646:O1646" si="1762">IF($J1646&lt;0,(K1646*(1-$J1646)),(K1646*(1+$J1646)))</f>
        <v>710161.4462778829</v>
      </c>
      <c r="M1646" s="167">
        <f t="shared" si="1762"/>
        <v>1544755.5285774993</v>
      </c>
      <c r="N1646" s="167">
        <f t="shared" si="1762"/>
        <v>3360179.0910753175</v>
      </c>
      <c r="O1646" s="167">
        <f t="shared" si="1762"/>
        <v>7309119.9968042672</v>
      </c>
      <c r="P1646" s="461"/>
      <c r="Q1646" s="87">
        <f t="shared" si="1729"/>
        <v>150090</v>
      </c>
      <c r="R1646" s="550">
        <f t="shared" si="1719"/>
        <v>0</v>
      </c>
      <c r="S1646" s="550">
        <f t="shared" si="1720"/>
        <v>0</v>
      </c>
      <c r="T1646" s="550">
        <f>IF(R1646=1,SUM($R$6:R1646),0)</f>
        <v>0</v>
      </c>
      <c r="U1646" s="550">
        <f>IF(S1646=1,SUM($S$6:S1646),0)</f>
        <v>0</v>
      </c>
      <c r="V1646" s="550">
        <f t="shared" si="1721"/>
        <v>0</v>
      </c>
      <c r="W1646" s="550">
        <f t="shared" si="1722"/>
        <v>0</v>
      </c>
      <c r="X1646" s="550">
        <f>IF(W1646=1,SUM($W$6:W1646),0)</f>
        <v>0</v>
      </c>
      <c r="Y1646" s="158"/>
      <c r="Z1646" s="158"/>
      <c r="AA1646" s="158"/>
      <c r="AB1646" s="158"/>
      <c r="AE1646" s="150"/>
      <c r="AF1646" s="160"/>
      <c r="AG1646" s="150"/>
      <c r="AH1646" s="150"/>
    </row>
    <row r="1647" spans="1:34" ht="15" customHeight="1">
      <c r="A1647" s="15"/>
      <c r="B1647" s="169">
        <v>27</v>
      </c>
      <c r="C1647" s="105" t="s">
        <v>647</v>
      </c>
      <c r="D1647" s="105" t="s">
        <v>2093</v>
      </c>
      <c r="E1647" s="212" t="s">
        <v>47</v>
      </c>
      <c r="F1647" s="213" t="s">
        <v>276</v>
      </c>
      <c r="G1647" s="214">
        <v>61080</v>
      </c>
      <c r="H1647" s="214">
        <v>61080</v>
      </c>
      <c r="I1647" s="167">
        <v>147150</v>
      </c>
      <c r="J1647" s="445">
        <f t="shared" si="1726"/>
        <v>1.4091355599214146</v>
      </c>
      <c r="K1647" s="167">
        <f t="shared" si="1727"/>
        <v>354504.29764243617</v>
      </c>
      <c r="L1647" s="167">
        <f t="shared" ref="L1647:O1647" si="1763">IF($J1647&lt;0,(K1647*(1-$J1647)),(K1647*(1+$J1647)))</f>
        <v>854048.9095953583</v>
      </c>
      <c r="M1647" s="167">
        <f t="shared" si="1763"/>
        <v>2057519.5980182872</v>
      </c>
      <c r="N1647" s="167">
        <f t="shared" si="1763"/>
        <v>4956843.6288210703</v>
      </c>
      <c r="O1647" s="167">
        <f t="shared" si="1763"/>
        <v>11941708.251162745</v>
      </c>
      <c r="P1647" s="461"/>
      <c r="Q1647" s="87">
        <f t="shared" si="1729"/>
        <v>147150</v>
      </c>
      <c r="R1647" s="550">
        <f t="shared" si="1719"/>
        <v>0</v>
      </c>
      <c r="S1647" s="550">
        <f t="shared" si="1720"/>
        <v>0</v>
      </c>
      <c r="T1647" s="550">
        <f>IF(R1647=1,SUM($R$6:R1647),0)</f>
        <v>0</v>
      </c>
      <c r="U1647" s="550">
        <f>IF(S1647=1,SUM($S$6:S1647),0)</f>
        <v>0</v>
      </c>
      <c r="V1647" s="550">
        <f t="shared" si="1721"/>
        <v>0</v>
      </c>
      <c r="W1647" s="550">
        <f t="shared" si="1722"/>
        <v>0</v>
      </c>
      <c r="X1647" s="550">
        <f>IF(W1647=1,SUM($W$6:W1647),0)</f>
        <v>0</v>
      </c>
      <c r="Y1647" s="158"/>
      <c r="Z1647" s="158"/>
      <c r="AA1647" s="158"/>
      <c r="AB1647" s="158"/>
      <c r="AE1647" s="150"/>
      <c r="AF1647" s="160"/>
      <c r="AG1647" s="150"/>
      <c r="AH1647" s="150"/>
    </row>
    <row r="1648" spans="1:34" ht="15" customHeight="1">
      <c r="A1648" s="15"/>
      <c r="B1648" s="169">
        <v>28</v>
      </c>
      <c r="C1648" s="105" t="s">
        <v>370</v>
      </c>
      <c r="D1648" s="105" t="s">
        <v>2094</v>
      </c>
      <c r="E1648" s="212" t="s">
        <v>47</v>
      </c>
      <c r="F1648" s="213" t="s">
        <v>276</v>
      </c>
      <c r="G1648" s="214">
        <v>313962</v>
      </c>
      <c r="H1648" s="214">
        <v>313962</v>
      </c>
      <c r="I1648" s="167">
        <v>336960</v>
      </c>
      <c r="J1648" s="445">
        <f t="shared" si="1726"/>
        <v>7.3250902975519325E-2</v>
      </c>
      <c r="K1648" s="167">
        <f t="shared" si="1727"/>
        <v>361642.62426663097</v>
      </c>
      <c r="L1648" s="167">
        <f t="shared" ref="L1648:O1648" si="1764">IF($J1648&lt;0,(K1648*(1-$J1648)),(K1648*(1+$J1648)))</f>
        <v>388133.27304859814</v>
      </c>
      <c r="M1648" s="167">
        <f t="shared" si="1764"/>
        <v>416564.38577425171</v>
      </c>
      <c r="N1648" s="167">
        <f t="shared" si="1764"/>
        <v>447078.10317965824</v>
      </c>
      <c r="O1648" s="167">
        <f t="shared" si="1764"/>
        <v>479826.97793815058</v>
      </c>
      <c r="P1648" s="461"/>
      <c r="Q1648" s="87">
        <f t="shared" si="1729"/>
        <v>336960</v>
      </c>
      <c r="R1648" s="550">
        <f t="shared" si="1719"/>
        <v>0</v>
      </c>
      <c r="S1648" s="550">
        <f t="shared" si="1720"/>
        <v>0</v>
      </c>
      <c r="T1648" s="550">
        <f>IF(R1648=1,SUM($R$6:R1648),0)</f>
        <v>0</v>
      </c>
      <c r="U1648" s="550">
        <f>IF(S1648=1,SUM($S$6:S1648),0)</f>
        <v>0</v>
      </c>
      <c r="V1648" s="550">
        <f t="shared" si="1721"/>
        <v>0</v>
      </c>
      <c r="W1648" s="550">
        <f t="shared" si="1722"/>
        <v>0</v>
      </c>
      <c r="X1648" s="550">
        <f>IF(W1648=1,SUM($W$6:W1648),0)</f>
        <v>0</v>
      </c>
      <c r="Y1648" s="158"/>
      <c r="Z1648" s="158"/>
      <c r="AA1648" s="158"/>
      <c r="AB1648" s="158"/>
      <c r="AE1648" s="150"/>
      <c r="AF1648" s="160"/>
      <c r="AG1648" s="150"/>
      <c r="AH1648" s="150"/>
    </row>
    <row r="1649" spans="1:34" ht="15" customHeight="1">
      <c r="A1649" s="15"/>
      <c r="B1649" s="169">
        <v>29</v>
      </c>
      <c r="C1649" s="105" t="s">
        <v>371</v>
      </c>
      <c r="D1649" s="105" t="s">
        <v>2095</v>
      </c>
      <c r="E1649" s="212" t="s">
        <v>47</v>
      </c>
      <c r="F1649" s="213" t="s">
        <v>276</v>
      </c>
      <c r="G1649" s="214">
        <v>313962</v>
      </c>
      <c r="H1649" s="214">
        <v>313962</v>
      </c>
      <c r="I1649" s="167">
        <v>336960</v>
      </c>
      <c r="J1649" s="445">
        <f t="shared" si="1726"/>
        <v>7.3250902975519325E-2</v>
      </c>
      <c r="K1649" s="167">
        <f t="shared" si="1727"/>
        <v>361642.62426663097</v>
      </c>
      <c r="L1649" s="167">
        <f t="shared" ref="L1649:O1649" si="1765">IF($J1649&lt;0,(K1649*(1-$J1649)),(K1649*(1+$J1649)))</f>
        <v>388133.27304859814</v>
      </c>
      <c r="M1649" s="167">
        <f t="shared" si="1765"/>
        <v>416564.38577425171</v>
      </c>
      <c r="N1649" s="167">
        <f t="shared" si="1765"/>
        <v>447078.10317965824</v>
      </c>
      <c r="O1649" s="167">
        <f t="shared" si="1765"/>
        <v>479826.97793815058</v>
      </c>
      <c r="P1649" s="461"/>
      <c r="Q1649" s="87">
        <f t="shared" si="1729"/>
        <v>336960</v>
      </c>
      <c r="R1649" s="550">
        <f t="shared" si="1719"/>
        <v>0</v>
      </c>
      <c r="S1649" s="550">
        <f t="shared" si="1720"/>
        <v>0</v>
      </c>
      <c r="T1649" s="550">
        <f>IF(R1649=1,SUM($R$6:R1649),0)</f>
        <v>0</v>
      </c>
      <c r="U1649" s="550">
        <f>IF(S1649=1,SUM($S$6:S1649),0)</f>
        <v>0</v>
      </c>
      <c r="V1649" s="550">
        <f t="shared" si="1721"/>
        <v>0</v>
      </c>
      <c r="W1649" s="550">
        <f t="shared" si="1722"/>
        <v>0</v>
      </c>
      <c r="X1649" s="550">
        <f>IF(W1649=1,SUM($W$6:W1649),0)</f>
        <v>0</v>
      </c>
      <c r="Y1649" s="158"/>
      <c r="Z1649" s="158"/>
      <c r="AA1649" s="158"/>
      <c r="AB1649" s="158"/>
      <c r="AE1649" s="150"/>
      <c r="AF1649" s="160"/>
      <c r="AG1649" s="150"/>
      <c r="AH1649" s="150"/>
    </row>
    <row r="1650" spans="1:34" ht="15" customHeight="1">
      <c r="A1650" s="15"/>
      <c r="B1650" s="169">
        <v>30</v>
      </c>
      <c r="C1650" s="105" t="s">
        <v>372</v>
      </c>
      <c r="D1650" s="105"/>
      <c r="E1650" s="212" t="s">
        <v>47</v>
      </c>
      <c r="F1650" s="213" t="s">
        <v>276</v>
      </c>
      <c r="G1650" s="214">
        <v>245058.00000000003</v>
      </c>
      <c r="H1650" s="214">
        <v>245058.00000000003</v>
      </c>
      <c r="I1650" s="444">
        <v>245058.00000000003</v>
      </c>
      <c r="J1650" s="449">
        <v>7.3250902975519325E-2</v>
      </c>
      <c r="K1650" s="444">
        <f t="shared" si="1727"/>
        <v>263008.71978137485</v>
      </c>
      <c r="L1650" s="444">
        <f t="shared" ref="L1650:O1650" si="1766">IF($J1650&lt;0,(K1650*(1-$J1650)),(K1650*(1+$J1650)))</f>
        <v>282274.34599579585</v>
      </c>
      <c r="M1650" s="444">
        <f t="shared" si="1766"/>
        <v>302951.19672681205</v>
      </c>
      <c r="N1650" s="444">
        <f t="shared" si="1766"/>
        <v>325142.64544456522</v>
      </c>
      <c r="O1650" s="444">
        <f t="shared" si="1766"/>
        <v>348959.63781922875</v>
      </c>
      <c r="P1650" s="461"/>
      <c r="Q1650" s="87">
        <f t="shared" si="1729"/>
        <v>245058.00000000003</v>
      </c>
      <c r="R1650" s="550">
        <f t="shared" si="1719"/>
        <v>0</v>
      </c>
      <c r="S1650" s="550">
        <f t="shared" si="1720"/>
        <v>0</v>
      </c>
      <c r="T1650" s="550">
        <f>IF(R1650=1,SUM($R$6:R1650),0)</f>
        <v>0</v>
      </c>
      <c r="U1650" s="550">
        <f>IF(S1650=1,SUM($S$6:S1650),0)</f>
        <v>0</v>
      </c>
      <c r="V1650" s="550">
        <f t="shared" si="1721"/>
        <v>0</v>
      </c>
      <c r="W1650" s="550">
        <f t="shared" si="1722"/>
        <v>0</v>
      </c>
      <c r="X1650" s="550">
        <f>IF(W1650=1,SUM($W$6:W1650),0)</f>
        <v>0</v>
      </c>
      <c r="Y1650" s="158"/>
      <c r="Z1650" s="158"/>
      <c r="AA1650" s="158"/>
      <c r="AB1650" s="158"/>
      <c r="AE1650" s="150"/>
      <c r="AF1650" s="160"/>
      <c r="AG1650" s="150"/>
      <c r="AH1650" s="150"/>
    </row>
    <row r="1651" spans="1:34" ht="15" customHeight="1">
      <c r="A1651" s="15"/>
      <c r="B1651" s="169">
        <v>31</v>
      </c>
      <c r="C1651" s="105" t="s">
        <v>373</v>
      </c>
      <c r="D1651" s="105" t="s">
        <v>2096</v>
      </c>
      <c r="E1651" s="212" t="s">
        <v>47</v>
      </c>
      <c r="F1651" s="213" t="s">
        <v>276</v>
      </c>
      <c r="G1651" s="214">
        <v>232122.00000000003</v>
      </c>
      <c r="H1651" s="214">
        <v>232122.00000000003</v>
      </c>
      <c r="I1651" s="167">
        <v>331740</v>
      </c>
      <c r="J1651" s="445">
        <f t="shared" si="1726"/>
        <v>0.42916225088531013</v>
      </c>
      <c r="K1651" s="167">
        <f t="shared" si="1727"/>
        <v>474110.28510869277</v>
      </c>
      <c r="L1651" s="167">
        <f t="shared" ref="L1651:O1651" si="1767">IF($J1651&lt;0,(K1651*(1-$J1651)),(K1651*(1+$J1651)))</f>
        <v>677580.52223381551</v>
      </c>
      <c r="M1651" s="167">
        <f t="shared" si="1767"/>
        <v>968372.50431172375</v>
      </c>
      <c r="N1651" s="167">
        <f t="shared" si="1767"/>
        <v>1383961.4279575879</v>
      </c>
      <c r="O1651" s="167">
        <f t="shared" si="1767"/>
        <v>1977905.4295183143</v>
      </c>
      <c r="P1651" s="461"/>
      <c r="Q1651" s="87">
        <f t="shared" si="1729"/>
        <v>331740</v>
      </c>
      <c r="R1651" s="550">
        <f t="shared" si="1719"/>
        <v>0</v>
      </c>
      <c r="S1651" s="550">
        <f t="shared" si="1720"/>
        <v>0</v>
      </c>
      <c r="T1651" s="550">
        <f>IF(R1651=1,SUM($R$6:R1651),0)</f>
        <v>0</v>
      </c>
      <c r="U1651" s="550">
        <f>IF(S1651=1,SUM($S$6:S1651),0)</f>
        <v>0</v>
      </c>
      <c r="V1651" s="550">
        <f t="shared" si="1721"/>
        <v>0</v>
      </c>
      <c r="W1651" s="550">
        <f t="shared" si="1722"/>
        <v>0</v>
      </c>
      <c r="X1651" s="550">
        <f>IF(W1651=1,SUM($W$6:W1651),0)</f>
        <v>0</v>
      </c>
      <c r="Y1651" s="158"/>
      <c r="Z1651" s="158"/>
      <c r="AA1651" s="158"/>
      <c r="AB1651" s="158"/>
      <c r="AE1651" s="150"/>
      <c r="AF1651" s="160"/>
      <c r="AG1651" s="150"/>
      <c r="AH1651" s="150"/>
    </row>
    <row r="1652" spans="1:34" ht="15" customHeight="1">
      <c r="A1652" s="15"/>
      <c r="B1652" s="169">
        <v>32</v>
      </c>
      <c r="C1652" s="105" t="s">
        <v>374</v>
      </c>
      <c r="D1652" s="105" t="s">
        <v>2097</v>
      </c>
      <c r="E1652" s="212" t="s">
        <v>47</v>
      </c>
      <c r="F1652" s="213" t="s">
        <v>276</v>
      </c>
      <c r="G1652" s="214">
        <v>198066</v>
      </c>
      <c r="H1652" s="214">
        <v>198066</v>
      </c>
      <c r="I1652" s="167">
        <v>313410</v>
      </c>
      <c r="J1652" s="445">
        <f t="shared" si="1726"/>
        <v>0.58235133743297685</v>
      </c>
      <c r="K1652" s="167">
        <f t="shared" si="1727"/>
        <v>495924.73266486923</v>
      </c>
      <c r="L1652" s="167">
        <f t="shared" ref="L1652:O1652" si="1768">IF($J1652&lt;0,(K1652*(1-$J1652)),(K1652*(1+$J1652)))</f>
        <v>784727.16399834724</v>
      </c>
      <c r="M1652" s="167">
        <f t="shared" si="1768"/>
        <v>1241714.0774727715</v>
      </c>
      <c r="N1652" s="167">
        <f t="shared" si="1768"/>
        <v>1964827.9311983949</v>
      </c>
      <c r="O1652" s="167">
        <f t="shared" si="1768"/>
        <v>3109048.1047574491</v>
      </c>
      <c r="P1652" s="461"/>
      <c r="Q1652" s="87">
        <f t="shared" si="1729"/>
        <v>313410</v>
      </c>
      <c r="R1652" s="550">
        <f t="shared" si="1719"/>
        <v>0</v>
      </c>
      <c r="S1652" s="550">
        <f t="shared" si="1720"/>
        <v>0</v>
      </c>
      <c r="T1652" s="550">
        <f>IF(R1652=1,SUM($R$6:R1652),0)</f>
        <v>0</v>
      </c>
      <c r="U1652" s="550">
        <f>IF(S1652=1,SUM($S$6:S1652),0)</f>
        <v>0</v>
      </c>
      <c r="V1652" s="550">
        <f t="shared" si="1721"/>
        <v>0</v>
      </c>
      <c r="W1652" s="550">
        <f t="shared" si="1722"/>
        <v>0</v>
      </c>
      <c r="X1652" s="550">
        <f>IF(W1652=1,SUM($W$6:W1652),0)</f>
        <v>0</v>
      </c>
      <c r="Y1652" s="158"/>
      <c r="Z1652" s="158"/>
      <c r="AA1652" s="158"/>
      <c r="AB1652" s="158"/>
      <c r="AE1652" s="150"/>
      <c r="AF1652" s="160"/>
      <c r="AG1652" s="150"/>
      <c r="AH1652" s="150"/>
    </row>
    <row r="1653" spans="1:34" ht="15" customHeight="1">
      <c r="A1653" s="15"/>
      <c r="B1653" s="169">
        <v>33</v>
      </c>
      <c r="C1653" s="105" t="s">
        <v>375</v>
      </c>
      <c r="D1653" s="105"/>
      <c r="E1653" s="212" t="s">
        <v>47</v>
      </c>
      <c r="F1653" s="213" t="s">
        <v>276</v>
      </c>
      <c r="G1653" s="214">
        <v>191994</v>
      </c>
      <c r="H1653" s="214">
        <v>191994</v>
      </c>
      <c r="I1653" s="444">
        <v>191994</v>
      </c>
      <c r="J1653" s="449">
        <v>0.58235133743297685</v>
      </c>
      <c r="K1653" s="444">
        <f t="shared" si="1727"/>
        <v>303801.96267910692</v>
      </c>
      <c r="L1653" s="444">
        <f t="shared" ref="L1653:O1653" si="1769">IF($J1653&lt;0,(K1653*(1-$J1653)),(K1653*(1+$J1653)))</f>
        <v>480721.44196004811</v>
      </c>
      <c r="M1653" s="444">
        <f t="shared" si="1769"/>
        <v>760670.21661819122</v>
      </c>
      <c r="N1653" s="444">
        <f t="shared" si="1769"/>
        <v>1203647.534611227</v>
      </c>
      <c r="O1653" s="444">
        <f t="shared" si="1769"/>
        <v>1904593.2861899801</v>
      </c>
      <c r="P1653" s="461"/>
      <c r="Q1653" s="87">
        <f t="shared" si="1729"/>
        <v>191994</v>
      </c>
      <c r="R1653" s="550">
        <f t="shared" si="1719"/>
        <v>0</v>
      </c>
      <c r="S1653" s="550">
        <f t="shared" si="1720"/>
        <v>0</v>
      </c>
      <c r="T1653" s="550">
        <f>IF(R1653=1,SUM($R$6:R1653),0)</f>
        <v>0</v>
      </c>
      <c r="U1653" s="550">
        <f>IF(S1653=1,SUM($S$6:S1653),0)</f>
        <v>0</v>
      </c>
      <c r="V1653" s="550">
        <f t="shared" si="1721"/>
        <v>0</v>
      </c>
      <c r="W1653" s="550">
        <f t="shared" si="1722"/>
        <v>0</v>
      </c>
      <c r="X1653" s="550">
        <f>IF(W1653=1,SUM($W$6:W1653),0)</f>
        <v>0</v>
      </c>
      <c r="Y1653" s="158"/>
      <c r="Z1653" s="158"/>
      <c r="AA1653" s="158"/>
      <c r="AB1653" s="158"/>
      <c r="AE1653" s="150"/>
      <c r="AF1653" s="160"/>
      <c r="AG1653" s="150"/>
      <c r="AH1653" s="150"/>
    </row>
    <row r="1654" spans="1:34" ht="15" customHeight="1">
      <c r="A1654" s="15"/>
      <c r="B1654" s="169">
        <v>34</v>
      </c>
      <c r="C1654" s="105" t="s">
        <v>376</v>
      </c>
      <c r="D1654" s="105"/>
      <c r="E1654" s="212" t="s">
        <v>47</v>
      </c>
      <c r="F1654" s="213" t="s">
        <v>276</v>
      </c>
      <c r="G1654" s="214">
        <v>191796</v>
      </c>
      <c r="H1654" s="214">
        <v>191796</v>
      </c>
      <c r="I1654" s="444">
        <v>191796</v>
      </c>
      <c r="J1654" s="449">
        <v>0.58235133743297685</v>
      </c>
      <c r="K1654" s="444">
        <f t="shared" si="1727"/>
        <v>303488.65711429523</v>
      </c>
      <c r="L1654" s="444">
        <f t="shared" ref="L1654:O1654" si="1770">IF($J1654&lt;0,(K1654*(1-$J1654)),(K1654*(1+$J1654)))</f>
        <v>480225.68248054315</v>
      </c>
      <c r="M1654" s="444">
        <f t="shared" si="1770"/>
        <v>759885.75094275153</v>
      </c>
      <c r="N1654" s="444">
        <f t="shared" si="1770"/>
        <v>1202406.2343005247</v>
      </c>
      <c r="O1654" s="444">
        <f t="shared" si="1770"/>
        <v>1902629.1129831844</v>
      </c>
      <c r="P1654" s="461"/>
      <c r="Q1654" s="87">
        <f t="shared" si="1729"/>
        <v>191796</v>
      </c>
      <c r="R1654" s="550">
        <f t="shared" si="1719"/>
        <v>0</v>
      </c>
      <c r="S1654" s="550">
        <f t="shared" si="1720"/>
        <v>0</v>
      </c>
      <c r="T1654" s="550">
        <f>IF(R1654=1,SUM($R$6:R1654),0)</f>
        <v>0</v>
      </c>
      <c r="U1654" s="550">
        <f>IF(S1654=1,SUM($S$6:S1654),0)</f>
        <v>0</v>
      </c>
      <c r="V1654" s="550">
        <f t="shared" si="1721"/>
        <v>0</v>
      </c>
      <c r="W1654" s="550">
        <f t="shared" si="1722"/>
        <v>0</v>
      </c>
      <c r="X1654" s="550">
        <f>IF(W1654=1,SUM($W$6:W1654),0)</f>
        <v>0</v>
      </c>
      <c r="Y1654" s="158"/>
      <c r="Z1654" s="158"/>
      <c r="AA1654" s="158"/>
      <c r="AB1654" s="158"/>
      <c r="AE1654" s="150"/>
      <c r="AF1654" s="160"/>
      <c r="AG1654" s="150"/>
      <c r="AH1654" s="150"/>
    </row>
    <row r="1655" spans="1:34" ht="15" customHeight="1">
      <c r="A1655" s="15"/>
      <c r="B1655" s="169">
        <v>35</v>
      </c>
      <c r="C1655" s="105" t="s">
        <v>377</v>
      </c>
      <c r="D1655" s="5"/>
      <c r="E1655" s="212" t="s">
        <v>47</v>
      </c>
      <c r="F1655" s="213" t="s">
        <v>276</v>
      </c>
      <c r="G1655" s="214">
        <v>163020</v>
      </c>
      <c r="H1655" s="214">
        <v>163020</v>
      </c>
      <c r="I1655" s="444">
        <v>163020</v>
      </c>
      <c r="J1655" s="449">
        <v>0.58235133743297685</v>
      </c>
      <c r="K1655" s="444">
        <f t="shared" si="1727"/>
        <v>257954.91502832386</v>
      </c>
      <c r="L1655" s="444">
        <f t="shared" ref="L1655:O1655" si="1771">IF($J1655&lt;0,(K1655*(1-$J1655)),(K1655*(1+$J1655)))</f>
        <v>408175.3047924781</v>
      </c>
      <c r="M1655" s="444">
        <f t="shared" si="1771"/>
        <v>645876.73944549065</v>
      </c>
      <c r="N1655" s="444">
        <f t="shared" si="1771"/>
        <v>1022003.9224784224</v>
      </c>
      <c r="O1655" s="444">
        <f t="shared" si="1771"/>
        <v>1617169.27359548</v>
      </c>
      <c r="P1655" s="461"/>
      <c r="Q1655" s="87">
        <f t="shared" si="1729"/>
        <v>163020</v>
      </c>
      <c r="R1655" s="550">
        <f t="shared" si="1719"/>
        <v>0</v>
      </c>
      <c r="S1655" s="550">
        <f t="shared" si="1720"/>
        <v>0</v>
      </c>
      <c r="T1655" s="550">
        <f>IF(R1655=1,SUM($R$6:R1655),0)</f>
        <v>0</v>
      </c>
      <c r="U1655" s="550">
        <f>IF(S1655=1,SUM($S$6:S1655),0)</f>
        <v>0</v>
      </c>
      <c r="V1655" s="550">
        <f t="shared" si="1721"/>
        <v>0</v>
      </c>
      <c r="W1655" s="550">
        <f t="shared" si="1722"/>
        <v>0</v>
      </c>
      <c r="X1655" s="550">
        <f>IF(W1655=1,SUM($W$6:W1655),0)</f>
        <v>0</v>
      </c>
      <c r="Y1655" s="158"/>
      <c r="Z1655" s="158"/>
      <c r="AA1655" s="158"/>
      <c r="AB1655" s="158"/>
      <c r="AE1655" s="150"/>
      <c r="AF1655" s="160"/>
      <c r="AG1655" s="150"/>
      <c r="AH1655" s="150"/>
    </row>
    <row r="1656" spans="1:34" ht="15" customHeight="1">
      <c r="A1656" s="15"/>
      <c r="B1656" s="169">
        <v>36</v>
      </c>
      <c r="C1656" s="105" t="s">
        <v>378</v>
      </c>
      <c r="D1656" s="105" t="s">
        <v>2098</v>
      </c>
      <c r="E1656" s="212" t="s">
        <v>47</v>
      </c>
      <c r="F1656" s="213" t="s">
        <v>276</v>
      </c>
      <c r="G1656" s="214">
        <v>182160</v>
      </c>
      <c r="H1656" s="214">
        <v>182160</v>
      </c>
      <c r="I1656" s="167">
        <v>217710</v>
      </c>
      <c r="J1656" s="445">
        <f t="shared" si="1726"/>
        <v>0.19515810276679843</v>
      </c>
      <c r="K1656" s="167">
        <f t="shared" si="1727"/>
        <v>260197.87055335968</v>
      </c>
      <c r="L1656" s="167">
        <f t="shared" ref="L1656:O1656" si="1772">IF($J1656&lt;0,(K1656*(1-$J1656)),(K1656*(1+$J1656)))</f>
        <v>310977.59331451432</v>
      </c>
      <c r="M1656" s="167">
        <f t="shared" si="1772"/>
        <v>371667.39042875991</v>
      </c>
      <c r="N1656" s="167">
        <f t="shared" si="1772"/>
        <v>444201.29320512363</v>
      </c>
      <c r="O1656" s="167">
        <f t="shared" si="1772"/>
        <v>530890.77483359387</v>
      </c>
      <c r="P1656" s="461"/>
      <c r="Q1656" s="87">
        <f t="shared" si="1729"/>
        <v>217710</v>
      </c>
      <c r="R1656" s="550">
        <f t="shared" si="1719"/>
        <v>0</v>
      </c>
      <c r="S1656" s="550">
        <f t="shared" si="1720"/>
        <v>0</v>
      </c>
      <c r="T1656" s="550">
        <f>IF(R1656=1,SUM($R$6:R1656),0)</f>
        <v>0</v>
      </c>
      <c r="U1656" s="550">
        <f>IF(S1656=1,SUM($S$6:S1656),0)</f>
        <v>0</v>
      </c>
      <c r="V1656" s="550">
        <f t="shared" si="1721"/>
        <v>0</v>
      </c>
      <c r="W1656" s="550">
        <f t="shared" si="1722"/>
        <v>0</v>
      </c>
      <c r="X1656" s="550">
        <f>IF(W1656=1,SUM($W$6:W1656),0)</f>
        <v>0</v>
      </c>
      <c r="Y1656" s="158"/>
      <c r="Z1656" s="158"/>
      <c r="AA1656" s="158"/>
      <c r="AB1656" s="158"/>
      <c r="AE1656" s="150"/>
      <c r="AF1656" s="160"/>
      <c r="AG1656" s="150"/>
      <c r="AH1656" s="150"/>
    </row>
    <row r="1657" spans="1:34" ht="15" customHeight="1">
      <c r="A1657" s="15"/>
      <c r="B1657" s="169">
        <v>37</v>
      </c>
      <c r="C1657" s="105" t="s">
        <v>379</v>
      </c>
      <c r="D1657" s="105"/>
      <c r="E1657" s="212" t="s">
        <v>47</v>
      </c>
      <c r="F1657" s="213" t="s">
        <v>276</v>
      </c>
      <c r="G1657" s="214">
        <v>176946</v>
      </c>
      <c r="H1657" s="214">
        <v>176946</v>
      </c>
      <c r="I1657" s="444">
        <v>176946</v>
      </c>
      <c r="J1657" s="449">
        <v>0.19515810276679843</v>
      </c>
      <c r="K1657" s="444">
        <f t="shared" si="1727"/>
        <v>211478.44565217389</v>
      </c>
      <c r="L1657" s="444">
        <f t="shared" ref="L1657:O1657" si="1773">IF($J1657&lt;0,(K1657*(1-$J1657)),(K1657*(1+$J1657)))</f>
        <v>252750.17788172362</v>
      </c>
      <c r="M1657" s="444">
        <f t="shared" si="1773"/>
        <v>302076.42307109159</v>
      </c>
      <c r="N1657" s="444">
        <f t="shared" si="1773"/>
        <v>361029.08468822652</v>
      </c>
      <c r="O1657" s="444">
        <f t="shared" si="1773"/>
        <v>431486.83589961455</v>
      </c>
      <c r="P1657" s="461"/>
      <c r="Q1657" s="87">
        <f t="shared" si="1729"/>
        <v>176946</v>
      </c>
      <c r="R1657" s="550">
        <f t="shared" si="1719"/>
        <v>0</v>
      </c>
      <c r="S1657" s="550">
        <f t="shared" si="1720"/>
        <v>0</v>
      </c>
      <c r="T1657" s="550">
        <f>IF(R1657=1,SUM($R$6:R1657),0)</f>
        <v>0</v>
      </c>
      <c r="U1657" s="550">
        <f>IF(S1657=1,SUM($S$6:S1657),0)</f>
        <v>0</v>
      </c>
      <c r="V1657" s="550">
        <f t="shared" si="1721"/>
        <v>0</v>
      </c>
      <c r="W1657" s="550">
        <f t="shared" si="1722"/>
        <v>0</v>
      </c>
      <c r="X1657" s="550">
        <f>IF(W1657=1,SUM($W$6:W1657),0)</f>
        <v>0</v>
      </c>
      <c r="Y1657" s="158"/>
      <c r="Z1657" s="158"/>
      <c r="AA1657" s="158"/>
      <c r="AB1657" s="158"/>
      <c r="AE1657" s="150"/>
      <c r="AF1657" s="160"/>
      <c r="AG1657" s="150"/>
      <c r="AH1657" s="150"/>
    </row>
    <row r="1658" spans="1:34" ht="15" customHeight="1">
      <c r="A1658" s="15"/>
      <c r="B1658" s="169">
        <v>38</v>
      </c>
      <c r="C1658" s="105" t="s">
        <v>380</v>
      </c>
      <c r="D1658" s="105" t="s">
        <v>2099</v>
      </c>
      <c r="E1658" s="212" t="s">
        <v>47</v>
      </c>
      <c r="F1658" s="213" t="s">
        <v>276</v>
      </c>
      <c r="G1658" s="214">
        <v>146784</v>
      </c>
      <c r="H1658" s="214">
        <v>146784</v>
      </c>
      <c r="I1658" s="167">
        <v>217710</v>
      </c>
      <c r="J1658" s="445">
        <f t="shared" si="1726"/>
        <v>0.483199803793329</v>
      </c>
      <c r="K1658" s="167">
        <f t="shared" si="1727"/>
        <v>322907.42928384565</v>
      </c>
      <c r="L1658" s="167">
        <f t="shared" ref="L1658:O1658" si="1774">IF($J1658&lt;0,(K1658*(1-$J1658)),(K1658*(1+$J1658)))</f>
        <v>478936.23575720808</v>
      </c>
      <c r="M1658" s="167">
        <f t="shared" si="1774"/>
        <v>710358.13090460654</v>
      </c>
      <c r="N1658" s="167">
        <f t="shared" si="1774"/>
        <v>1053603.0403807084</v>
      </c>
      <c r="O1658" s="167">
        <f t="shared" si="1774"/>
        <v>1562703.8227687215</v>
      </c>
      <c r="P1658" s="461"/>
      <c r="Q1658" s="87">
        <f t="shared" si="1729"/>
        <v>217710</v>
      </c>
      <c r="R1658" s="550">
        <f t="shared" si="1719"/>
        <v>0</v>
      </c>
      <c r="S1658" s="550">
        <f t="shared" si="1720"/>
        <v>0</v>
      </c>
      <c r="T1658" s="550">
        <f>IF(R1658=1,SUM($R$6:R1658),0)</f>
        <v>0</v>
      </c>
      <c r="U1658" s="550">
        <f>IF(S1658=1,SUM($S$6:S1658),0)</f>
        <v>0</v>
      </c>
      <c r="V1658" s="550">
        <f t="shared" si="1721"/>
        <v>0</v>
      </c>
      <c r="W1658" s="550">
        <f t="shared" si="1722"/>
        <v>0</v>
      </c>
      <c r="X1658" s="550">
        <f>IF(W1658=1,SUM($W$6:W1658),0)</f>
        <v>0</v>
      </c>
      <c r="Y1658" s="158"/>
      <c r="Z1658" s="158"/>
      <c r="AA1658" s="158"/>
      <c r="AB1658" s="158"/>
      <c r="AE1658" s="150"/>
      <c r="AF1658" s="160"/>
      <c r="AG1658" s="150"/>
      <c r="AH1658" s="150"/>
    </row>
    <row r="1659" spans="1:34" ht="15" customHeight="1">
      <c r="A1659" s="15"/>
      <c r="B1659" s="169">
        <v>39</v>
      </c>
      <c r="C1659" s="105" t="s">
        <v>381</v>
      </c>
      <c r="D1659" s="105"/>
      <c r="E1659" s="212" t="s">
        <v>47</v>
      </c>
      <c r="F1659" s="213" t="s">
        <v>276</v>
      </c>
      <c r="G1659" s="214">
        <v>146784</v>
      </c>
      <c r="H1659" s="214">
        <v>146784</v>
      </c>
      <c r="I1659" s="444">
        <v>146784</v>
      </c>
      <c r="J1659" s="449">
        <v>0.483199803793329</v>
      </c>
      <c r="K1659" s="444">
        <f t="shared" si="1727"/>
        <v>217710</v>
      </c>
      <c r="L1659" s="444">
        <f t="shared" ref="L1659:O1659" si="1775">IF($J1659&lt;0,(K1659*(1-$J1659)),(K1659*(1+$J1659)))</f>
        <v>322907.42928384565</v>
      </c>
      <c r="M1659" s="444">
        <f t="shared" si="1775"/>
        <v>478936.23575720808</v>
      </c>
      <c r="N1659" s="444">
        <f t="shared" si="1775"/>
        <v>710358.13090460654</v>
      </c>
      <c r="O1659" s="444">
        <f t="shared" si="1775"/>
        <v>1053603.0403807084</v>
      </c>
      <c r="P1659" s="461"/>
      <c r="Q1659" s="87">
        <f t="shared" si="1729"/>
        <v>146784</v>
      </c>
      <c r="R1659" s="550">
        <f t="shared" si="1719"/>
        <v>0</v>
      </c>
      <c r="S1659" s="550">
        <f t="shared" si="1720"/>
        <v>0</v>
      </c>
      <c r="T1659" s="550">
        <f>IF(R1659=1,SUM($R$6:R1659),0)</f>
        <v>0</v>
      </c>
      <c r="U1659" s="550">
        <f>IF(S1659=1,SUM($S$6:S1659),0)</f>
        <v>0</v>
      </c>
      <c r="V1659" s="550">
        <f t="shared" si="1721"/>
        <v>0</v>
      </c>
      <c r="W1659" s="550">
        <f t="shared" si="1722"/>
        <v>0</v>
      </c>
      <c r="X1659" s="550">
        <f>IF(W1659=1,SUM($W$6:W1659),0)</f>
        <v>0</v>
      </c>
      <c r="Y1659" s="158"/>
      <c r="Z1659" s="158"/>
      <c r="AA1659" s="158"/>
      <c r="AB1659" s="158"/>
      <c r="AE1659" s="150"/>
      <c r="AF1659" s="160"/>
      <c r="AG1659" s="150"/>
      <c r="AH1659" s="150"/>
    </row>
    <row r="1660" spans="1:34" ht="15" customHeight="1">
      <c r="A1660" s="15"/>
      <c r="B1660" s="169">
        <v>40</v>
      </c>
      <c r="C1660" s="105" t="s">
        <v>382</v>
      </c>
      <c r="D1660" s="105"/>
      <c r="E1660" s="212" t="s">
        <v>47</v>
      </c>
      <c r="F1660" s="213" t="s">
        <v>276</v>
      </c>
      <c r="G1660" s="214">
        <v>130218.00000000001</v>
      </c>
      <c r="H1660" s="214">
        <v>130218.00000000001</v>
      </c>
      <c r="I1660" s="444">
        <v>130218.00000000001</v>
      </c>
      <c r="J1660" s="449">
        <v>0.483199803793329</v>
      </c>
      <c r="K1660" s="444">
        <f t="shared" si="1727"/>
        <v>193139.31205035973</v>
      </c>
      <c r="L1660" s="444">
        <f t="shared" ref="L1660:O1660" si="1776">IF($J1660&lt;0,(K1660*(1-$J1660)),(K1660*(1+$J1660)))</f>
        <v>286464.1897378721</v>
      </c>
      <c r="M1660" s="444">
        <f t="shared" si="1776"/>
        <v>424883.63001302688</v>
      </c>
      <c r="N1660" s="444">
        <f t="shared" si="1776"/>
        <v>630187.31667031883</v>
      </c>
      <c r="O1660" s="444">
        <f t="shared" si="1776"/>
        <v>934693.70443846134</v>
      </c>
      <c r="P1660" s="461"/>
      <c r="Q1660" s="87">
        <f t="shared" si="1729"/>
        <v>130218.00000000001</v>
      </c>
      <c r="R1660" s="550">
        <f t="shared" si="1719"/>
        <v>0</v>
      </c>
      <c r="S1660" s="550">
        <f t="shared" si="1720"/>
        <v>0</v>
      </c>
      <c r="T1660" s="550">
        <f>IF(R1660=1,SUM($R$6:R1660),0)</f>
        <v>0</v>
      </c>
      <c r="U1660" s="550">
        <f>IF(S1660=1,SUM($S$6:S1660),0)</f>
        <v>0</v>
      </c>
      <c r="V1660" s="550">
        <f t="shared" si="1721"/>
        <v>0</v>
      </c>
      <c r="W1660" s="550">
        <f t="shared" si="1722"/>
        <v>0</v>
      </c>
      <c r="X1660" s="550">
        <f>IF(W1660=1,SUM($W$6:W1660),0)</f>
        <v>0</v>
      </c>
      <c r="Y1660" s="158"/>
      <c r="Z1660" s="158"/>
      <c r="AA1660" s="158"/>
      <c r="AB1660" s="158"/>
      <c r="AE1660" s="150"/>
      <c r="AF1660" s="160"/>
      <c r="AG1660" s="150"/>
      <c r="AH1660" s="150"/>
    </row>
    <row r="1661" spans="1:34" ht="15" customHeight="1">
      <c r="A1661" s="15"/>
      <c r="B1661" s="169">
        <v>41</v>
      </c>
      <c r="C1661" s="105" t="s">
        <v>383</v>
      </c>
      <c r="D1661" s="105"/>
      <c r="E1661" s="212" t="s">
        <v>47</v>
      </c>
      <c r="F1661" s="213" t="s">
        <v>276</v>
      </c>
      <c r="G1661" s="214">
        <v>98472</v>
      </c>
      <c r="H1661" s="214">
        <v>98472</v>
      </c>
      <c r="I1661" s="444">
        <v>98472</v>
      </c>
      <c r="J1661" s="449">
        <v>0.483199803793329</v>
      </c>
      <c r="K1661" s="444">
        <f t="shared" si="1727"/>
        <v>146053.65107913667</v>
      </c>
      <c r="L1661" s="444">
        <f t="shared" ref="L1661:O1661" si="1777">IF($J1661&lt;0,(K1661*(1-$J1661)),(K1661*(1+$J1661)))</f>
        <v>216626.74662387485</v>
      </c>
      <c r="M1661" s="444">
        <f t="shared" si="1777"/>
        <v>321300.74808891834</v>
      </c>
      <c r="N1661" s="444">
        <f t="shared" si="1777"/>
        <v>476553.20652413351</v>
      </c>
      <c r="O1661" s="444">
        <f t="shared" si="1777"/>
        <v>706823.62241367658</v>
      </c>
      <c r="P1661" s="461"/>
      <c r="Q1661" s="87">
        <f t="shared" si="1729"/>
        <v>98472</v>
      </c>
      <c r="R1661" s="550">
        <f t="shared" si="1719"/>
        <v>0</v>
      </c>
      <c r="S1661" s="550">
        <f t="shared" si="1720"/>
        <v>0</v>
      </c>
      <c r="T1661" s="550">
        <f>IF(R1661=1,SUM($R$6:R1661),0)</f>
        <v>0</v>
      </c>
      <c r="U1661" s="550">
        <f>IF(S1661=1,SUM($S$6:S1661),0)</f>
        <v>0</v>
      </c>
      <c r="V1661" s="550">
        <f t="shared" si="1721"/>
        <v>0</v>
      </c>
      <c r="W1661" s="550">
        <f t="shared" si="1722"/>
        <v>0</v>
      </c>
      <c r="X1661" s="550">
        <f>IF(W1661=1,SUM($W$6:W1661),0)</f>
        <v>0</v>
      </c>
      <c r="Y1661" s="158"/>
      <c r="Z1661" s="158"/>
      <c r="AA1661" s="158"/>
      <c r="AB1661" s="158"/>
      <c r="AE1661" s="150"/>
      <c r="AF1661" s="160"/>
      <c r="AG1661" s="150"/>
      <c r="AH1661" s="150"/>
    </row>
    <row r="1662" spans="1:34" ht="15" customHeight="1">
      <c r="A1662" s="15"/>
      <c r="B1662" s="169">
        <v>42</v>
      </c>
      <c r="C1662" s="105" t="s">
        <v>384</v>
      </c>
      <c r="D1662" s="105" t="s">
        <v>2100</v>
      </c>
      <c r="E1662" s="212" t="s">
        <v>47</v>
      </c>
      <c r="F1662" s="213" t="s">
        <v>276</v>
      </c>
      <c r="G1662" s="214">
        <v>257532.00000000003</v>
      </c>
      <c r="H1662" s="214">
        <v>257532.00000000003</v>
      </c>
      <c r="I1662" s="167">
        <v>306780</v>
      </c>
      <c r="J1662" s="445">
        <f t="shared" si="1726"/>
        <v>0.19123060435208039</v>
      </c>
      <c r="K1662" s="167">
        <f t="shared" si="1727"/>
        <v>365445.72480313125</v>
      </c>
      <c r="L1662" s="167">
        <f t="shared" ref="L1662:O1662" si="1778">IF($J1662&lt;0,(K1662*(1-$J1662)),(K1662*(1+$J1662)))</f>
        <v>435330.13161511807</v>
      </c>
      <c r="M1662" s="167">
        <f t="shared" si="1778"/>
        <v>518578.57577654778</v>
      </c>
      <c r="N1662" s="167">
        <f t="shared" si="1778"/>
        <v>617746.67022633809</v>
      </c>
      <c r="O1662" s="167">
        <f t="shared" si="1778"/>
        <v>735878.73931020603</v>
      </c>
      <c r="P1662" s="461"/>
      <c r="Q1662" s="87">
        <f t="shared" si="1729"/>
        <v>306780</v>
      </c>
      <c r="R1662" s="550">
        <f t="shared" si="1719"/>
        <v>0</v>
      </c>
      <c r="S1662" s="550">
        <f t="shared" si="1720"/>
        <v>0</v>
      </c>
      <c r="T1662" s="550">
        <f>IF(R1662=1,SUM($R$6:R1662),0)</f>
        <v>0</v>
      </c>
      <c r="U1662" s="550">
        <f>IF(S1662=1,SUM($S$6:S1662),0)</f>
        <v>0</v>
      </c>
      <c r="V1662" s="550">
        <f t="shared" si="1721"/>
        <v>0</v>
      </c>
      <c r="W1662" s="550">
        <f t="shared" si="1722"/>
        <v>0</v>
      </c>
      <c r="X1662" s="550">
        <f>IF(W1662=1,SUM($W$6:W1662),0)</f>
        <v>0</v>
      </c>
      <c r="Y1662" s="158"/>
      <c r="Z1662" s="158"/>
      <c r="AA1662" s="158"/>
      <c r="AB1662" s="158"/>
      <c r="AE1662" s="150"/>
      <c r="AF1662" s="160"/>
      <c r="AG1662" s="150"/>
      <c r="AH1662" s="150"/>
    </row>
    <row r="1663" spans="1:34" ht="15" customHeight="1">
      <c r="A1663" s="15"/>
      <c r="B1663" s="169">
        <v>43</v>
      </c>
      <c r="C1663" s="105" t="s">
        <v>386</v>
      </c>
      <c r="D1663" s="105" t="s">
        <v>2101</v>
      </c>
      <c r="E1663" s="212" t="s">
        <v>47</v>
      </c>
      <c r="F1663" s="213" t="s">
        <v>276</v>
      </c>
      <c r="G1663" s="214">
        <v>203016</v>
      </c>
      <c r="H1663" s="214">
        <v>203016</v>
      </c>
      <c r="I1663" s="167">
        <v>300870</v>
      </c>
      <c r="J1663" s="445">
        <f t="shared" si="1726"/>
        <v>0.48200141860740042</v>
      </c>
      <c r="K1663" s="167">
        <f t="shared" si="1727"/>
        <v>445889.76681640855</v>
      </c>
      <c r="L1663" s="167">
        <f t="shared" ref="L1663:O1663" si="1779">IF($J1663&lt;0,(K1663*(1-$J1663)),(K1663*(1+$J1663)))</f>
        <v>660809.26696444047</v>
      </c>
      <c r="M1663" s="167">
        <f t="shared" si="1779"/>
        <v>979320.27107021713</v>
      </c>
      <c r="N1663" s="167">
        <f t="shared" si="1779"/>
        <v>1451354.0309970458</v>
      </c>
      <c r="O1663" s="167">
        <f t="shared" si="1779"/>
        <v>2150908.7328391909</v>
      </c>
      <c r="P1663" s="461"/>
      <c r="Q1663" s="87">
        <f t="shared" si="1729"/>
        <v>300870</v>
      </c>
      <c r="R1663" s="550">
        <f t="shared" si="1719"/>
        <v>0</v>
      </c>
      <c r="S1663" s="550">
        <f t="shared" si="1720"/>
        <v>0</v>
      </c>
      <c r="T1663" s="550">
        <f>IF(R1663=1,SUM($R$6:R1663),0)</f>
        <v>0</v>
      </c>
      <c r="U1663" s="550">
        <f>IF(S1663=1,SUM($S$6:S1663),0)</f>
        <v>0</v>
      </c>
      <c r="V1663" s="550">
        <f t="shared" si="1721"/>
        <v>0</v>
      </c>
      <c r="W1663" s="550">
        <f t="shared" si="1722"/>
        <v>0</v>
      </c>
      <c r="X1663" s="550">
        <f>IF(W1663=1,SUM($W$6:W1663),0)</f>
        <v>0</v>
      </c>
      <c r="Y1663" s="158"/>
      <c r="Z1663" s="158"/>
      <c r="AA1663" s="158"/>
      <c r="AB1663" s="158"/>
      <c r="AE1663" s="150"/>
      <c r="AF1663" s="160"/>
      <c r="AG1663" s="150"/>
      <c r="AH1663" s="150"/>
    </row>
    <row r="1664" spans="1:34" ht="15" customHeight="1">
      <c r="A1664" s="15"/>
      <c r="B1664" s="169">
        <v>44</v>
      </c>
      <c r="C1664" s="105" t="s">
        <v>388</v>
      </c>
      <c r="D1664" s="105" t="s">
        <v>2102</v>
      </c>
      <c r="E1664" s="212" t="s">
        <v>47</v>
      </c>
      <c r="F1664" s="213" t="s">
        <v>276</v>
      </c>
      <c r="G1664" s="214">
        <v>172656</v>
      </c>
      <c r="H1664" s="214">
        <v>172656</v>
      </c>
      <c r="I1664" s="167">
        <v>280710</v>
      </c>
      <c r="J1664" s="445">
        <f t="shared" si="1726"/>
        <v>0.62583402835696411</v>
      </c>
      <c r="K1664" s="167">
        <f t="shared" si="1727"/>
        <v>456387.87010008341</v>
      </c>
      <c r="L1664" s="167">
        <f t="shared" ref="L1664:O1664" si="1780">IF($J1664&lt;0,(K1664*(1-$J1664)),(K1664*(1+$J1664)))</f>
        <v>742010.92933807347</v>
      </c>
      <c r="M1664" s="167">
        <f t="shared" si="1780"/>
        <v>1206386.6183306146</v>
      </c>
      <c r="N1664" s="167">
        <f t="shared" si="1780"/>
        <v>1961384.4154363985</v>
      </c>
      <c r="O1664" s="167">
        <f t="shared" si="1780"/>
        <v>3188885.5253055291</v>
      </c>
      <c r="P1664" s="461"/>
      <c r="Q1664" s="87">
        <f t="shared" si="1729"/>
        <v>280710</v>
      </c>
      <c r="R1664" s="550">
        <f t="shared" si="1719"/>
        <v>0</v>
      </c>
      <c r="S1664" s="550">
        <f t="shared" si="1720"/>
        <v>0</v>
      </c>
      <c r="T1664" s="550">
        <f>IF(R1664=1,SUM($R$6:R1664),0)</f>
        <v>0</v>
      </c>
      <c r="U1664" s="550">
        <f>IF(S1664=1,SUM($S$6:S1664),0)</f>
        <v>0</v>
      </c>
      <c r="V1664" s="550">
        <f t="shared" si="1721"/>
        <v>0</v>
      </c>
      <c r="W1664" s="550">
        <f t="shared" si="1722"/>
        <v>0</v>
      </c>
      <c r="X1664" s="550">
        <f>IF(W1664=1,SUM($W$6:W1664),0)</f>
        <v>0</v>
      </c>
      <c r="Y1664" s="158"/>
      <c r="Z1664" s="158"/>
      <c r="AA1664" s="158"/>
      <c r="AB1664" s="158"/>
      <c r="AE1664" s="150"/>
      <c r="AF1664" s="160"/>
      <c r="AG1664" s="150"/>
      <c r="AH1664" s="150"/>
    </row>
    <row r="1665" spans="1:34" ht="15" customHeight="1">
      <c r="A1665" s="15"/>
      <c r="B1665" s="169">
        <v>45</v>
      </c>
      <c r="C1665" s="105" t="s">
        <v>390</v>
      </c>
      <c r="D1665" s="105"/>
      <c r="E1665" s="212" t="s">
        <v>47</v>
      </c>
      <c r="F1665" s="213" t="s">
        <v>276</v>
      </c>
      <c r="G1665" s="214">
        <v>131142</v>
      </c>
      <c r="H1665" s="214">
        <v>131142</v>
      </c>
      <c r="I1665" s="444">
        <v>131142</v>
      </c>
      <c r="J1665" s="449">
        <v>0.62583402835696411</v>
      </c>
      <c r="K1665" s="444">
        <f t="shared" si="1727"/>
        <v>213215.126146789</v>
      </c>
      <c r="L1665" s="444">
        <f t="shared" ref="L1665:O1665" si="1781">IF($J1665&lt;0,(K1665*(1-$J1665)),(K1665*(1+$J1665)))</f>
        <v>346652.40744987223</v>
      </c>
      <c r="M1665" s="444">
        <f t="shared" si="1781"/>
        <v>563599.28004386544</v>
      </c>
      <c r="N1665" s="444">
        <f t="shared" si="1781"/>
        <v>916318.88785280252</v>
      </c>
      <c r="O1665" s="444">
        <f t="shared" si="1781"/>
        <v>1489782.4286972953</v>
      </c>
      <c r="P1665" s="461"/>
      <c r="Q1665" s="87">
        <f t="shared" si="1729"/>
        <v>131142</v>
      </c>
      <c r="R1665" s="550">
        <f t="shared" si="1719"/>
        <v>0</v>
      </c>
      <c r="S1665" s="550">
        <f t="shared" si="1720"/>
        <v>0</v>
      </c>
      <c r="T1665" s="550">
        <f>IF(R1665=1,SUM($R$6:R1665),0)</f>
        <v>0</v>
      </c>
      <c r="U1665" s="550">
        <f>IF(S1665=1,SUM($S$6:S1665),0)</f>
        <v>0</v>
      </c>
      <c r="V1665" s="550">
        <f t="shared" si="1721"/>
        <v>0</v>
      </c>
      <c r="W1665" s="550">
        <f t="shared" si="1722"/>
        <v>0</v>
      </c>
      <c r="X1665" s="550">
        <f>IF(W1665=1,SUM($W$6:W1665),0)</f>
        <v>0</v>
      </c>
      <c r="Y1665" s="158"/>
      <c r="Z1665" s="158"/>
      <c r="AA1665" s="158"/>
      <c r="AB1665" s="158"/>
      <c r="AE1665" s="150"/>
      <c r="AF1665" s="160"/>
      <c r="AG1665" s="150"/>
      <c r="AH1665" s="150"/>
    </row>
    <row r="1666" spans="1:34" ht="15" customHeight="1">
      <c r="A1666" s="15"/>
      <c r="B1666" s="169">
        <v>46</v>
      </c>
      <c r="C1666" s="105" t="s">
        <v>385</v>
      </c>
      <c r="D1666" s="105" t="s">
        <v>2103</v>
      </c>
      <c r="E1666" s="212" t="s">
        <v>47</v>
      </c>
      <c r="F1666" s="213" t="s">
        <v>276</v>
      </c>
      <c r="G1666" s="214">
        <v>179916</v>
      </c>
      <c r="H1666" s="214">
        <v>179916</v>
      </c>
      <c r="I1666" s="167">
        <v>226529.99999999997</v>
      </c>
      <c r="J1666" s="445">
        <f t="shared" si="1726"/>
        <v>0.2590875742012938</v>
      </c>
      <c r="K1666" s="167">
        <f t="shared" si="1727"/>
        <v>285221.10818381904</v>
      </c>
      <c r="L1666" s="167">
        <f t="shared" ref="L1666:O1666" si="1782">IF($J1666&lt;0,(K1666*(1-$J1666)),(K1666*(1+$J1666)))</f>
        <v>359118.3532141695</v>
      </c>
      <c r="M1666" s="167">
        <f t="shared" si="1782"/>
        <v>452161.45619959204</v>
      </c>
      <c r="N1666" s="167">
        <f t="shared" si="1782"/>
        <v>569310.87103366887</v>
      </c>
      <c r="O1666" s="167">
        <f t="shared" si="1782"/>
        <v>716812.24357620766</v>
      </c>
      <c r="P1666" s="461"/>
      <c r="Q1666" s="87">
        <f t="shared" si="1729"/>
        <v>226529.99999999997</v>
      </c>
      <c r="R1666" s="550">
        <f t="shared" si="1719"/>
        <v>0</v>
      </c>
      <c r="S1666" s="550">
        <f t="shared" si="1720"/>
        <v>0</v>
      </c>
      <c r="T1666" s="550">
        <f>IF(R1666=1,SUM($R$6:R1666),0)</f>
        <v>0</v>
      </c>
      <c r="U1666" s="550">
        <f>IF(S1666=1,SUM($S$6:S1666),0)</f>
        <v>0</v>
      </c>
      <c r="V1666" s="550">
        <f t="shared" si="1721"/>
        <v>0</v>
      </c>
      <c r="W1666" s="550">
        <f t="shared" si="1722"/>
        <v>0</v>
      </c>
      <c r="X1666" s="550">
        <f>IF(W1666=1,SUM($W$6:W1666),0)</f>
        <v>0</v>
      </c>
      <c r="Y1666" s="158"/>
      <c r="Z1666" s="158"/>
      <c r="AA1666" s="158"/>
      <c r="AB1666" s="158"/>
      <c r="AE1666" s="150"/>
      <c r="AF1666" s="160"/>
      <c r="AG1666" s="150"/>
      <c r="AH1666" s="150"/>
    </row>
    <row r="1667" spans="1:34" ht="15" customHeight="1">
      <c r="A1667" s="15"/>
      <c r="B1667" s="169">
        <v>47</v>
      </c>
      <c r="C1667" s="105" t="s">
        <v>387</v>
      </c>
      <c r="D1667" s="105" t="s">
        <v>2104</v>
      </c>
      <c r="E1667" s="212" t="s">
        <v>47</v>
      </c>
      <c r="F1667" s="213" t="s">
        <v>276</v>
      </c>
      <c r="G1667" s="214">
        <v>160644</v>
      </c>
      <c r="H1667" s="214">
        <v>160644</v>
      </c>
      <c r="I1667" s="167">
        <v>222750</v>
      </c>
      <c r="J1667" s="445">
        <f t="shared" si="1726"/>
        <v>0.38660640920295808</v>
      </c>
      <c r="K1667" s="167">
        <f t="shared" si="1727"/>
        <v>308866.57764995896</v>
      </c>
      <c r="L1667" s="167">
        <f t="shared" ref="L1667:O1667" si="1783">IF($J1667&lt;0,(K1667*(1-$J1667)),(K1667*(1+$J1667)))</f>
        <v>428276.37615801627</v>
      </c>
      <c r="M1667" s="167">
        <f t="shared" si="1783"/>
        <v>593850.76809092239</v>
      </c>
      <c r="N1667" s="167">
        <f t="shared" si="1783"/>
        <v>823437.28114497254</v>
      </c>
      <c r="O1667" s="167">
        <f t="shared" si="1783"/>
        <v>1141783.4116122772</v>
      </c>
      <c r="P1667" s="461"/>
      <c r="Q1667" s="87">
        <f t="shared" si="1729"/>
        <v>222750</v>
      </c>
      <c r="R1667" s="550">
        <f t="shared" si="1719"/>
        <v>0</v>
      </c>
      <c r="S1667" s="550">
        <f t="shared" si="1720"/>
        <v>0</v>
      </c>
      <c r="T1667" s="550">
        <f>IF(R1667=1,SUM($R$6:R1667),0)</f>
        <v>0</v>
      </c>
      <c r="U1667" s="550">
        <f>IF(S1667=1,SUM($S$6:S1667),0)</f>
        <v>0</v>
      </c>
      <c r="V1667" s="550">
        <f t="shared" si="1721"/>
        <v>0</v>
      </c>
      <c r="W1667" s="550">
        <f t="shared" si="1722"/>
        <v>0</v>
      </c>
      <c r="X1667" s="550">
        <f>IF(W1667=1,SUM($W$6:W1667),0)</f>
        <v>0</v>
      </c>
      <c r="Y1667" s="158"/>
      <c r="Z1667" s="158"/>
      <c r="AA1667" s="158"/>
      <c r="AB1667" s="158"/>
      <c r="AE1667" s="150"/>
      <c r="AF1667" s="160"/>
      <c r="AG1667" s="150"/>
      <c r="AH1667" s="150"/>
    </row>
    <row r="1668" spans="1:34" ht="15" customHeight="1">
      <c r="A1668" s="15"/>
      <c r="B1668" s="169">
        <v>48</v>
      </c>
      <c r="C1668" s="105" t="s">
        <v>389</v>
      </c>
      <c r="D1668" s="105" t="s">
        <v>2105</v>
      </c>
      <c r="E1668" s="212" t="s">
        <v>47</v>
      </c>
      <c r="F1668" s="213" t="s">
        <v>276</v>
      </c>
      <c r="G1668" s="214">
        <v>118338.00000000001</v>
      </c>
      <c r="H1668" s="214">
        <v>118338.00000000001</v>
      </c>
      <c r="I1668" s="167">
        <v>217710</v>
      </c>
      <c r="J1668" s="445">
        <f t="shared" si="1726"/>
        <v>0.83973026415859631</v>
      </c>
      <c r="K1668" s="167">
        <f t="shared" si="1727"/>
        <v>400527.67580996797</v>
      </c>
      <c r="L1668" s="167">
        <f t="shared" ref="L1668:O1668" si="1784">IF($J1668&lt;0,(K1668*(1-$J1668)),(K1668*(1+$J1668)))</f>
        <v>736862.88682070095</v>
      </c>
      <c r="M1668" s="167">
        <f t="shared" si="1784"/>
        <v>1355628.953419314</v>
      </c>
      <c r="N1668" s="167">
        <f t="shared" si="1784"/>
        <v>2493991.6125751557</v>
      </c>
      <c r="O1668" s="167">
        <f t="shared" si="1784"/>
        <v>4588271.8482122142</v>
      </c>
      <c r="P1668" s="461"/>
      <c r="Q1668" s="87">
        <f t="shared" si="1729"/>
        <v>217710</v>
      </c>
      <c r="R1668" s="550">
        <f t="shared" si="1719"/>
        <v>0</v>
      </c>
      <c r="S1668" s="550">
        <f t="shared" si="1720"/>
        <v>0</v>
      </c>
      <c r="T1668" s="550">
        <f>IF(R1668=1,SUM($R$6:R1668),0)</f>
        <v>0</v>
      </c>
      <c r="U1668" s="550">
        <f>IF(S1668=1,SUM($S$6:S1668),0)</f>
        <v>0</v>
      </c>
      <c r="V1668" s="550">
        <f t="shared" si="1721"/>
        <v>0</v>
      </c>
      <c r="W1668" s="550">
        <f t="shared" si="1722"/>
        <v>0</v>
      </c>
      <c r="X1668" s="550">
        <f>IF(W1668=1,SUM($W$6:W1668),0)</f>
        <v>0</v>
      </c>
      <c r="Y1668" s="158"/>
      <c r="Z1668" s="158"/>
      <c r="AA1668" s="158"/>
      <c r="AB1668" s="158"/>
      <c r="AE1668" s="150"/>
      <c r="AF1668" s="160"/>
      <c r="AG1668" s="150"/>
      <c r="AH1668" s="150"/>
    </row>
    <row r="1669" spans="1:34" ht="15" customHeight="1">
      <c r="A1669" s="15"/>
      <c r="B1669" s="169">
        <v>49</v>
      </c>
      <c r="C1669" s="105" t="s">
        <v>391</v>
      </c>
      <c r="D1669" s="105"/>
      <c r="E1669" s="212" t="s">
        <v>47</v>
      </c>
      <c r="F1669" s="213" t="s">
        <v>276</v>
      </c>
      <c r="G1669" s="214">
        <v>100254</v>
      </c>
      <c r="H1669" s="214">
        <v>100254</v>
      </c>
      <c r="I1669" s="444">
        <v>100254</v>
      </c>
      <c r="J1669" s="449">
        <v>0.83973026415859631</v>
      </c>
      <c r="K1669" s="444">
        <f t="shared" si="1727"/>
        <v>184440.3179029559</v>
      </c>
      <c r="L1669" s="444">
        <f t="shared" ref="L1669:O1669" si="1785">IF($J1669&lt;0,(K1669*(1-$J1669)),(K1669*(1+$J1669)))</f>
        <v>339320.43477710051</v>
      </c>
      <c r="M1669" s="444">
        <f t="shared" si="1785"/>
        <v>624258.07310688484</v>
      </c>
      <c r="N1669" s="444">
        <f t="shared" si="1785"/>
        <v>1148466.4697400655</v>
      </c>
      <c r="O1669" s="444">
        <f t="shared" si="1785"/>
        <v>2112868.521752181</v>
      </c>
      <c r="P1669" s="461"/>
      <c r="Q1669" s="87">
        <f t="shared" si="1729"/>
        <v>100254</v>
      </c>
      <c r="R1669" s="550">
        <f t="shared" si="1719"/>
        <v>0</v>
      </c>
      <c r="S1669" s="550">
        <f t="shared" si="1720"/>
        <v>0</v>
      </c>
      <c r="T1669" s="550">
        <f>IF(R1669=1,SUM($R$6:R1669),0)</f>
        <v>0</v>
      </c>
      <c r="U1669" s="550">
        <f>IF(S1669=1,SUM($S$6:S1669),0)</f>
        <v>0</v>
      </c>
      <c r="V1669" s="550">
        <f t="shared" si="1721"/>
        <v>0</v>
      </c>
      <c r="W1669" s="550">
        <f t="shared" si="1722"/>
        <v>0</v>
      </c>
      <c r="X1669" s="550">
        <f>IF(W1669=1,SUM($W$6:W1669),0)</f>
        <v>0</v>
      </c>
      <c r="Y1669" s="158"/>
      <c r="Z1669" s="158"/>
      <c r="AA1669" s="158"/>
      <c r="AB1669" s="158"/>
      <c r="AE1669" s="150"/>
      <c r="AF1669" s="160"/>
      <c r="AG1669" s="150"/>
      <c r="AH1669" s="150"/>
    </row>
    <row r="1670" spans="1:34" ht="15" customHeight="1">
      <c r="A1670" s="15"/>
      <c r="B1670" s="169">
        <v>50</v>
      </c>
      <c r="C1670" s="105" t="s">
        <v>648</v>
      </c>
      <c r="D1670" s="105" t="s">
        <v>2106</v>
      </c>
      <c r="E1670" s="212" t="s">
        <v>47</v>
      </c>
      <c r="F1670" s="213" t="s">
        <v>276</v>
      </c>
      <c r="G1670" s="214">
        <v>90080.172455205786</v>
      </c>
      <c r="H1670" s="214">
        <v>90080.172455205786</v>
      </c>
      <c r="I1670" s="167">
        <v>172800</v>
      </c>
      <c r="J1670" s="445">
        <f t="shared" si="1726"/>
        <v>0.91829117651754433</v>
      </c>
      <c r="K1670" s="167">
        <f t="shared" si="1727"/>
        <v>331480.71530223166</v>
      </c>
      <c r="L1670" s="167">
        <f t="shared" ref="L1670:O1670" si="1786">IF($J1670&lt;0,(K1670*(1-$J1670)),(K1670*(1+$J1670)))</f>
        <v>635876.53134999517</v>
      </c>
      <c r="M1670" s="167">
        <f t="shared" si="1786"/>
        <v>1219796.3394432773</v>
      </c>
      <c r="N1670" s="167">
        <f t="shared" si="1786"/>
        <v>2339924.5551024382</v>
      </c>
      <c r="O1670" s="167">
        <f t="shared" si="1786"/>
        <v>4488656.6277697477</v>
      </c>
      <c r="P1670" s="461"/>
      <c r="Q1670" s="87">
        <f t="shared" si="1729"/>
        <v>172800</v>
      </c>
      <c r="R1670" s="550">
        <f t="shared" si="1719"/>
        <v>0</v>
      </c>
      <c r="S1670" s="550">
        <f t="shared" si="1720"/>
        <v>0</v>
      </c>
      <c r="T1670" s="550">
        <f>IF(R1670=1,SUM($R$6:R1670),0)</f>
        <v>0</v>
      </c>
      <c r="U1670" s="550">
        <f>IF(S1670=1,SUM($S$6:S1670),0)</f>
        <v>0</v>
      </c>
      <c r="V1670" s="550">
        <f t="shared" si="1721"/>
        <v>0</v>
      </c>
      <c r="W1670" s="550">
        <f t="shared" si="1722"/>
        <v>0</v>
      </c>
      <c r="X1670" s="550">
        <f>IF(W1670=1,SUM($W$6:W1670),0)</f>
        <v>0</v>
      </c>
      <c r="Y1670" s="158"/>
      <c r="Z1670" s="158"/>
      <c r="AA1670" s="158"/>
      <c r="AB1670" s="158"/>
      <c r="AE1670" s="150"/>
      <c r="AF1670" s="160"/>
      <c r="AG1670" s="150"/>
      <c r="AH1670" s="150"/>
    </row>
    <row r="1671" spans="1:34" ht="15" customHeight="1">
      <c r="A1671" s="15"/>
      <c r="B1671" s="169">
        <v>51</v>
      </c>
      <c r="C1671" s="105" t="s">
        <v>649</v>
      </c>
      <c r="D1671" s="105" t="s">
        <v>2107</v>
      </c>
      <c r="E1671" s="212" t="s">
        <v>47</v>
      </c>
      <c r="F1671" s="213" t="s">
        <v>276</v>
      </c>
      <c r="G1671" s="214">
        <v>82817.569758203899</v>
      </c>
      <c r="H1671" s="214">
        <v>82817.569758203899</v>
      </c>
      <c r="I1671" s="167">
        <v>167940</v>
      </c>
      <c r="J1671" s="445">
        <f t="shared" si="1726"/>
        <v>1.0278305737577367</v>
      </c>
      <c r="K1671" s="167">
        <f t="shared" si="1727"/>
        <v>340553.8665568743</v>
      </c>
      <c r="L1671" s="167">
        <f t="shared" ref="L1671:O1671" si="1787">IF($J1671&lt;0,(K1671*(1-$J1671)),(K1671*(1+$J1671)))</f>
        <v>690585.54261544207</v>
      </c>
      <c r="M1671" s="167">
        <f t="shared" si="1787"/>
        <v>1400390.4771106697</v>
      </c>
      <c r="N1671" s="167">
        <f t="shared" si="1787"/>
        <v>2839754.6246842002</v>
      </c>
      <c r="O1671" s="167">
        <f t="shared" si="1787"/>
        <v>5758541.2499045478</v>
      </c>
      <c r="P1671" s="461"/>
      <c r="Q1671" s="87">
        <f t="shared" si="1729"/>
        <v>167940</v>
      </c>
      <c r="R1671" s="550">
        <f t="shared" ref="R1671:R1734" si="1788">IF(E1671="MDU-KD",1,0)</f>
        <v>0</v>
      </c>
      <c r="S1671" s="550">
        <f t="shared" ref="S1671:S1734" si="1789">IF(E1671="HDW",1,0)</f>
        <v>0</v>
      </c>
      <c r="T1671" s="550">
        <f>IF(R1671=1,SUM($R$6:R1671),0)</f>
        <v>0</v>
      </c>
      <c r="U1671" s="550">
        <f>IF(S1671=1,SUM($S$6:S1671),0)</f>
        <v>0</v>
      </c>
      <c r="V1671" s="550">
        <f t="shared" ref="V1671:V1734" si="1790">IF(T1671=0,U1671,T1671)</f>
        <v>0</v>
      </c>
      <c r="W1671" s="550">
        <f t="shared" ref="W1671:W1734" si="1791">IF(F1671=0,0,IF(LEFT(C1671,11)="Tiang Beton",1,0))</f>
        <v>0</v>
      </c>
      <c r="X1671" s="550">
        <f>IF(W1671=1,SUM($W$6:W1671),0)</f>
        <v>0</v>
      </c>
      <c r="Y1671" s="158"/>
      <c r="Z1671" s="158"/>
      <c r="AA1671" s="158"/>
      <c r="AB1671" s="158"/>
      <c r="AE1671" s="150"/>
      <c r="AF1671" s="160"/>
      <c r="AG1671" s="150"/>
      <c r="AH1671" s="150"/>
    </row>
    <row r="1672" spans="1:34" ht="15" customHeight="1">
      <c r="A1672" s="15"/>
      <c r="B1672" s="169">
        <v>52</v>
      </c>
      <c r="C1672" s="105" t="s">
        <v>650</v>
      </c>
      <c r="D1672" s="105" t="s">
        <v>2108</v>
      </c>
      <c r="E1672" s="212" t="s">
        <v>47</v>
      </c>
      <c r="F1672" s="213" t="s">
        <v>276</v>
      </c>
      <c r="G1672" s="214">
        <v>76032</v>
      </c>
      <c r="H1672" s="214">
        <v>76032</v>
      </c>
      <c r="I1672" s="167">
        <v>154710</v>
      </c>
      <c r="J1672" s="445">
        <f t="shared" si="1726"/>
        <v>1.0348011363636365</v>
      </c>
      <c r="K1672" s="167">
        <f t="shared" si="1727"/>
        <v>314804.08380681823</v>
      </c>
      <c r="L1672" s="167">
        <f t="shared" ref="L1672:O1672" si="1792">IF($J1672&lt;0,(K1672*(1-$J1672)),(K1672*(1+$J1672)))</f>
        <v>640563.70746202732</v>
      </c>
      <c r="M1672" s="167">
        <f t="shared" si="1792"/>
        <v>1303419.7598570373</v>
      </c>
      <c r="N1672" s="167">
        <f t="shared" si="1792"/>
        <v>2652200.0085159182</v>
      </c>
      <c r="O1672" s="167">
        <f t="shared" si="1792"/>
        <v>5396699.5911918376</v>
      </c>
      <c r="P1672" s="461"/>
      <c r="Q1672" s="87">
        <f t="shared" si="1729"/>
        <v>154710</v>
      </c>
      <c r="R1672" s="550">
        <f t="shared" si="1788"/>
        <v>0</v>
      </c>
      <c r="S1672" s="550">
        <f t="shared" si="1789"/>
        <v>0</v>
      </c>
      <c r="T1672" s="550">
        <f>IF(R1672=1,SUM($R$6:R1672),0)</f>
        <v>0</v>
      </c>
      <c r="U1672" s="550">
        <f>IF(S1672=1,SUM($S$6:S1672),0)</f>
        <v>0</v>
      </c>
      <c r="V1672" s="550">
        <f t="shared" si="1790"/>
        <v>0</v>
      </c>
      <c r="W1672" s="550">
        <f t="shared" si="1791"/>
        <v>0</v>
      </c>
      <c r="X1672" s="550">
        <f>IF(W1672=1,SUM($W$6:W1672),0)</f>
        <v>0</v>
      </c>
      <c r="Y1672" s="158"/>
      <c r="Z1672" s="158"/>
      <c r="AA1672" s="158"/>
      <c r="AB1672" s="158"/>
      <c r="AE1672" s="150"/>
      <c r="AF1672" s="160"/>
      <c r="AG1672" s="150"/>
      <c r="AH1672" s="150"/>
    </row>
    <row r="1673" spans="1:34" ht="15" customHeight="1">
      <c r="A1673" s="15"/>
      <c r="B1673" s="169">
        <v>53</v>
      </c>
      <c r="C1673" s="105" t="s">
        <v>651</v>
      </c>
      <c r="D1673" s="105"/>
      <c r="E1673" s="212" t="s">
        <v>47</v>
      </c>
      <c r="F1673" s="213" t="s">
        <v>276</v>
      </c>
      <c r="G1673" s="214">
        <v>75900</v>
      </c>
      <c r="H1673" s="214">
        <v>75900</v>
      </c>
      <c r="I1673" s="444">
        <v>75900</v>
      </c>
      <c r="J1673" s="449">
        <v>0.91829117651754433</v>
      </c>
      <c r="K1673" s="444">
        <f t="shared" si="1727"/>
        <v>145598.30029768162</v>
      </c>
      <c r="L1673" s="444">
        <f t="shared" ref="L1673:O1673" si="1793">IF($J1673&lt;0,(K1673*(1-$J1673)),(K1673*(1+$J1673)))</f>
        <v>279299.9347769944</v>
      </c>
      <c r="M1673" s="444">
        <f t="shared" si="1793"/>
        <v>535778.60048463393</v>
      </c>
      <c r="N1673" s="444">
        <f t="shared" si="1793"/>
        <v>1027779.3618765918</v>
      </c>
      <c r="O1673" s="444">
        <f t="shared" si="1793"/>
        <v>1971580.0812946982</v>
      </c>
      <c r="P1673" s="461"/>
      <c r="Q1673" s="87">
        <f t="shared" si="1729"/>
        <v>75900</v>
      </c>
      <c r="R1673" s="550">
        <f t="shared" si="1788"/>
        <v>0</v>
      </c>
      <c r="S1673" s="550">
        <f t="shared" si="1789"/>
        <v>0</v>
      </c>
      <c r="T1673" s="550">
        <f>IF(R1673=1,SUM($R$6:R1673),0)</f>
        <v>0</v>
      </c>
      <c r="U1673" s="550">
        <f>IF(S1673=1,SUM($S$6:S1673),0)</f>
        <v>0</v>
      </c>
      <c r="V1673" s="550">
        <f t="shared" si="1790"/>
        <v>0</v>
      </c>
      <c r="W1673" s="550">
        <f t="shared" si="1791"/>
        <v>0</v>
      </c>
      <c r="X1673" s="550">
        <f>IF(W1673=1,SUM($W$6:W1673),0)</f>
        <v>0</v>
      </c>
      <c r="Y1673" s="158"/>
      <c r="Z1673" s="158"/>
      <c r="AA1673" s="158"/>
      <c r="AB1673" s="158"/>
      <c r="AE1673" s="150"/>
      <c r="AF1673" s="160"/>
      <c r="AG1673" s="150"/>
      <c r="AH1673" s="150"/>
    </row>
    <row r="1674" spans="1:34" ht="15" customHeight="1">
      <c r="A1674" s="15"/>
      <c r="B1674" s="169">
        <v>54</v>
      </c>
      <c r="C1674" s="105" t="s">
        <v>652</v>
      </c>
      <c r="D1674" s="105"/>
      <c r="E1674" s="212" t="s">
        <v>47</v>
      </c>
      <c r="F1674" s="213" t="s">
        <v>276</v>
      </c>
      <c r="G1674" s="214">
        <v>67188</v>
      </c>
      <c r="H1674" s="214">
        <v>67188</v>
      </c>
      <c r="I1674" s="444">
        <v>67188</v>
      </c>
      <c r="J1674" s="449">
        <v>0.91829117651754433</v>
      </c>
      <c r="K1674" s="444">
        <f t="shared" si="1727"/>
        <v>128886.14756786077</v>
      </c>
      <c r="L1674" s="444">
        <f t="shared" ref="L1674:O1674" si="1794">IF($J1674&lt;0,(K1674*(1-$J1674)),(K1674*(1+$J1674)))</f>
        <v>247241.15965476548</v>
      </c>
      <c r="M1674" s="444">
        <f t="shared" si="1794"/>
        <v>474280.53503770207</v>
      </c>
      <c r="N1674" s="444">
        <f t="shared" si="1794"/>
        <v>909808.16555684386</v>
      </c>
      <c r="O1674" s="444">
        <f t="shared" si="1794"/>
        <v>1745276.9763113067</v>
      </c>
      <c r="P1674" s="461"/>
      <c r="Q1674" s="87">
        <f t="shared" si="1729"/>
        <v>67188</v>
      </c>
      <c r="R1674" s="550">
        <f t="shared" si="1788"/>
        <v>0</v>
      </c>
      <c r="S1674" s="550">
        <f t="shared" si="1789"/>
        <v>0</v>
      </c>
      <c r="T1674" s="550">
        <f>IF(R1674=1,SUM($R$6:R1674),0)</f>
        <v>0</v>
      </c>
      <c r="U1674" s="550">
        <f>IF(S1674=1,SUM($S$6:S1674),0)</f>
        <v>0</v>
      </c>
      <c r="V1674" s="550">
        <f t="shared" si="1790"/>
        <v>0</v>
      </c>
      <c r="W1674" s="550">
        <f t="shared" si="1791"/>
        <v>0</v>
      </c>
      <c r="X1674" s="550">
        <f>IF(W1674=1,SUM($W$6:W1674),0)</f>
        <v>0</v>
      </c>
      <c r="Y1674" s="158"/>
      <c r="Z1674" s="158"/>
      <c r="AA1674" s="158"/>
      <c r="AB1674" s="158"/>
      <c r="AE1674" s="150"/>
      <c r="AF1674" s="160"/>
      <c r="AG1674" s="150"/>
      <c r="AH1674" s="150"/>
    </row>
    <row r="1675" spans="1:34" ht="15" customHeight="1">
      <c r="A1675" s="15"/>
      <c r="B1675" s="169">
        <v>55</v>
      </c>
      <c r="C1675" s="105" t="s">
        <v>797</v>
      </c>
      <c r="D1675" s="105" t="s">
        <v>797</v>
      </c>
      <c r="E1675" s="212" t="s">
        <v>47</v>
      </c>
      <c r="F1675" s="213" t="s">
        <v>276</v>
      </c>
      <c r="G1675" s="214">
        <v>397284.97886456642</v>
      </c>
      <c r="H1675" s="214">
        <v>397284.97886456642</v>
      </c>
      <c r="I1675" s="167">
        <v>384389.99999999994</v>
      </c>
      <c r="J1675" s="445">
        <f t="shared" ref="J1675:J1682" si="1795">((I1675-H1675)/H1675)*100%</f>
        <v>-3.2457755894572476E-2</v>
      </c>
      <c r="K1675" s="167">
        <f t="shared" ref="K1675:K1738" si="1796">IF($J1675&lt;0,(I1675*(1-$J1675)),(I1675*(1+$J1675)))</f>
        <v>396866.43678831466</v>
      </c>
      <c r="L1675" s="167">
        <f t="shared" ref="L1675:O1675" si="1797">IF($J1675&lt;0,(K1675*(1-$J1675)),(K1675*(1+$J1675)))</f>
        <v>409747.83071633853</v>
      </c>
      <c r="M1675" s="167">
        <f t="shared" si="1797"/>
        <v>423047.32578406006</v>
      </c>
      <c r="N1675" s="167">
        <f t="shared" si="1797"/>
        <v>436778.49261621071</v>
      </c>
      <c r="O1675" s="167">
        <f t="shared" si="1797"/>
        <v>450955.34230954701</v>
      </c>
      <c r="P1675" s="461"/>
      <c r="Q1675" s="87">
        <f t="shared" ref="Q1675:Q1738" si="1798">IF($Q$5=$H$4,H1675,(IF($Q$5=$G$4,G1675,(IF($Q$5=$I$4,I1675,(IF($Q$5=$K$4,K1675,(IF($Q$5=$L$4,L1675,(IF($Q$5=$M$4,M1675,(IF($Q$5=$N$4,N1675,(IF($Q$5=$O$4,O1675,0)))))))))))))))</f>
        <v>384389.99999999994</v>
      </c>
      <c r="R1675" s="550">
        <f t="shared" si="1788"/>
        <v>0</v>
      </c>
      <c r="S1675" s="550">
        <f t="shared" si="1789"/>
        <v>0</v>
      </c>
      <c r="T1675" s="550">
        <f>IF(R1675=1,SUM($R$6:R1675),0)</f>
        <v>0</v>
      </c>
      <c r="U1675" s="550">
        <f>IF(S1675=1,SUM($S$6:S1675),0)</f>
        <v>0</v>
      </c>
      <c r="V1675" s="550">
        <f t="shared" si="1790"/>
        <v>0</v>
      </c>
      <c r="W1675" s="550">
        <f t="shared" si="1791"/>
        <v>0</v>
      </c>
      <c r="X1675" s="550">
        <f>IF(W1675=1,SUM($W$6:W1675),0)</f>
        <v>0</v>
      </c>
      <c r="Y1675" s="158"/>
      <c r="Z1675" s="158"/>
      <c r="AA1675" s="158"/>
      <c r="AB1675" s="158"/>
      <c r="AE1675" s="150"/>
      <c r="AF1675" s="160"/>
      <c r="AG1675" s="150"/>
      <c r="AH1675" s="150"/>
    </row>
    <row r="1676" spans="1:34" ht="15" customHeight="1">
      <c r="A1676" s="15"/>
      <c r="B1676" s="169"/>
      <c r="C1676" s="105"/>
      <c r="D1676" s="105"/>
      <c r="E1676" s="212" t="s">
        <v>48</v>
      </c>
      <c r="F1676" s="213"/>
      <c r="G1676" s="214">
        <v>0</v>
      </c>
      <c r="H1676" s="214">
        <v>0</v>
      </c>
      <c r="I1676" s="167"/>
      <c r="J1676" s="445"/>
      <c r="K1676" s="167"/>
      <c r="L1676" s="167"/>
      <c r="M1676" s="167"/>
      <c r="N1676" s="167"/>
      <c r="O1676" s="167"/>
      <c r="P1676" s="455"/>
      <c r="Q1676" s="87">
        <f t="shared" si="1798"/>
        <v>0</v>
      </c>
      <c r="R1676" s="550">
        <f t="shared" si="1788"/>
        <v>0</v>
      </c>
      <c r="S1676" s="550">
        <f t="shared" si="1789"/>
        <v>0</v>
      </c>
      <c r="T1676" s="550">
        <f>IF(R1676=1,SUM($R$6:R1676),0)</f>
        <v>0</v>
      </c>
      <c r="U1676" s="550">
        <f>IF(S1676=1,SUM($S$6:S1676),0)</f>
        <v>0</v>
      </c>
      <c r="V1676" s="550">
        <f t="shared" si="1790"/>
        <v>0</v>
      </c>
      <c r="W1676" s="550">
        <f t="shared" si="1791"/>
        <v>0</v>
      </c>
      <c r="X1676" s="550">
        <f>IF(W1676=1,SUM($W$6:W1676),0)</f>
        <v>0</v>
      </c>
      <c r="Y1676" s="158"/>
      <c r="Z1676" s="158"/>
      <c r="AA1676" s="158"/>
      <c r="AB1676" s="158"/>
      <c r="AE1676" s="150"/>
      <c r="AF1676" s="160"/>
      <c r="AG1676" s="150"/>
      <c r="AH1676" s="150"/>
    </row>
    <row r="1677" spans="1:34" ht="15" customHeight="1">
      <c r="A1677" s="15"/>
      <c r="B1677" s="169" t="s">
        <v>720</v>
      </c>
      <c r="C1677" s="426" t="s">
        <v>600</v>
      </c>
      <c r="D1677" s="426"/>
      <c r="E1677" s="212" t="s">
        <v>48</v>
      </c>
      <c r="F1677" s="213"/>
      <c r="G1677" s="214">
        <v>0</v>
      </c>
      <c r="H1677" s="214">
        <v>0</v>
      </c>
      <c r="I1677" s="167">
        <v>0</v>
      </c>
      <c r="J1677" s="445"/>
      <c r="K1677" s="167"/>
      <c r="L1677" s="167"/>
      <c r="M1677" s="167"/>
      <c r="N1677" s="167"/>
      <c r="O1677" s="167"/>
      <c r="P1677" s="455"/>
      <c r="Q1677" s="87">
        <f t="shared" si="1798"/>
        <v>0</v>
      </c>
      <c r="R1677" s="550">
        <f t="shared" si="1788"/>
        <v>0</v>
      </c>
      <c r="S1677" s="550">
        <f t="shared" si="1789"/>
        <v>0</v>
      </c>
      <c r="T1677" s="550">
        <f>IF(R1677=1,SUM($R$6:R1677),0)</f>
        <v>0</v>
      </c>
      <c r="U1677" s="550">
        <f>IF(S1677=1,SUM($S$6:S1677),0)</f>
        <v>0</v>
      </c>
      <c r="V1677" s="550">
        <f t="shared" si="1790"/>
        <v>0</v>
      </c>
      <c r="W1677" s="550">
        <f t="shared" si="1791"/>
        <v>0</v>
      </c>
      <c r="X1677" s="550">
        <f>IF(W1677=1,SUM($W$6:W1677),0)</f>
        <v>0</v>
      </c>
      <c r="Y1677" s="158"/>
      <c r="Z1677" s="158"/>
      <c r="AA1677" s="158"/>
      <c r="AB1677" s="158"/>
      <c r="AE1677" s="150"/>
      <c r="AF1677" s="160"/>
      <c r="AG1677" s="150"/>
      <c r="AH1677" s="150"/>
    </row>
    <row r="1678" spans="1:34" ht="15" customHeight="1">
      <c r="A1678" s="15"/>
      <c r="B1678" s="169">
        <v>1</v>
      </c>
      <c r="C1678" s="105" t="s">
        <v>2360</v>
      </c>
      <c r="D1678" s="105" t="s">
        <v>2061</v>
      </c>
      <c r="E1678" s="212" t="s">
        <v>47</v>
      </c>
      <c r="F1678" s="213" t="s">
        <v>276</v>
      </c>
      <c r="G1678" s="214">
        <v>171300</v>
      </c>
      <c r="H1678" s="214">
        <v>171300</v>
      </c>
      <c r="I1678" s="167">
        <v>331380</v>
      </c>
      <c r="J1678" s="445">
        <f t="shared" si="1795"/>
        <v>0.93450087565674256</v>
      </c>
      <c r="K1678" s="167">
        <f t="shared" si="1796"/>
        <v>641054.90017513139</v>
      </c>
      <c r="L1678" s="167">
        <f t="shared" ref="L1678:O1678" si="1799">IF($J1678&lt;0,(K1678*(1-$J1678)),(K1678*(1+$J1678)))</f>
        <v>1240121.2657328374</v>
      </c>
      <c r="M1678" s="167">
        <f t="shared" si="1799"/>
        <v>2399015.6744807218</v>
      </c>
      <c r="N1678" s="167">
        <f t="shared" si="1799"/>
        <v>4640897.9229972074</v>
      </c>
      <c r="O1678" s="167">
        <f t="shared" si="1799"/>
        <v>8977821.0958716553</v>
      </c>
      <c r="P1678" s="455"/>
      <c r="Q1678" s="87">
        <f t="shared" si="1798"/>
        <v>331380</v>
      </c>
      <c r="R1678" s="550">
        <f t="shared" si="1788"/>
        <v>0</v>
      </c>
      <c r="S1678" s="550">
        <f t="shared" si="1789"/>
        <v>0</v>
      </c>
      <c r="T1678" s="550">
        <f>IF(R1678=1,SUM($R$6:R1678),0)</f>
        <v>0</v>
      </c>
      <c r="U1678" s="550">
        <f>IF(S1678=1,SUM($S$6:S1678),0)</f>
        <v>0</v>
      </c>
      <c r="V1678" s="550">
        <f t="shared" si="1790"/>
        <v>0</v>
      </c>
      <c r="W1678" s="550">
        <f t="shared" si="1791"/>
        <v>0</v>
      </c>
      <c r="X1678" s="550">
        <f>IF(W1678=1,SUM($W$6:W1678),0)</f>
        <v>0</v>
      </c>
      <c r="Y1678" s="158"/>
      <c r="Z1678" s="158"/>
      <c r="AA1678" s="158"/>
      <c r="AB1678" s="158"/>
      <c r="AE1678" s="150"/>
      <c r="AF1678" s="160"/>
      <c r="AG1678" s="150"/>
      <c r="AH1678" s="150"/>
    </row>
    <row r="1679" spans="1:34" ht="15" customHeight="1">
      <c r="A1679" s="15"/>
      <c r="B1679" s="169">
        <v>2</v>
      </c>
      <c r="C1679" s="105" t="s">
        <v>2361</v>
      </c>
      <c r="D1679" s="105" t="s">
        <v>2062</v>
      </c>
      <c r="E1679" s="212" t="s">
        <v>47</v>
      </c>
      <c r="F1679" s="213" t="s">
        <v>276</v>
      </c>
      <c r="G1679" s="214">
        <v>144000</v>
      </c>
      <c r="H1679" s="214">
        <v>144000</v>
      </c>
      <c r="I1679" s="167">
        <v>272790</v>
      </c>
      <c r="J1679" s="445">
        <f t="shared" si="1795"/>
        <v>0.89437500000000003</v>
      </c>
      <c r="K1679" s="167">
        <f t="shared" si="1796"/>
        <v>516766.55625000002</v>
      </c>
      <c r="L1679" s="167">
        <f t="shared" ref="L1679:O1679" si="1800">IF($J1679&lt;0,(K1679*(1-$J1679)),(K1679*(1+$J1679)))</f>
        <v>978949.64499609382</v>
      </c>
      <c r="M1679" s="167">
        <f t="shared" si="1800"/>
        <v>1854497.7337394753</v>
      </c>
      <c r="N1679" s="167">
        <f t="shared" si="1800"/>
        <v>3513114.1443527187</v>
      </c>
      <c r="O1679" s="167">
        <f t="shared" si="1800"/>
        <v>6655155.6072081821</v>
      </c>
      <c r="P1679" s="455"/>
      <c r="Q1679" s="87">
        <f t="shared" si="1798"/>
        <v>272790</v>
      </c>
      <c r="R1679" s="550">
        <f t="shared" si="1788"/>
        <v>0</v>
      </c>
      <c r="S1679" s="550">
        <f t="shared" si="1789"/>
        <v>0</v>
      </c>
      <c r="T1679" s="550">
        <f>IF(R1679=1,SUM($R$6:R1679),0)</f>
        <v>0</v>
      </c>
      <c r="U1679" s="550">
        <f>IF(S1679=1,SUM($S$6:S1679),0)</f>
        <v>0</v>
      </c>
      <c r="V1679" s="550">
        <f t="shared" si="1790"/>
        <v>0</v>
      </c>
      <c r="W1679" s="550">
        <f t="shared" si="1791"/>
        <v>0</v>
      </c>
      <c r="X1679" s="550">
        <f>IF(W1679=1,SUM($W$6:W1679),0)</f>
        <v>0</v>
      </c>
      <c r="Y1679" s="158"/>
      <c r="Z1679" s="158"/>
      <c r="AA1679" s="158"/>
      <c r="AB1679" s="158"/>
      <c r="AE1679" s="150"/>
      <c r="AF1679" s="160"/>
      <c r="AG1679" s="150"/>
      <c r="AH1679" s="150"/>
    </row>
    <row r="1680" spans="1:34" ht="15" customHeight="1">
      <c r="A1680" s="15"/>
      <c r="B1680" s="169">
        <v>3</v>
      </c>
      <c r="C1680" s="105" t="s">
        <v>2362</v>
      </c>
      <c r="D1680" s="105" t="s">
        <v>2063</v>
      </c>
      <c r="E1680" s="212" t="s">
        <v>47</v>
      </c>
      <c r="F1680" s="213" t="s">
        <v>276</v>
      </c>
      <c r="G1680" s="214">
        <v>132480</v>
      </c>
      <c r="H1680" s="214">
        <v>132480</v>
      </c>
      <c r="I1680" s="167">
        <v>272790</v>
      </c>
      <c r="J1680" s="445">
        <f t="shared" si="1795"/>
        <v>1.0591032608695652</v>
      </c>
      <c r="K1680" s="167">
        <f t="shared" si="1796"/>
        <v>561702.77853260876</v>
      </c>
      <c r="L1680" s="167">
        <f t="shared" ref="L1680:O1680" si="1801">IF($J1680&lt;0,(K1680*(1-$J1680)),(K1680*(1+$J1680)))</f>
        <v>1156604.0229159901</v>
      </c>
      <c r="M1680" s="167">
        <f t="shared" si="1801"/>
        <v>2381567.1151211727</v>
      </c>
      <c r="N1680" s="167">
        <f t="shared" si="1801"/>
        <v>4903892.6127257301</v>
      </c>
      <c r="O1680" s="167">
        <f t="shared" si="1801"/>
        <v>10097621.269817723</v>
      </c>
      <c r="P1680" s="455"/>
      <c r="Q1680" s="87">
        <f t="shared" si="1798"/>
        <v>272790</v>
      </c>
      <c r="R1680" s="550">
        <f t="shared" si="1788"/>
        <v>0</v>
      </c>
      <c r="S1680" s="550">
        <f t="shared" si="1789"/>
        <v>0</v>
      </c>
      <c r="T1680" s="550">
        <f>IF(R1680=1,SUM($R$6:R1680),0)</f>
        <v>0</v>
      </c>
      <c r="U1680" s="550">
        <f>IF(S1680=1,SUM($S$6:S1680),0)</f>
        <v>0</v>
      </c>
      <c r="V1680" s="550">
        <f t="shared" si="1790"/>
        <v>0</v>
      </c>
      <c r="W1680" s="550">
        <f t="shared" si="1791"/>
        <v>0</v>
      </c>
      <c r="X1680" s="550">
        <f>IF(W1680=1,SUM($W$6:W1680),0)</f>
        <v>0</v>
      </c>
      <c r="Y1680" s="158"/>
      <c r="Z1680" s="158"/>
      <c r="AA1680" s="158"/>
      <c r="AB1680" s="158"/>
      <c r="AE1680" s="150"/>
      <c r="AF1680" s="160"/>
      <c r="AG1680" s="150"/>
      <c r="AH1680" s="150"/>
    </row>
    <row r="1681" spans="1:34" ht="15" customHeight="1">
      <c r="A1681" s="15"/>
      <c r="B1681" s="169">
        <v>4</v>
      </c>
      <c r="C1681" s="105" t="s">
        <v>2363</v>
      </c>
      <c r="D1681" s="105" t="s">
        <v>2064</v>
      </c>
      <c r="E1681" s="212" t="s">
        <v>47</v>
      </c>
      <c r="F1681" s="213" t="s">
        <v>276</v>
      </c>
      <c r="G1681" s="214">
        <v>98580</v>
      </c>
      <c r="H1681" s="214">
        <v>98580</v>
      </c>
      <c r="I1681" s="167">
        <v>214200</v>
      </c>
      <c r="J1681" s="445">
        <f t="shared" si="1795"/>
        <v>1.1728545343883141</v>
      </c>
      <c r="K1681" s="167">
        <f t="shared" si="1796"/>
        <v>465425.44126597687</v>
      </c>
      <c r="L1681" s="167">
        <f t="shared" ref="L1681:O1681" si="1802">IF($J1681&lt;0,(K1681*(1-$J1681)),(K1681*(1+$J1681)))</f>
        <v>1011301.7804744598</v>
      </c>
      <c r="M1681" s="167">
        <f t="shared" si="1802"/>
        <v>2197411.6593389055</v>
      </c>
      <c r="N1681" s="167">
        <f t="shared" si="1802"/>
        <v>4774655.8879122902</v>
      </c>
      <c r="O1681" s="167">
        <f t="shared" si="1802"/>
        <v>10374632.696194082</v>
      </c>
      <c r="P1681" s="455"/>
      <c r="Q1681" s="87">
        <f t="shared" si="1798"/>
        <v>214200</v>
      </c>
      <c r="R1681" s="550">
        <f t="shared" si="1788"/>
        <v>0</v>
      </c>
      <c r="S1681" s="550">
        <f t="shared" si="1789"/>
        <v>0</v>
      </c>
      <c r="T1681" s="550">
        <f>IF(R1681=1,SUM($R$6:R1681),0)</f>
        <v>0</v>
      </c>
      <c r="U1681" s="550">
        <f>IF(S1681=1,SUM($S$6:S1681),0)</f>
        <v>0</v>
      </c>
      <c r="V1681" s="550">
        <f t="shared" si="1790"/>
        <v>0</v>
      </c>
      <c r="W1681" s="550">
        <f t="shared" si="1791"/>
        <v>0</v>
      </c>
      <c r="X1681" s="550">
        <f>IF(W1681=1,SUM($W$6:W1681),0)</f>
        <v>0</v>
      </c>
      <c r="Y1681" s="158"/>
      <c r="Z1681" s="158"/>
      <c r="AA1681" s="158"/>
      <c r="AB1681" s="158"/>
      <c r="AE1681" s="150"/>
      <c r="AF1681" s="160"/>
      <c r="AG1681" s="150"/>
      <c r="AH1681" s="150"/>
    </row>
    <row r="1682" spans="1:34" ht="15" customHeight="1">
      <c r="A1682" s="15"/>
      <c r="B1682" s="169">
        <v>5</v>
      </c>
      <c r="C1682" s="105" t="s">
        <v>2364</v>
      </c>
      <c r="D1682" s="105" t="s">
        <v>2065</v>
      </c>
      <c r="E1682" s="212" t="s">
        <v>47</v>
      </c>
      <c r="F1682" s="213" t="s">
        <v>276</v>
      </c>
      <c r="G1682" s="214">
        <v>67020</v>
      </c>
      <c r="H1682" s="214">
        <v>67020</v>
      </c>
      <c r="I1682" s="167">
        <v>214200</v>
      </c>
      <c r="J1682" s="445">
        <f t="shared" si="1795"/>
        <v>2.1960608773500447</v>
      </c>
      <c r="K1682" s="167">
        <f t="shared" si="1796"/>
        <v>684596.23992837954</v>
      </c>
      <c r="L1682" s="167">
        <f t="shared" ref="L1682:O1682" si="1803">IF($J1682&lt;0,(K1682*(1-$J1682)),(K1682*(1+$J1682)))</f>
        <v>2188011.2592160385</v>
      </c>
      <c r="M1682" s="167">
        <f t="shared" si="1803"/>
        <v>6993017.1847817879</v>
      </c>
      <c r="N1682" s="167">
        <f t="shared" si="1803"/>
        <v>22350108.638917621</v>
      </c>
      <c r="O1682" s="167">
        <f t="shared" si="1803"/>
        <v>71432307.825367868</v>
      </c>
      <c r="P1682" s="455"/>
      <c r="Q1682" s="87">
        <f t="shared" si="1798"/>
        <v>214200</v>
      </c>
      <c r="R1682" s="550">
        <f t="shared" si="1788"/>
        <v>0</v>
      </c>
      <c r="S1682" s="550">
        <f t="shared" si="1789"/>
        <v>0</v>
      </c>
      <c r="T1682" s="550">
        <f>IF(R1682=1,SUM($R$6:R1682),0)</f>
        <v>0</v>
      </c>
      <c r="U1682" s="550">
        <f>IF(S1682=1,SUM($S$6:S1682),0)</f>
        <v>0</v>
      </c>
      <c r="V1682" s="550">
        <f t="shared" si="1790"/>
        <v>0</v>
      </c>
      <c r="W1682" s="550">
        <f t="shared" si="1791"/>
        <v>0</v>
      </c>
      <c r="X1682" s="550">
        <f>IF(W1682=1,SUM($W$6:W1682),0)</f>
        <v>0</v>
      </c>
      <c r="Y1682" s="158"/>
      <c r="Z1682" s="158"/>
      <c r="AA1682" s="158"/>
      <c r="AB1682" s="158"/>
      <c r="AE1682" s="150"/>
      <c r="AF1682" s="160"/>
      <c r="AG1682" s="150"/>
      <c r="AH1682" s="150"/>
    </row>
    <row r="1683" spans="1:34" ht="15" customHeight="1">
      <c r="A1683" s="15"/>
      <c r="B1683" s="169">
        <v>6</v>
      </c>
      <c r="C1683" s="105" t="s">
        <v>2066</v>
      </c>
      <c r="D1683" s="105" t="s">
        <v>2066</v>
      </c>
      <c r="E1683" s="212" t="s">
        <v>47</v>
      </c>
      <c r="F1683" s="213" t="s">
        <v>276</v>
      </c>
      <c r="G1683" s="405"/>
      <c r="H1683" s="405"/>
      <c r="I1683" s="409">
        <v>187560</v>
      </c>
      <c r="J1683" s="447">
        <v>0.89437500000000003</v>
      </c>
      <c r="K1683" s="409">
        <f t="shared" si="1796"/>
        <v>355308.97500000003</v>
      </c>
      <c r="L1683" s="409">
        <f t="shared" ref="L1683:O1683" si="1804">IF($J1683&lt;0,(K1683*(1-$J1683)),(K1683*(1+$J1683)))</f>
        <v>673088.43951562513</v>
      </c>
      <c r="M1683" s="409">
        <f t="shared" si="1804"/>
        <v>1275081.9126074126</v>
      </c>
      <c r="N1683" s="409">
        <f t="shared" si="1804"/>
        <v>2415483.2981956676</v>
      </c>
      <c r="O1683" s="409">
        <f t="shared" si="1804"/>
        <v>4575831.1730194185</v>
      </c>
      <c r="P1683" s="455"/>
      <c r="Q1683" s="87">
        <f t="shared" si="1798"/>
        <v>187560</v>
      </c>
      <c r="R1683" s="550">
        <f t="shared" si="1788"/>
        <v>0</v>
      </c>
      <c r="S1683" s="550">
        <f t="shared" si="1789"/>
        <v>0</v>
      </c>
      <c r="T1683" s="550">
        <f>IF(R1683=1,SUM($R$6:R1683),0)</f>
        <v>0</v>
      </c>
      <c r="U1683" s="550">
        <f>IF(S1683=1,SUM($S$6:S1683),0)</f>
        <v>0</v>
      </c>
      <c r="V1683" s="550">
        <f t="shared" si="1790"/>
        <v>0</v>
      </c>
      <c r="W1683" s="550">
        <f t="shared" si="1791"/>
        <v>0</v>
      </c>
      <c r="X1683" s="550">
        <f>IF(W1683=1,SUM($W$6:W1683),0)</f>
        <v>0</v>
      </c>
      <c r="Y1683" s="158"/>
      <c r="Z1683" s="158"/>
      <c r="AA1683" s="158"/>
      <c r="AB1683" s="158"/>
      <c r="AE1683" s="150"/>
      <c r="AF1683" s="160"/>
      <c r="AG1683" s="150"/>
      <c r="AH1683" s="150"/>
    </row>
    <row r="1684" spans="1:34" ht="15" customHeight="1">
      <c r="A1684" s="15"/>
      <c r="B1684" s="169">
        <v>7</v>
      </c>
      <c r="C1684" s="105" t="s">
        <v>2365</v>
      </c>
      <c r="D1684" s="105"/>
      <c r="E1684" s="212" t="s">
        <v>47</v>
      </c>
      <c r="F1684" s="213" t="s">
        <v>276</v>
      </c>
      <c r="G1684" s="214">
        <v>134100</v>
      </c>
      <c r="H1684" s="214">
        <v>134100</v>
      </c>
      <c r="I1684" s="444">
        <v>134100</v>
      </c>
      <c r="J1684" s="449">
        <v>0.89437500000000003</v>
      </c>
      <c r="K1684" s="444">
        <f t="shared" si="1796"/>
        <v>254035.68750000003</v>
      </c>
      <c r="L1684" s="444">
        <f t="shared" ref="L1684:O1684" si="1805">IF($J1684&lt;0,(K1684*(1-$J1684)),(K1684*(1+$J1684)))</f>
        <v>481238.85550781258</v>
      </c>
      <c r="M1684" s="444">
        <f t="shared" si="1805"/>
        <v>911646.85690261249</v>
      </c>
      <c r="N1684" s="444">
        <f t="shared" si="1805"/>
        <v>1727001.0145448868</v>
      </c>
      <c r="O1684" s="444">
        <f t="shared" si="1805"/>
        <v>3271587.54692847</v>
      </c>
      <c r="P1684" s="455"/>
      <c r="Q1684" s="87">
        <f t="shared" si="1798"/>
        <v>134100</v>
      </c>
      <c r="R1684" s="550">
        <f t="shared" si="1788"/>
        <v>0</v>
      </c>
      <c r="S1684" s="550">
        <f t="shared" si="1789"/>
        <v>0</v>
      </c>
      <c r="T1684" s="550">
        <f>IF(R1684=1,SUM($R$6:R1684),0)</f>
        <v>0</v>
      </c>
      <c r="U1684" s="550">
        <f>IF(S1684=1,SUM($S$6:S1684),0)</f>
        <v>0</v>
      </c>
      <c r="V1684" s="550">
        <f t="shared" si="1790"/>
        <v>0</v>
      </c>
      <c r="W1684" s="550">
        <f t="shared" si="1791"/>
        <v>0</v>
      </c>
      <c r="X1684" s="550">
        <f>IF(W1684=1,SUM($W$6:W1684),0)</f>
        <v>0</v>
      </c>
      <c r="Y1684" s="158"/>
      <c r="Z1684" s="158"/>
      <c r="AA1684" s="158"/>
      <c r="AB1684" s="158"/>
      <c r="AE1684" s="150"/>
      <c r="AF1684" s="160"/>
      <c r="AG1684" s="150"/>
      <c r="AH1684" s="150"/>
    </row>
    <row r="1685" spans="1:34" ht="15" customHeight="1">
      <c r="A1685" s="15"/>
      <c r="B1685" s="169">
        <v>8</v>
      </c>
      <c r="C1685" s="105" t="s">
        <v>2067</v>
      </c>
      <c r="D1685" s="105" t="s">
        <v>2067</v>
      </c>
      <c r="E1685" s="212" t="s">
        <v>47</v>
      </c>
      <c r="F1685" s="213" t="s">
        <v>276</v>
      </c>
      <c r="G1685" s="405"/>
      <c r="H1685" s="405"/>
      <c r="I1685" s="409">
        <v>171570</v>
      </c>
      <c r="J1685" s="447">
        <v>0.89437500000000003</v>
      </c>
      <c r="K1685" s="409">
        <f t="shared" si="1796"/>
        <v>325017.91875000001</v>
      </c>
      <c r="L1685" s="409">
        <f t="shared" ref="L1685:O1685" si="1806">IF($J1685&lt;0,(K1685*(1-$J1685)),(K1685*(1+$J1685)))</f>
        <v>615705.81983203127</v>
      </c>
      <c r="M1685" s="409">
        <f t="shared" si="1806"/>
        <v>1166377.7124443043</v>
      </c>
      <c r="N1685" s="409">
        <f t="shared" si="1806"/>
        <v>2209556.7790116789</v>
      </c>
      <c r="O1685" s="409">
        <f t="shared" si="1806"/>
        <v>4185729.1232402497</v>
      </c>
      <c r="P1685" s="455"/>
      <c r="Q1685" s="87">
        <f t="shared" si="1798"/>
        <v>171570</v>
      </c>
      <c r="R1685" s="550">
        <f t="shared" si="1788"/>
        <v>0</v>
      </c>
      <c r="S1685" s="550">
        <f t="shared" si="1789"/>
        <v>0</v>
      </c>
      <c r="T1685" s="550">
        <f>IF(R1685=1,SUM($R$6:R1685),0)</f>
        <v>0</v>
      </c>
      <c r="U1685" s="550">
        <f>IF(S1685=1,SUM($S$6:S1685),0)</f>
        <v>0</v>
      </c>
      <c r="V1685" s="550">
        <f t="shared" si="1790"/>
        <v>0</v>
      </c>
      <c r="W1685" s="550">
        <f t="shared" si="1791"/>
        <v>0</v>
      </c>
      <c r="X1685" s="550">
        <f>IF(W1685=1,SUM($W$6:W1685),0)</f>
        <v>0</v>
      </c>
      <c r="Y1685" s="158"/>
      <c r="Z1685" s="158"/>
      <c r="AA1685" s="158"/>
      <c r="AB1685" s="158"/>
      <c r="AE1685" s="150"/>
      <c r="AF1685" s="160"/>
      <c r="AG1685" s="150"/>
      <c r="AH1685" s="150"/>
    </row>
    <row r="1686" spans="1:34" ht="15" customHeight="1">
      <c r="A1686" s="15"/>
      <c r="B1686" s="169">
        <v>9</v>
      </c>
      <c r="C1686" s="105" t="s">
        <v>2366</v>
      </c>
      <c r="D1686" s="105"/>
      <c r="E1686" s="212" t="s">
        <v>47</v>
      </c>
      <c r="F1686" s="213" t="s">
        <v>276</v>
      </c>
      <c r="G1686" s="214">
        <v>107400</v>
      </c>
      <c r="H1686" s="214">
        <v>107400</v>
      </c>
      <c r="I1686" s="444">
        <v>107400</v>
      </c>
      <c r="J1686" s="449">
        <v>0.89437500000000003</v>
      </c>
      <c r="K1686" s="444">
        <f t="shared" si="1796"/>
        <v>203455.87500000003</v>
      </c>
      <c r="L1686" s="444">
        <f t="shared" ref="L1686:O1686" si="1807">IF($J1686&lt;0,(K1686*(1-$J1686)),(K1686*(1+$J1686)))</f>
        <v>385421.72320312506</v>
      </c>
      <c r="M1686" s="444">
        <f t="shared" si="1807"/>
        <v>730133.27689292014</v>
      </c>
      <c r="N1686" s="444">
        <f t="shared" si="1807"/>
        <v>1383146.2264140258</v>
      </c>
      <c r="O1686" s="444">
        <f t="shared" si="1807"/>
        <v>2620197.6326630702</v>
      </c>
      <c r="P1686" s="455"/>
      <c r="Q1686" s="87">
        <f t="shared" si="1798"/>
        <v>107400</v>
      </c>
      <c r="R1686" s="550">
        <f t="shared" si="1788"/>
        <v>0</v>
      </c>
      <c r="S1686" s="550">
        <f t="shared" si="1789"/>
        <v>0</v>
      </c>
      <c r="T1686" s="550">
        <f>IF(R1686=1,SUM($R$6:R1686),0)</f>
        <v>0</v>
      </c>
      <c r="U1686" s="550">
        <f>IF(S1686=1,SUM($S$6:S1686),0)</f>
        <v>0</v>
      </c>
      <c r="V1686" s="550">
        <f t="shared" si="1790"/>
        <v>0</v>
      </c>
      <c r="W1686" s="550">
        <f t="shared" si="1791"/>
        <v>0</v>
      </c>
      <c r="X1686" s="550">
        <f>IF(W1686=1,SUM($W$6:W1686),0)</f>
        <v>0</v>
      </c>
      <c r="Y1686" s="158"/>
      <c r="Z1686" s="158"/>
      <c r="AA1686" s="158"/>
      <c r="AB1686" s="158"/>
      <c r="AE1686" s="150"/>
      <c r="AF1686" s="160"/>
      <c r="AG1686" s="150"/>
      <c r="AH1686" s="150"/>
    </row>
    <row r="1687" spans="1:34" ht="15" customHeight="1">
      <c r="A1687" s="15"/>
      <c r="B1687" s="169"/>
      <c r="C1687" s="105"/>
      <c r="D1687" s="105"/>
      <c r="E1687" s="212" t="s">
        <v>48</v>
      </c>
      <c r="F1687" s="213"/>
      <c r="G1687" s="214">
        <v>0</v>
      </c>
      <c r="H1687" s="214">
        <v>0</v>
      </c>
      <c r="I1687" s="167"/>
      <c r="J1687" s="445"/>
      <c r="K1687" s="167"/>
      <c r="L1687" s="167"/>
      <c r="M1687" s="167"/>
      <c r="N1687" s="167"/>
      <c r="O1687" s="167"/>
      <c r="P1687" s="455"/>
      <c r="Q1687" s="87">
        <f t="shared" si="1798"/>
        <v>0</v>
      </c>
      <c r="R1687" s="550">
        <f t="shared" si="1788"/>
        <v>0</v>
      </c>
      <c r="S1687" s="550">
        <f t="shared" si="1789"/>
        <v>0</v>
      </c>
      <c r="T1687" s="550">
        <f>IF(R1687=1,SUM($R$6:R1687),0)</f>
        <v>0</v>
      </c>
      <c r="U1687" s="550">
        <f>IF(S1687=1,SUM($S$6:S1687),0)</f>
        <v>0</v>
      </c>
      <c r="V1687" s="550">
        <f t="shared" si="1790"/>
        <v>0</v>
      </c>
      <c r="W1687" s="550">
        <f t="shared" si="1791"/>
        <v>0</v>
      </c>
      <c r="X1687" s="550">
        <f>IF(W1687=1,SUM($W$6:W1687),0)</f>
        <v>0</v>
      </c>
      <c r="Y1687" s="158"/>
      <c r="Z1687" s="158"/>
      <c r="AA1687" s="158"/>
      <c r="AB1687" s="158"/>
      <c r="AE1687" s="150"/>
      <c r="AF1687" s="160"/>
      <c r="AG1687" s="150"/>
      <c r="AH1687" s="150"/>
    </row>
    <row r="1688" spans="1:34" ht="15" customHeight="1">
      <c r="A1688" s="15"/>
      <c r="B1688" s="169" t="s">
        <v>716</v>
      </c>
      <c r="C1688" s="105" t="s">
        <v>591</v>
      </c>
      <c r="D1688" s="105"/>
      <c r="E1688" s="212" t="s">
        <v>48</v>
      </c>
      <c r="F1688" s="213"/>
      <c r="G1688" s="214">
        <v>0</v>
      </c>
      <c r="H1688" s="214">
        <v>0</v>
      </c>
      <c r="I1688" s="167">
        <v>0</v>
      </c>
      <c r="J1688" s="445"/>
      <c r="K1688" s="167"/>
      <c r="L1688" s="167"/>
      <c r="M1688" s="167"/>
      <c r="N1688" s="167"/>
      <c r="O1688" s="167"/>
      <c r="P1688" s="455"/>
      <c r="Q1688" s="87">
        <f t="shared" si="1798"/>
        <v>0</v>
      </c>
      <c r="R1688" s="550">
        <f t="shared" si="1788"/>
        <v>0</v>
      </c>
      <c r="S1688" s="550">
        <f t="shared" si="1789"/>
        <v>0</v>
      </c>
      <c r="T1688" s="550">
        <f>IF(R1688=1,SUM($R$6:R1688),0)</f>
        <v>0</v>
      </c>
      <c r="U1688" s="550">
        <f>IF(S1688=1,SUM($S$6:S1688),0)</f>
        <v>0</v>
      </c>
      <c r="V1688" s="550">
        <f t="shared" si="1790"/>
        <v>0</v>
      </c>
      <c r="W1688" s="550">
        <f t="shared" si="1791"/>
        <v>0</v>
      </c>
      <c r="X1688" s="550">
        <f>IF(W1688=1,SUM($W$6:W1688),0)</f>
        <v>0</v>
      </c>
      <c r="Y1688" s="158"/>
      <c r="Z1688" s="158"/>
      <c r="AA1688" s="158"/>
      <c r="AB1688" s="158"/>
      <c r="AE1688" s="150"/>
      <c r="AF1688" s="160"/>
      <c r="AG1688" s="150"/>
      <c r="AH1688" s="150"/>
    </row>
    <row r="1689" spans="1:34" ht="15" customHeight="1">
      <c r="A1689" s="15"/>
      <c r="B1689" s="169">
        <v>1</v>
      </c>
      <c r="C1689" s="105" t="s">
        <v>903</v>
      </c>
      <c r="D1689" s="105"/>
      <c r="E1689" s="212" t="s">
        <v>47</v>
      </c>
      <c r="F1689" s="213" t="s">
        <v>775</v>
      </c>
      <c r="G1689" s="214">
        <v>5708400</v>
      </c>
      <c r="H1689" s="214">
        <v>5708400</v>
      </c>
      <c r="I1689" s="167">
        <f t="shared" ref="I1689:I1720" si="1808">I1621*20</f>
        <v>6739200</v>
      </c>
      <c r="J1689" s="445">
        <v>0.18057599327307125</v>
      </c>
      <c r="K1689" s="167">
        <f t="shared" si="1796"/>
        <v>7956137.7338658823</v>
      </c>
      <c r="L1689" s="167">
        <f t="shared" ref="L1689:O1689" si="1809">IF($J1689&lt;0,(K1689*(1-$J1689)),(K1689*(1+$J1689)))</f>
        <v>9392825.2077760771</v>
      </c>
      <c r="M1689" s="167">
        <f t="shared" si="1809"/>
        <v>11088943.949310584</v>
      </c>
      <c r="N1689" s="167">
        <f t="shared" si="1809"/>
        <v>13091341.017306756</v>
      </c>
      <c r="O1689" s="167">
        <f t="shared" si="1809"/>
        <v>15455322.924783424</v>
      </c>
      <c r="P1689" s="455"/>
      <c r="Q1689" s="87">
        <f t="shared" si="1798"/>
        <v>6739200</v>
      </c>
      <c r="R1689" s="550">
        <f t="shared" si="1788"/>
        <v>0</v>
      </c>
      <c r="S1689" s="550">
        <f t="shared" si="1789"/>
        <v>0</v>
      </c>
      <c r="T1689" s="550">
        <f>IF(R1689=1,SUM($R$6:R1689),0)</f>
        <v>0</v>
      </c>
      <c r="U1689" s="550">
        <f>IF(S1689=1,SUM($S$6:S1689),0)</f>
        <v>0</v>
      </c>
      <c r="V1689" s="550">
        <f t="shared" si="1790"/>
        <v>0</v>
      </c>
      <c r="W1689" s="550">
        <f t="shared" si="1791"/>
        <v>0</v>
      </c>
      <c r="X1689" s="550">
        <f>IF(W1689=1,SUM($W$6:W1689),0)</f>
        <v>0</v>
      </c>
      <c r="Y1689" s="158"/>
      <c r="Z1689" s="158"/>
      <c r="AA1689" s="158"/>
      <c r="AB1689" s="158"/>
      <c r="AE1689" s="150"/>
      <c r="AF1689" s="160"/>
      <c r="AG1689" s="150"/>
      <c r="AH1689" s="150"/>
    </row>
    <row r="1690" spans="1:34" ht="15" customHeight="1">
      <c r="A1690" s="15"/>
      <c r="B1690" s="169">
        <v>2</v>
      </c>
      <c r="C1690" s="105" t="s">
        <v>904</v>
      </c>
      <c r="D1690" s="105"/>
      <c r="E1690" s="212" t="s">
        <v>47</v>
      </c>
      <c r="F1690" s="213" t="s">
        <v>775</v>
      </c>
      <c r="G1690" s="214">
        <v>5708400</v>
      </c>
      <c r="H1690" s="214">
        <v>5708400</v>
      </c>
      <c r="I1690" s="167">
        <f t="shared" si="1808"/>
        <v>6739200</v>
      </c>
      <c r="J1690" s="445">
        <v>0.18057599327307125</v>
      </c>
      <c r="K1690" s="167">
        <f t="shared" si="1796"/>
        <v>7956137.7338658823</v>
      </c>
      <c r="L1690" s="167">
        <f t="shared" ref="L1690:O1690" si="1810">IF($J1690&lt;0,(K1690*(1-$J1690)),(K1690*(1+$J1690)))</f>
        <v>9392825.2077760771</v>
      </c>
      <c r="M1690" s="167">
        <f t="shared" si="1810"/>
        <v>11088943.949310584</v>
      </c>
      <c r="N1690" s="167">
        <f t="shared" si="1810"/>
        <v>13091341.017306756</v>
      </c>
      <c r="O1690" s="167">
        <f t="shared" si="1810"/>
        <v>15455322.924783424</v>
      </c>
      <c r="P1690" s="455"/>
      <c r="Q1690" s="87">
        <f t="shared" si="1798"/>
        <v>6739200</v>
      </c>
      <c r="R1690" s="550">
        <f t="shared" si="1788"/>
        <v>0</v>
      </c>
      <c r="S1690" s="550">
        <f t="shared" si="1789"/>
        <v>0</v>
      </c>
      <c r="T1690" s="550">
        <f>IF(R1690=1,SUM($R$6:R1690),0)</f>
        <v>0</v>
      </c>
      <c r="U1690" s="550">
        <f>IF(S1690=1,SUM($S$6:S1690),0)</f>
        <v>0</v>
      </c>
      <c r="V1690" s="550">
        <f t="shared" si="1790"/>
        <v>0</v>
      </c>
      <c r="W1690" s="550">
        <f t="shared" si="1791"/>
        <v>0</v>
      </c>
      <c r="X1690" s="550">
        <f>IF(W1690=1,SUM($W$6:W1690),0)</f>
        <v>0</v>
      </c>
      <c r="Y1690" s="158"/>
      <c r="Z1690" s="158"/>
      <c r="AA1690" s="158"/>
      <c r="AB1690" s="158"/>
      <c r="AE1690" s="150"/>
      <c r="AF1690" s="160"/>
      <c r="AG1690" s="150"/>
      <c r="AH1690" s="150"/>
    </row>
    <row r="1691" spans="1:34" ht="15" customHeight="1">
      <c r="A1691" s="15"/>
      <c r="B1691" s="169">
        <v>3</v>
      </c>
      <c r="C1691" s="105" t="s">
        <v>905</v>
      </c>
      <c r="D1691" s="105"/>
      <c r="E1691" s="212" t="s">
        <v>47</v>
      </c>
      <c r="F1691" s="213" t="s">
        <v>775</v>
      </c>
      <c r="G1691" s="214">
        <v>4455600</v>
      </c>
      <c r="H1691" s="214">
        <v>4455600</v>
      </c>
      <c r="I1691" s="167">
        <f t="shared" si="1808"/>
        <v>6634800</v>
      </c>
      <c r="J1691" s="445">
        <v>0.48909237813089146</v>
      </c>
      <c r="K1691" s="167">
        <f t="shared" si="1796"/>
        <v>9879830.1104228385</v>
      </c>
      <c r="L1691" s="167">
        <f t="shared" ref="L1691:O1691" si="1811">IF($J1691&lt;0,(K1691*(1-$J1691)),(K1691*(1+$J1691)))</f>
        <v>14711979.714658732</v>
      </c>
      <c r="M1691" s="167">
        <f t="shared" si="1811"/>
        <v>21907496.860314604</v>
      </c>
      <c r="N1691" s="167">
        <f t="shared" si="1811"/>
        <v>32622286.59862091</v>
      </c>
      <c r="O1691" s="167">
        <f t="shared" si="1811"/>
        <v>48577598.331207916</v>
      </c>
      <c r="P1691" s="455"/>
      <c r="Q1691" s="87">
        <f t="shared" si="1798"/>
        <v>6634800</v>
      </c>
      <c r="R1691" s="550">
        <f t="shared" si="1788"/>
        <v>0</v>
      </c>
      <c r="S1691" s="550">
        <f t="shared" si="1789"/>
        <v>0</v>
      </c>
      <c r="T1691" s="550">
        <f>IF(R1691=1,SUM($R$6:R1691),0)</f>
        <v>0</v>
      </c>
      <c r="U1691" s="550">
        <f>IF(S1691=1,SUM($S$6:S1691),0)</f>
        <v>0</v>
      </c>
      <c r="V1691" s="550">
        <f t="shared" si="1790"/>
        <v>0</v>
      </c>
      <c r="W1691" s="550">
        <f t="shared" si="1791"/>
        <v>0</v>
      </c>
      <c r="X1691" s="550">
        <f>IF(W1691=1,SUM($W$6:W1691),0)</f>
        <v>0</v>
      </c>
      <c r="Y1691" s="158"/>
      <c r="Z1691" s="158"/>
      <c r="AA1691" s="158"/>
      <c r="AB1691" s="158"/>
      <c r="AE1691" s="150"/>
      <c r="AF1691" s="160"/>
      <c r="AG1691" s="150"/>
      <c r="AH1691" s="150"/>
    </row>
    <row r="1692" spans="1:34" ht="15" customHeight="1">
      <c r="A1692" s="15"/>
      <c r="B1692" s="169">
        <v>4</v>
      </c>
      <c r="C1692" s="105" t="s">
        <v>906</v>
      </c>
      <c r="D1692" s="105"/>
      <c r="E1692" s="212" t="s">
        <v>47</v>
      </c>
      <c r="F1692" s="213" t="s">
        <v>775</v>
      </c>
      <c r="G1692" s="214">
        <v>4220400</v>
      </c>
      <c r="H1692" s="214">
        <v>4220400</v>
      </c>
      <c r="I1692" s="167">
        <f t="shared" si="1808"/>
        <v>6612000</v>
      </c>
      <c r="J1692" s="445">
        <v>0.56667614444128522</v>
      </c>
      <c r="K1692" s="167">
        <f t="shared" si="1796"/>
        <v>10358862.66704578</v>
      </c>
      <c r="L1692" s="167">
        <f t="shared" ref="L1692:O1692" si="1812">IF($J1692&lt;0,(K1692*(1-$J1692)),(K1692*(1+$J1692)))</f>
        <v>16228983.024004051</v>
      </c>
      <c r="M1692" s="167">
        <f t="shared" si="1812"/>
        <v>25425560.552249741</v>
      </c>
      <c r="N1692" s="167">
        <f t="shared" si="1812"/>
        <v>39833619.176257059</v>
      </c>
      <c r="O1692" s="167">
        <f t="shared" si="1812"/>
        <v>62406380.910200857</v>
      </c>
      <c r="P1692" s="455"/>
      <c r="Q1692" s="87">
        <f t="shared" si="1798"/>
        <v>6612000</v>
      </c>
      <c r="R1692" s="550">
        <f t="shared" si="1788"/>
        <v>0</v>
      </c>
      <c r="S1692" s="550">
        <f t="shared" si="1789"/>
        <v>0</v>
      </c>
      <c r="T1692" s="550">
        <f>IF(R1692=1,SUM($R$6:R1692),0)</f>
        <v>0</v>
      </c>
      <c r="U1692" s="550">
        <f>IF(S1692=1,SUM($S$6:S1692),0)</f>
        <v>0</v>
      </c>
      <c r="V1692" s="550">
        <f t="shared" si="1790"/>
        <v>0</v>
      </c>
      <c r="W1692" s="550">
        <f t="shared" si="1791"/>
        <v>0</v>
      </c>
      <c r="X1692" s="550">
        <f>IF(W1692=1,SUM($W$6:W1692),0)</f>
        <v>0</v>
      </c>
      <c r="Y1692" s="158"/>
      <c r="Z1692" s="158"/>
      <c r="AA1692" s="158"/>
      <c r="AB1692" s="158"/>
      <c r="AE1692" s="150"/>
      <c r="AF1692" s="160"/>
      <c r="AG1692" s="150"/>
      <c r="AH1692" s="150"/>
    </row>
    <row r="1693" spans="1:34" ht="15" customHeight="1">
      <c r="A1693" s="15"/>
      <c r="B1693" s="169">
        <v>5</v>
      </c>
      <c r="C1693" s="105" t="s">
        <v>907</v>
      </c>
      <c r="D1693" s="105"/>
      <c r="E1693" s="212" t="s">
        <v>47</v>
      </c>
      <c r="F1693" s="213" t="s">
        <v>775</v>
      </c>
      <c r="G1693" s="214">
        <v>3601200</v>
      </c>
      <c r="H1693" s="214">
        <v>3601200</v>
      </c>
      <c r="I1693" s="167">
        <f t="shared" si="1808"/>
        <v>6268200</v>
      </c>
      <c r="J1693" s="445">
        <v>0.74058647117627463</v>
      </c>
      <c r="K1693" s="167">
        <f t="shared" si="1796"/>
        <v>10910344.118627125</v>
      </c>
      <c r="L1693" s="167">
        <f t="shared" ref="L1693:O1693" si="1813">IF($J1693&lt;0,(K1693*(1-$J1693)),(K1693*(1+$J1693)))</f>
        <v>18990397.368760012</v>
      </c>
      <c r="M1693" s="167">
        <f t="shared" si="1813"/>
        <v>33054428.742325202</v>
      </c>
      <c r="N1693" s="167">
        <f t="shared" si="1813"/>
        <v>57534091.48135145</v>
      </c>
      <c r="O1693" s="167">
        <f t="shared" si="1813"/>
        <v>100143061.26385848</v>
      </c>
      <c r="P1693" s="455"/>
      <c r="Q1693" s="87">
        <f t="shared" si="1798"/>
        <v>6268200</v>
      </c>
      <c r="R1693" s="550">
        <f t="shared" si="1788"/>
        <v>0</v>
      </c>
      <c r="S1693" s="550">
        <f t="shared" si="1789"/>
        <v>0</v>
      </c>
      <c r="T1693" s="550">
        <f>IF(R1693=1,SUM($R$6:R1693),0)</f>
        <v>0</v>
      </c>
      <c r="U1693" s="550">
        <f>IF(S1693=1,SUM($S$6:S1693),0)</f>
        <v>0</v>
      </c>
      <c r="V1693" s="550">
        <f t="shared" si="1790"/>
        <v>0</v>
      </c>
      <c r="W1693" s="550">
        <f t="shared" si="1791"/>
        <v>0</v>
      </c>
      <c r="X1693" s="550">
        <f>IF(W1693=1,SUM($W$6:W1693),0)</f>
        <v>0</v>
      </c>
      <c r="Y1693" s="158"/>
      <c r="Z1693" s="158"/>
      <c r="AA1693" s="158"/>
      <c r="AB1693" s="158"/>
      <c r="AE1693" s="150"/>
      <c r="AF1693" s="160"/>
      <c r="AG1693" s="150"/>
      <c r="AH1693" s="150"/>
    </row>
    <row r="1694" spans="1:34" ht="15" customHeight="1">
      <c r="A1694" s="15"/>
      <c r="B1694" s="169">
        <v>6</v>
      </c>
      <c r="C1694" s="105" t="s">
        <v>908</v>
      </c>
      <c r="D1694" s="105"/>
      <c r="E1694" s="212" t="s">
        <v>47</v>
      </c>
      <c r="F1694" s="213" t="s">
        <v>775</v>
      </c>
      <c r="G1694" s="214">
        <v>3490800</v>
      </c>
      <c r="H1694" s="214">
        <v>3490800</v>
      </c>
      <c r="I1694" s="167">
        <f t="shared" si="1808"/>
        <v>6246000</v>
      </c>
      <c r="J1694" s="445">
        <v>0.78927466483327602</v>
      </c>
      <c r="K1694" s="167">
        <f t="shared" si="1796"/>
        <v>11175809.556548642</v>
      </c>
      <c r="L1694" s="167">
        <f t="shared" ref="L1694:O1694" si="1814">IF($J1694&lt;0,(K1694*(1-$J1694)),(K1694*(1+$J1694)))</f>
        <v>19996592.898534093</v>
      </c>
      <c r="M1694" s="167">
        <f t="shared" si="1814"/>
        <v>35779397.056332059</v>
      </c>
      <c r="N1694" s="167">
        <f t="shared" si="1814"/>
        <v>64019168.67590525</v>
      </c>
      <c r="O1694" s="167">
        <f t="shared" si="1814"/>
        <v>114547876.57548533</v>
      </c>
      <c r="P1694" s="455"/>
      <c r="Q1694" s="87">
        <f t="shared" si="1798"/>
        <v>6246000</v>
      </c>
      <c r="R1694" s="550">
        <f t="shared" si="1788"/>
        <v>0</v>
      </c>
      <c r="S1694" s="550">
        <f t="shared" si="1789"/>
        <v>0</v>
      </c>
      <c r="T1694" s="550">
        <f>IF(R1694=1,SUM($R$6:R1694),0)</f>
        <v>0</v>
      </c>
      <c r="U1694" s="550">
        <f>IF(S1694=1,SUM($S$6:S1694),0)</f>
        <v>0</v>
      </c>
      <c r="V1694" s="550">
        <f t="shared" si="1790"/>
        <v>0</v>
      </c>
      <c r="W1694" s="550">
        <f t="shared" si="1791"/>
        <v>0</v>
      </c>
      <c r="X1694" s="550">
        <f>IF(W1694=1,SUM($W$6:W1694),0)</f>
        <v>0</v>
      </c>
      <c r="Y1694" s="158"/>
      <c r="Z1694" s="158"/>
      <c r="AA1694" s="158"/>
      <c r="AB1694" s="158"/>
      <c r="AE1694" s="150"/>
      <c r="AF1694" s="160"/>
      <c r="AG1694" s="150"/>
      <c r="AH1694" s="150"/>
    </row>
    <row r="1695" spans="1:34" ht="15" customHeight="1">
      <c r="A1695" s="15"/>
      <c r="B1695" s="169">
        <v>7</v>
      </c>
      <c r="C1695" s="105" t="s">
        <v>909</v>
      </c>
      <c r="D1695" s="105"/>
      <c r="E1695" s="212" t="s">
        <v>47</v>
      </c>
      <c r="F1695" s="213" t="s">
        <v>775</v>
      </c>
      <c r="G1695" s="214">
        <v>3487200</v>
      </c>
      <c r="H1695" s="214">
        <v>3487200</v>
      </c>
      <c r="I1695" s="167">
        <f t="shared" si="1808"/>
        <v>6213000</v>
      </c>
      <c r="J1695" s="445">
        <v>0.78165863730213347</v>
      </c>
      <c r="K1695" s="167">
        <f t="shared" si="1796"/>
        <v>11069445.113558155</v>
      </c>
      <c r="L1695" s="167">
        <f t="shared" ref="L1695:O1695" si="1815">IF($J1695&lt;0,(K1695*(1-$J1695)),(K1695*(1+$J1695)))</f>
        <v>19721972.496712781</v>
      </c>
      <c r="M1695" s="167">
        <f t="shared" si="1815"/>
        <v>35137822.643403448</v>
      </c>
      <c r="N1695" s="167">
        <f t="shared" si="1815"/>
        <v>62603605.208610237</v>
      </c>
      <c r="O1695" s="167">
        <f t="shared" si="1815"/>
        <v>111538253.94617327</v>
      </c>
      <c r="P1695" s="455"/>
      <c r="Q1695" s="87">
        <f t="shared" si="1798"/>
        <v>6213000</v>
      </c>
      <c r="R1695" s="550">
        <f t="shared" si="1788"/>
        <v>0</v>
      </c>
      <c r="S1695" s="550">
        <f t="shared" si="1789"/>
        <v>0</v>
      </c>
      <c r="T1695" s="550">
        <f>IF(R1695=1,SUM($R$6:R1695),0)</f>
        <v>0</v>
      </c>
      <c r="U1695" s="550">
        <f>IF(S1695=1,SUM($S$6:S1695),0)</f>
        <v>0</v>
      </c>
      <c r="V1695" s="550">
        <f t="shared" si="1790"/>
        <v>0</v>
      </c>
      <c r="W1695" s="550">
        <f t="shared" si="1791"/>
        <v>0</v>
      </c>
      <c r="X1695" s="550">
        <f>IF(W1695=1,SUM($W$6:W1695),0)</f>
        <v>0</v>
      </c>
      <c r="Y1695" s="158"/>
      <c r="Z1695" s="158"/>
      <c r="AA1695" s="158"/>
      <c r="AB1695" s="158"/>
      <c r="AE1695" s="150"/>
      <c r="AF1695" s="160"/>
      <c r="AG1695" s="150"/>
      <c r="AH1695" s="150"/>
    </row>
    <row r="1696" spans="1:34" ht="15" customHeight="1">
      <c r="A1696" s="15"/>
      <c r="B1696" s="169">
        <v>8</v>
      </c>
      <c r="C1696" s="105" t="s">
        <v>910</v>
      </c>
      <c r="D1696" s="105"/>
      <c r="E1696" s="212" t="s">
        <v>47</v>
      </c>
      <c r="F1696" s="213" t="s">
        <v>775</v>
      </c>
      <c r="G1696" s="214">
        <v>2964000</v>
      </c>
      <c r="H1696" s="214">
        <v>2964000</v>
      </c>
      <c r="I1696" s="167">
        <f t="shared" si="1808"/>
        <v>6046800</v>
      </c>
      <c r="J1696" s="445">
        <v>1.0400809716599191</v>
      </c>
      <c r="K1696" s="167">
        <f t="shared" si="1796"/>
        <v>12335961.6194332</v>
      </c>
      <c r="L1696" s="167">
        <f t="shared" ref="L1696:O1696" si="1816">IF($J1696&lt;0,(K1696*(1-$J1696)),(K1696*(1+$J1696)))</f>
        <v>25166360.566932753</v>
      </c>
      <c r="M1696" s="167">
        <f t="shared" si="1816"/>
        <v>51341413.31853205</v>
      </c>
      <c r="N1696" s="167">
        <f t="shared" si="1816"/>
        <v>104740640.36926438</v>
      </c>
      <c r="O1696" s="167">
        <f t="shared" si="1816"/>
        <v>213679387.37681106</v>
      </c>
      <c r="P1696" s="461"/>
      <c r="Q1696" s="87">
        <f t="shared" si="1798"/>
        <v>6046800</v>
      </c>
      <c r="R1696" s="550">
        <f t="shared" si="1788"/>
        <v>0</v>
      </c>
      <c r="S1696" s="550">
        <f t="shared" si="1789"/>
        <v>0</v>
      </c>
      <c r="T1696" s="550">
        <f>IF(R1696=1,SUM($R$6:R1696),0)</f>
        <v>0</v>
      </c>
      <c r="U1696" s="550">
        <f>IF(S1696=1,SUM($S$6:S1696),0)</f>
        <v>0</v>
      </c>
      <c r="V1696" s="550">
        <f t="shared" si="1790"/>
        <v>0</v>
      </c>
      <c r="W1696" s="550">
        <f t="shared" si="1791"/>
        <v>0</v>
      </c>
      <c r="X1696" s="550">
        <f>IF(W1696=1,SUM($W$6:W1696),0)</f>
        <v>0</v>
      </c>
      <c r="Y1696" s="158"/>
      <c r="Z1696" s="158"/>
      <c r="AA1696" s="158"/>
      <c r="AB1696" s="158"/>
      <c r="AE1696" s="150"/>
      <c r="AF1696" s="160"/>
      <c r="AG1696" s="150"/>
      <c r="AH1696" s="150"/>
    </row>
    <row r="1697" spans="1:34" ht="15" customHeight="1">
      <c r="A1697" s="15"/>
      <c r="B1697" s="169">
        <v>9</v>
      </c>
      <c r="C1697" s="105" t="s">
        <v>911</v>
      </c>
      <c r="D1697" s="105"/>
      <c r="E1697" s="212" t="s">
        <v>47</v>
      </c>
      <c r="F1697" s="213" t="s">
        <v>775</v>
      </c>
      <c r="G1697" s="214">
        <v>3312000</v>
      </c>
      <c r="H1697" s="214">
        <v>3312000</v>
      </c>
      <c r="I1697" s="167">
        <f t="shared" si="1808"/>
        <v>6357000</v>
      </c>
      <c r="J1697" s="445">
        <v>0.91938405797101452</v>
      </c>
      <c r="K1697" s="167">
        <f t="shared" si="1796"/>
        <v>12201524.45652174</v>
      </c>
      <c r="L1697" s="167">
        <f t="shared" ref="L1697:O1697" si="1817">IF($J1697&lt;0,(K1697*(1-$J1697)),(K1697*(1+$J1697)))</f>
        <v>23419411.524791278</v>
      </c>
      <c r="M1697" s="167">
        <f t="shared" si="1817"/>
        <v>44950845.127747029</v>
      </c>
      <c r="N1697" s="167">
        <f t="shared" si="1817"/>
        <v>86277935.530521706</v>
      </c>
      <c r="O1697" s="167">
        <f t="shared" si="1817"/>
        <v>165600494.01193434</v>
      </c>
      <c r="P1697" s="461"/>
      <c r="Q1697" s="87">
        <f t="shared" si="1798"/>
        <v>6357000</v>
      </c>
      <c r="R1697" s="550">
        <f t="shared" si="1788"/>
        <v>0</v>
      </c>
      <c r="S1697" s="550">
        <f t="shared" si="1789"/>
        <v>0</v>
      </c>
      <c r="T1697" s="550">
        <f>IF(R1697=1,SUM($R$6:R1697),0)</f>
        <v>0</v>
      </c>
      <c r="U1697" s="550">
        <f>IF(S1697=1,SUM($S$6:S1697),0)</f>
        <v>0</v>
      </c>
      <c r="V1697" s="550">
        <f t="shared" si="1790"/>
        <v>0</v>
      </c>
      <c r="W1697" s="550">
        <f t="shared" si="1791"/>
        <v>0</v>
      </c>
      <c r="X1697" s="550">
        <f>IF(W1697=1,SUM($W$6:W1697),0)</f>
        <v>0</v>
      </c>
      <c r="Y1697" s="158"/>
      <c r="Z1697" s="158"/>
      <c r="AA1697" s="158"/>
      <c r="AB1697" s="158"/>
      <c r="AE1697" s="150"/>
      <c r="AF1697" s="160"/>
      <c r="AG1697" s="150"/>
      <c r="AH1697" s="150"/>
    </row>
    <row r="1698" spans="1:34" ht="15" customHeight="1">
      <c r="A1698" s="15"/>
      <c r="B1698" s="169">
        <v>10</v>
      </c>
      <c r="C1698" s="105" t="s">
        <v>912</v>
      </c>
      <c r="D1698" s="105"/>
      <c r="E1698" s="212" t="s">
        <v>47</v>
      </c>
      <c r="F1698" s="213" t="s">
        <v>775</v>
      </c>
      <c r="G1698" s="214">
        <v>3217200</v>
      </c>
      <c r="H1698" s="214">
        <v>3217200</v>
      </c>
      <c r="I1698" s="167">
        <f t="shared" si="1808"/>
        <v>3217200</v>
      </c>
      <c r="J1698" s="445">
        <v>0.91938405797101452</v>
      </c>
      <c r="K1698" s="167">
        <f t="shared" si="1796"/>
        <v>6175042.3913043486</v>
      </c>
      <c r="L1698" s="167">
        <f t="shared" ref="L1698:O1698" si="1818">IF($J1698&lt;0,(K1698*(1-$J1698)),(K1698*(1+$J1698)))</f>
        <v>11852277.923164779</v>
      </c>
      <c r="M1698" s="167">
        <f t="shared" si="1818"/>
        <v>22749073.296364285</v>
      </c>
      <c r="N1698" s="167">
        <f t="shared" si="1818"/>
        <v>43664208.618655726</v>
      </c>
      <c r="O1698" s="167">
        <f t="shared" si="1818"/>
        <v>83808385.926568374</v>
      </c>
      <c r="P1698" s="455"/>
      <c r="Q1698" s="87">
        <f t="shared" si="1798"/>
        <v>3217200</v>
      </c>
      <c r="R1698" s="550">
        <f t="shared" si="1788"/>
        <v>0</v>
      </c>
      <c r="S1698" s="550">
        <f t="shared" si="1789"/>
        <v>0</v>
      </c>
      <c r="T1698" s="550">
        <f>IF(R1698=1,SUM($R$6:R1698),0)</f>
        <v>0</v>
      </c>
      <c r="U1698" s="550">
        <f>IF(S1698=1,SUM($S$6:S1698),0)</f>
        <v>0</v>
      </c>
      <c r="V1698" s="550">
        <f t="shared" si="1790"/>
        <v>0</v>
      </c>
      <c r="W1698" s="550">
        <f t="shared" si="1791"/>
        <v>0</v>
      </c>
      <c r="X1698" s="550">
        <f>IF(W1698=1,SUM($W$6:W1698),0)</f>
        <v>0</v>
      </c>
      <c r="Y1698" s="158"/>
      <c r="Z1698" s="158"/>
      <c r="AA1698" s="158"/>
      <c r="AB1698" s="158"/>
      <c r="AE1698" s="150"/>
      <c r="AF1698" s="160"/>
      <c r="AG1698" s="150"/>
      <c r="AH1698" s="150"/>
    </row>
    <row r="1699" spans="1:34" ht="15" customHeight="1">
      <c r="A1699" s="15"/>
      <c r="B1699" s="169">
        <v>11</v>
      </c>
      <c r="C1699" s="105" t="s">
        <v>913</v>
      </c>
      <c r="D1699" s="105"/>
      <c r="E1699" s="212" t="s">
        <v>47</v>
      </c>
      <c r="F1699" s="213" t="s">
        <v>775</v>
      </c>
      <c r="G1699" s="214">
        <v>2668800</v>
      </c>
      <c r="H1699" s="214">
        <v>2668800</v>
      </c>
      <c r="I1699" s="167">
        <f t="shared" si="1808"/>
        <v>6268200</v>
      </c>
      <c r="J1699" s="445">
        <v>1.3486960431654675</v>
      </c>
      <c r="K1699" s="167">
        <f t="shared" si="1796"/>
        <v>14722096.537769783</v>
      </c>
      <c r="L1699" s="167">
        <f t="shared" ref="L1699:O1699" si="1819">IF($J1699&lt;0,(K1699*(1-$J1699)),(K1699*(1+$J1699)))</f>
        <v>34577729.885359921</v>
      </c>
      <c r="M1699" s="167">
        <f t="shared" si="1819"/>
        <v>81212577.363389179</v>
      </c>
      <c r="N1699" s="167">
        <f t="shared" si="1819"/>
        <v>190743659.10866159</v>
      </c>
      <c r="O1699" s="167">
        <f t="shared" si="1819"/>
        <v>447998877.40741628</v>
      </c>
      <c r="P1699" s="455"/>
      <c r="Q1699" s="87">
        <f t="shared" si="1798"/>
        <v>6268200</v>
      </c>
      <c r="R1699" s="550">
        <f t="shared" si="1788"/>
        <v>0</v>
      </c>
      <c r="S1699" s="550">
        <f t="shared" si="1789"/>
        <v>0</v>
      </c>
      <c r="T1699" s="550">
        <f>IF(R1699=1,SUM($R$6:R1699),0)</f>
        <v>0</v>
      </c>
      <c r="U1699" s="550">
        <f>IF(S1699=1,SUM($S$6:S1699),0)</f>
        <v>0</v>
      </c>
      <c r="V1699" s="550">
        <f t="shared" si="1790"/>
        <v>0</v>
      </c>
      <c r="W1699" s="550">
        <f t="shared" si="1791"/>
        <v>0</v>
      </c>
      <c r="X1699" s="550">
        <f>IF(W1699=1,SUM($W$6:W1699),0)</f>
        <v>0</v>
      </c>
      <c r="Y1699" s="158"/>
      <c r="Z1699" s="158"/>
      <c r="AA1699" s="158"/>
      <c r="AB1699" s="158"/>
      <c r="AE1699" s="150"/>
      <c r="AF1699" s="160"/>
      <c r="AG1699" s="150"/>
      <c r="AH1699" s="150"/>
    </row>
    <row r="1700" spans="1:34" ht="15" customHeight="1">
      <c r="A1700" s="15"/>
      <c r="B1700" s="169">
        <v>12</v>
      </c>
      <c r="C1700" s="105" t="s">
        <v>914</v>
      </c>
      <c r="D1700" s="105"/>
      <c r="E1700" s="212" t="s">
        <v>47</v>
      </c>
      <c r="F1700" s="213" t="s">
        <v>775</v>
      </c>
      <c r="G1700" s="214">
        <v>2668800</v>
      </c>
      <c r="H1700" s="214">
        <v>2668800</v>
      </c>
      <c r="I1700" s="167">
        <f t="shared" si="1808"/>
        <v>4029000</v>
      </c>
      <c r="J1700" s="445">
        <v>0.50966726618705038</v>
      </c>
      <c r="K1700" s="167">
        <f t="shared" si="1796"/>
        <v>6082449.4154676264</v>
      </c>
      <c r="L1700" s="167">
        <f t="shared" ref="L1700:O1700" si="1820">IF($J1700&lt;0,(K1700*(1-$J1700)),(K1700*(1+$J1700)))</f>
        <v>9182474.7807700355</v>
      </c>
      <c r="M1700" s="167">
        <f t="shared" si="1820"/>
        <v>13862481.599116635</v>
      </c>
      <c r="N1700" s="167">
        <f t="shared" si="1820"/>
        <v>20927734.698306702</v>
      </c>
      <c r="O1700" s="167">
        <f t="shared" si="1820"/>
        <v>31593916.029480558</v>
      </c>
      <c r="P1700" s="455"/>
      <c r="Q1700" s="87">
        <f t="shared" si="1798"/>
        <v>4029000</v>
      </c>
      <c r="R1700" s="550">
        <f t="shared" si="1788"/>
        <v>0</v>
      </c>
      <c r="S1700" s="550">
        <f t="shared" si="1789"/>
        <v>0</v>
      </c>
      <c r="T1700" s="550">
        <f>IF(R1700=1,SUM($R$6:R1700),0)</f>
        <v>0</v>
      </c>
      <c r="U1700" s="550">
        <f>IF(S1700=1,SUM($S$6:S1700),0)</f>
        <v>0</v>
      </c>
      <c r="V1700" s="550">
        <f t="shared" si="1790"/>
        <v>0</v>
      </c>
      <c r="W1700" s="550">
        <f t="shared" si="1791"/>
        <v>0</v>
      </c>
      <c r="X1700" s="550">
        <f>IF(W1700=1,SUM($W$6:W1700),0)</f>
        <v>0</v>
      </c>
      <c r="Y1700" s="158"/>
      <c r="Z1700" s="158"/>
      <c r="AA1700" s="158"/>
      <c r="AB1700" s="158"/>
      <c r="AE1700" s="150"/>
      <c r="AF1700" s="160"/>
      <c r="AG1700" s="150"/>
      <c r="AH1700" s="150"/>
    </row>
    <row r="1701" spans="1:34" ht="15" customHeight="1">
      <c r="A1701" s="15"/>
      <c r="B1701" s="169">
        <v>13</v>
      </c>
      <c r="C1701" s="105" t="s">
        <v>915</v>
      </c>
      <c r="D1701" s="105"/>
      <c r="E1701" s="212" t="s">
        <v>47</v>
      </c>
      <c r="F1701" s="213" t="s">
        <v>775</v>
      </c>
      <c r="G1701" s="214">
        <v>2367600</v>
      </c>
      <c r="H1701" s="214">
        <v>2367600</v>
      </c>
      <c r="I1701" s="167">
        <f t="shared" si="1808"/>
        <v>3996000</v>
      </c>
      <c r="J1701" s="445">
        <v>0.68778509883426253</v>
      </c>
      <c r="K1701" s="167">
        <f t="shared" si="1796"/>
        <v>6744389.2549417131</v>
      </c>
      <c r="L1701" s="167">
        <f t="shared" ref="L1701:O1701" si="1821">IF($J1701&lt;0,(K1701*(1-$J1701)),(K1701*(1+$J1701)))</f>
        <v>11383079.685228536</v>
      </c>
      <c r="M1701" s="167">
        <f t="shared" si="1821"/>
        <v>19212192.271571729</v>
      </c>
      <c r="N1701" s="167">
        <f t="shared" si="1821"/>
        <v>32426051.831897546</v>
      </c>
      <c r="O1701" s="167">
        <f t="shared" si="1821"/>
        <v>54728207.095904112</v>
      </c>
      <c r="P1701" s="455"/>
      <c r="Q1701" s="87">
        <f t="shared" si="1798"/>
        <v>3996000</v>
      </c>
      <c r="R1701" s="550">
        <f t="shared" si="1788"/>
        <v>0</v>
      </c>
      <c r="S1701" s="550">
        <f t="shared" si="1789"/>
        <v>0</v>
      </c>
      <c r="T1701" s="550">
        <f>IF(R1701=1,SUM($R$6:R1701),0)</f>
        <v>0</v>
      </c>
      <c r="U1701" s="550">
        <f>IF(S1701=1,SUM($S$6:S1701),0)</f>
        <v>0</v>
      </c>
      <c r="V1701" s="550">
        <f t="shared" si="1790"/>
        <v>0</v>
      </c>
      <c r="W1701" s="550">
        <f t="shared" si="1791"/>
        <v>0</v>
      </c>
      <c r="X1701" s="550">
        <f>IF(W1701=1,SUM($W$6:W1701),0)</f>
        <v>0</v>
      </c>
      <c r="Y1701" s="158"/>
      <c r="Z1701" s="158"/>
      <c r="AA1701" s="158"/>
      <c r="AB1701" s="158"/>
      <c r="AE1701" s="150"/>
      <c r="AF1701" s="160"/>
      <c r="AG1701" s="150"/>
      <c r="AH1701" s="150"/>
    </row>
    <row r="1702" spans="1:34" ht="15" customHeight="1">
      <c r="A1702" s="15"/>
      <c r="B1702" s="169">
        <v>14</v>
      </c>
      <c r="C1702" s="105" t="s">
        <v>916</v>
      </c>
      <c r="D1702" s="105"/>
      <c r="E1702" s="212" t="s">
        <v>47</v>
      </c>
      <c r="F1702" s="213" t="s">
        <v>775</v>
      </c>
      <c r="G1702" s="214">
        <v>1790400</v>
      </c>
      <c r="H1702" s="214">
        <v>1790400</v>
      </c>
      <c r="I1702" s="167">
        <f t="shared" si="1808"/>
        <v>3849000</v>
      </c>
      <c r="J1702" s="445">
        <v>1.1497989276139411</v>
      </c>
      <c r="K1702" s="167">
        <f t="shared" si="1796"/>
        <v>8274576.072386058</v>
      </c>
      <c r="L1702" s="167">
        <f t="shared" ref="L1702:O1702" si="1822">IF($J1702&lt;0,(K1702*(1-$J1702)),(K1702*(1+$J1702)))</f>
        <v>17788674.766875524</v>
      </c>
      <c r="M1702" s="167">
        <f t="shared" si="1822"/>
        <v>38242073.937502168</v>
      </c>
      <c r="N1702" s="167">
        <f t="shared" si="1822"/>
        <v>82212769.540575191</v>
      </c>
      <c r="O1702" s="167">
        <f t="shared" si="1822"/>
        <v>176740923.79450062</v>
      </c>
      <c r="P1702" s="455"/>
      <c r="Q1702" s="87">
        <f t="shared" si="1798"/>
        <v>3849000</v>
      </c>
      <c r="R1702" s="550">
        <f t="shared" si="1788"/>
        <v>0</v>
      </c>
      <c r="S1702" s="550">
        <f t="shared" si="1789"/>
        <v>0</v>
      </c>
      <c r="T1702" s="550">
        <f>IF(R1702=1,SUM($R$6:R1702),0)</f>
        <v>0</v>
      </c>
      <c r="U1702" s="550">
        <f>IF(S1702=1,SUM($S$6:S1702),0)</f>
        <v>0</v>
      </c>
      <c r="V1702" s="550">
        <f t="shared" si="1790"/>
        <v>0</v>
      </c>
      <c r="W1702" s="550">
        <f t="shared" si="1791"/>
        <v>0</v>
      </c>
      <c r="X1702" s="550">
        <f>IF(W1702=1,SUM($W$6:W1702),0)</f>
        <v>0</v>
      </c>
      <c r="Y1702" s="158"/>
      <c r="Z1702" s="158"/>
      <c r="AA1702" s="158"/>
      <c r="AB1702" s="158"/>
      <c r="AE1702" s="150"/>
      <c r="AF1702" s="160"/>
      <c r="AG1702" s="150"/>
      <c r="AH1702" s="150"/>
    </row>
    <row r="1703" spans="1:34" ht="15" customHeight="1">
      <c r="A1703" s="15"/>
      <c r="B1703" s="169">
        <v>15</v>
      </c>
      <c r="C1703" s="105" t="s">
        <v>917</v>
      </c>
      <c r="D1703" s="105"/>
      <c r="E1703" s="212" t="s">
        <v>47</v>
      </c>
      <c r="F1703" s="213" t="s">
        <v>775</v>
      </c>
      <c r="G1703" s="214">
        <v>4682400</v>
      </c>
      <c r="H1703" s="214">
        <v>4682400</v>
      </c>
      <c r="I1703" s="167">
        <f t="shared" si="1808"/>
        <v>5559000</v>
      </c>
      <c r="J1703" s="445">
        <v>0.18721168631471041</v>
      </c>
      <c r="K1703" s="167">
        <f t="shared" si="1796"/>
        <v>6599709.764223475</v>
      </c>
      <c r="L1703" s="167">
        <f t="shared" ref="L1703:O1703" si="1823">IF($J1703&lt;0,(K1703*(1-$J1703)),(K1703*(1+$J1703)))</f>
        <v>7835252.5583714116</v>
      </c>
      <c r="M1703" s="167">
        <f t="shared" si="1823"/>
        <v>9302103.4025257733</v>
      </c>
      <c r="N1703" s="167">
        <f t="shared" si="1823"/>
        <v>11043565.86678643</v>
      </c>
      <c r="O1703" s="167">
        <f t="shared" si="1823"/>
        <v>13111050.455635093</v>
      </c>
      <c r="P1703" s="455"/>
      <c r="Q1703" s="87">
        <f t="shared" si="1798"/>
        <v>5559000</v>
      </c>
      <c r="R1703" s="550">
        <f t="shared" si="1788"/>
        <v>0</v>
      </c>
      <c r="S1703" s="550">
        <f t="shared" si="1789"/>
        <v>0</v>
      </c>
      <c r="T1703" s="550">
        <f>IF(R1703=1,SUM($R$6:R1703),0)</f>
        <v>0</v>
      </c>
      <c r="U1703" s="550">
        <f>IF(S1703=1,SUM($S$6:S1703),0)</f>
        <v>0</v>
      </c>
      <c r="V1703" s="550">
        <f t="shared" si="1790"/>
        <v>0</v>
      </c>
      <c r="W1703" s="550">
        <f t="shared" si="1791"/>
        <v>0</v>
      </c>
      <c r="X1703" s="550">
        <f>IF(W1703=1,SUM($W$6:W1703),0)</f>
        <v>0</v>
      </c>
      <c r="Y1703" s="158"/>
      <c r="Z1703" s="158"/>
      <c r="AA1703" s="158"/>
      <c r="AB1703" s="158"/>
      <c r="AE1703" s="150"/>
      <c r="AF1703" s="160"/>
      <c r="AG1703" s="150"/>
      <c r="AH1703" s="150"/>
    </row>
    <row r="1704" spans="1:34" ht="15" customHeight="1">
      <c r="A1704" s="15"/>
      <c r="B1704" s="169">
        <v>16</v>
      </c>
      <c r="C1704" s="105" t="s">
        <v>918</v>
      </c>
      <c r="D1704" s="105"/>
      <c r="E1704" s="212" t="s">
        <v>47</v>
      </c>
      <c r="F1704" s="213" t="s">
        <v>775</v>
      </c>
      <c r="G1704" s="214">
        <v>3691200</v>
      </c>
      <c r="H1704" s="214">
        <v>3691200</v>
      </c>
      <c r="I1704" s="167">
        <f t="shared" si="1808"/>
        <v>5455200</v>
      </c>
      <c r="J1704" s="445">
        <v>0.47789336801040311</v>
      </c>
      <c r="K1704" s="167">
        <f t="shared" si="1796"/>
        <v>8062203.9011703515</v>
      </c>
      <c r="L1704" s="167">
        <f t="shared" ref="L1704:O1704" si="1824">IF($J1704&lt;0,(K1704*(1-$J1704)),(K1704*(1+$J1704)))</f>
        <v>11915077.677087262</v>
      </c>
      <c r="M1704" s="167">
        <f t="shared" si="1824"/>
        <v>17609214.278296065</v>
      </c>
      <c r="N1704" s="167">
        <f t="shared" si="1824"/>
        <v>26024540.997767851</v>
      </c>
      <c r="O1704" s="167">
        <f t="shared" si="1824"/>
        <v>38461496.54611595</v>
      </c>
      <c r="P1704" s="455"/>
      <c r="Q1704" s="87">
        <f t="shared" si="1798"/>
        <v>5455200</v>
      </c>
      <c r="R1704" s="550">
        <f t="shared" si="1788"/>
        <v>0</v>
      </c>
      <c r="S1704" s="550">
        <f t="shared" si="1789"/>
        <v>0</v>
      </c>
      <c r="T1704" s="550">
        <f>IF(R1704=1,SUM($R$6:R1704),0)</f>
        <v>0</v>
      </c>
      <c r="U1704" s="550">
        <f>IF(S1704=1,SUM($S$6:S1704),0)</f>
        <v>0</v>
      </c>
      <c r="V1704" s="550">
        <f t="shared" si="1790"/>
        <v>0</v>
      </c>
      <c r="W1704" s="550">
        <f t="shared" si="1791"/>
        <v>0</v>
      </c>
      <c r="X1704" s="550">
        <f>IF(W1704=1,SUM($W$6:W1704),0)</f>
        <v>0</v>
      </c>
      <c r="Y1704" s="158"/>
      <c r="Z1704" s="158"/>
      <c r="AA1704" s="158"/>
      <c r="AB1704" s="158"/>
      <c r="AE1704" s="150"/>
      <c r="AF1704" s="160"/>
      <c r="AG1704" s="150"/>
      <c r="AH1704" s="150"/>
    </row>
    <row r="1705" spans="1:34" ht="15" customHeight="1">
      <c r="A1705" s="15"/>
      <c r="B1705" s="169">
        <v>17</v>
      </c>
      <c r="C1705" s="105" t="s">
        <v>919</v>
      </c>
      <c r="D1705" s="105"/>
      <c r="E1705" s="212" t="s">
        <v>47</v>
      </c>
      <c r="F1705" s="213" t="s">
        <v>775</v>
      </c>
      <c r="G1705" s="214">
        <v>3139200</v>
      </c>
      <c r="H1705" s="214">
        <v>3139200</v>
      </c>
      <c r="I1705" s="167">
        <f t="shared" si="1808"/>
        <v>5160000</v>
      </c>
      <c r="J1705" s="445">
        <v>0.64373088685015289</v>
      </c>
      <c r="K1705" s="167">
        <f t="shared" si="1796"/>
        <v>8481651.3761467896</v>
      </c>
      <c r="L1705" s="167">
        <f t="shared" ref="L1705:O1705" si="1825">IF($J1705&lt;0,(K1705*(1-$J1705)),(K1705*(1+$J1705)))</f>
        <v>13941552.338467583</v>
      </c>
      <c r="M1705" s="167">
        <f t="shared" si="1825"/>
        <v>22916160.189377144</v>
      </c>
      <c r="N1705" s="167">
        <f t="shared" si="1825"/>
        <v>37668000.311285064</v>
      </c>
      <c r="O1705" s="167">
        <f t="shared" si="1825"/>
        <v>61916055.557540439</v>
      </c>
      <c r="P1705" s="455"/>
      <c r="Q1705" s="87">
        <f t="shared" si="1798"/>
        <v>5160000</v>
      </c>
      <c r="R1705" s="550">
        <f t="shared" si="1788"/>
        <v>0</v>
      </c>
      <c r="S1705" s="550">
        <f t="shared" si="1789"/>
        <v>0</v>
      </c>
      <c r="T1705" s="550">
        <f>IF(R1705=1,SUM($R$6:R1705),0)</f>
        <v>0</v>
      </c>
      <c r="U1705" s="550">
        <f>IF(S1705=1,SUM($S$6:S1705),0)</f>
        <v>0</v>
      </c>
      <c r="V1705" s="550">
        <f t="shared" si="1790"/>
        <v>0</v>
      </c>
      <c r="W1705" s="550">
        <f t="shared" si="1791"/>
        <v>0</v>
      </c>
      <c r="X1705" s="550">
        <f>IF(W1705=1,SUM($W$6:W1705),0)</f>
        <v>0</v>
      </c>
      <c r="Y1705" s="158"/>
      <c r="Z1705" s="158"/>
      <c r="AA1705" s="158"/>
      <c r="AB1705" s="158"/>
      <c r="AE1705" s="150"/>
      <c r="AF1705" s="160"/>
      <c r="AG1705" s="150"/>
      <c r="AH1705" s="150"/>
    </row>
    <row r="1706" spans="1:34" ht="15" customHeight="1">
      <c r="A1706" s="15"/>
      <c r="B1706" s="169">
        <v>18</v>
      </c>
      <c r="C1706" s="105" t="s">
        <v>920</v>
      </c>
      <c r="D1706" s="105"/>
      <c r="E1706" s="212" t="s">
        <v>47</v>
      </c>
      <c r="F1706" s="213" t="s">
        <v>775</v>
      </c>
      <c r="G1706" s="214">
        <v>2384400</v>
      </c>
      <c r="H1706" s="214">
        <v>2384400</v>
      </c>
      <c r="I1706" s="167">
        <f t="shared" si="1808"/>
        <v>4993800</v>
      </c>
      <c r="J1706" s="445">
        <v>1.0943633618520383</v>
      </c>
      <c r="K1706" s="167">
        <f t="shared" si="1796"/>
        <v>10458831.75641671</v>
      </c>
      <c r="L1706" s="167">
        <f t="shared" ref="L1706:O1706" si="1826">IF($J1706&lt;0,(K1706*(1-$J1706)),(K1706*(1+$J1706)))</f>
        <v>21904594.038413763</v>
      </c>
      <c r="M1706" s="167">
        <f t="shared" si="1826"/>
        <v>45876179.21029637</v>
      </c>
      <c r="N1706" s="167">
        <f t="shared" si="1826"/>
        <v>96081388.919802904</v>
      </c>
      <c r="O1706" s="167">
        <f t="shared" si="1826"/>
        <v>201229340.70949161</v>
      </c>
      <c r="P1706" s="455"/>
      <c r="Q1706" s="87">
        <f t="shared" si="1798"/>
        <v>4993800</v>
      </c>
      <c r="R1706" s="550">
        <f t="shared" si="1788"/>
        <v>0</v>
      </c>
      <c r="S1706" s="550">
        <f t="shared" si="1789"/>
        <v>0</v>
      </c>
      <c r="T1706" s="550">
        <f>IF(R1706=1,SUM($R$6:R1706),0)</f>
        <v>0</v>
      </c>
      <c r="U1706" s="550">
        <f>IF(S1706=1,SUM($S$6:S1706),0)</f>
        <v>0</v>
      </c>
      <c r="V1706" s="550">
        <f t="shared" si="1790"/>
        <v>0</v>
      </c>
      <c r="W1706" s="550">
        <f t="shared" si="1791"/>
        <v>0</v>
      </c>
      <c r="X1706" s="550">
        <f>IF(W1706=1,SUM($W$6:W1706),0)</f>
        <v>0</v>
      </c>
      <c r="Y1706" s="158"/>
      <c r="Z1706" s="158"/>
      <c r="AA1706" s="158"/>
      <c r="AB1706" s="158"/>
      <c r="AE1706" s="150"/>
      <c r="AF1706" s="160"/>
      <c r="AG1706" s="150"/>
      <c r="AH1706" s="150"/>
    </row>
    <row r="1707" spans="1:34" ht="15" customHeight="1">
      <c r="A1707" s="15"/>
      <c r="B1707" s="169">
        <v>19</v>
      </c>
      <c r="C1707" s="105" t="s">
        <v>921</v>
      </c>
      <c r="D1707" s="105"/>
      <c r="E1707" s="212" t="s">
        <v>47</v>
      </c>
      <c r="F1707" s="213" t="s">
        <v>775</v>
      </c>
      <c r="G1707" s="214">
        <v>3271200</v>
      </c>
      <c r="H1707" s="214">
        <v>3271200</v>
      </c>
      <c r="I1707" s="167">
        <f t="shared" si="1808"/>
        <v>4162200</v>
      </c>
      <c r="J1707" s="445">
        <v>0.27237710931768161</v>
      </c>
      <c r="K1707" s="167">
        <f t="shared" si="1796"/>
        <v>5295888.0044020545</v>
      </c>
      <c r="L1707" s="167">
        <f t="shared" ref="L1707:O1707" si="1827">IF($J1707&lt;0,(K1707*(1-$J1707)),(K1707*(1+$J1707)))</f>
        <v>6738366.6703112721</v>
      </c>
      <c r="M1707" s="167">
        <f t="shared" si="1827"/>
        <v>8573743.5054932684</v>
      </c>
      <c r="N1707" s="167">
        <f t="shared" si="1827"/>
        <v>10909034.977550771</v>
      </c>
      <c r="O1707" s="167">
        <f t="shared" si="1827"/>
        <v>13880406.39018153</v>
      </c>
      <c r="P1707" s="455"/>
      <c r="Q1707" s="87">
        <f t="shared" si="1798"/>
        <v>4162200</v>
      </c>
      <c r="R1707" s="550">
        <f t="shared" si="1788"/>
        <v>0</v>
      </c>
      <c r="S1707" s="550">
        <f t="shared" si="1789"/>
        <v>0</v>
      </c>
      <c r="T1707" s="550">
        <f>IF(R1707=1,SUM($R$6:R1707),0)</f>
        <v>0</v>
      </c>
      <c r="U1707" s="550">
        <f>IF(S1707=1,SUM($S$6:S1707),0)</f>
        <v>0</v>
      </c>
      <c r="V1707" s="550">
        <f t="shared" si="1790"/>
        <v>0</v>
      </c>
      <c r="W1707" s="550">
        <f t="shared" si="1791"/>
        <v>0</v>
      </c>
      <c r="X1707" s="550">
        <f>IF(W1707=1,SUM($W$6:W1707),0)</f>
        <v>0</v>
      </c>
      <c r="Y1707" s="158"/>
      <c r="Z1707" s="158"/>
      <c r="AA1707" s="158"/>
      <c r="AB1707" s="158"/>
      <c r="AE1707" s="150"/>
      <c r="AF1707" s="160"/>
      <c r="AG1707" s="150"/>
      <c r="AH1707" s="150"/>
    </row>
    <row r="1708" spans="1:34" ht="15" customHeight="1">
      <c r="A1708" s="15"/>
      <c r="B1708" s="169">
        <v>20</v>
      </c>
      <c r="C1708" s="105" t="s">
        <v>922</v>
      </c>
      <c r="D1708" s="105"/>
      <c r="E1708" s="212" t="s">
        <v>47</v>
      </c>
      <c r="F1708" s="213" t="s">
        <v>775</v>
      </c>
      <c r="G1708" s="214">
        <v>2920800</v>
      </c>
      <c r="H1708" s="214">
        <v>2920800</v>
      </c>
      <c r="I1708" s="167">
        <f t="shared" si="1808"/>
        <v>4095600</v>
      </c>
      <c r="J1708" s="445">
        <v>0.40221857025472474</v>
      </c>
      <c r="K1708" s="167">
        <f t="shared" si="1796"/>
        <v>5742926.3763352502</v>
      </c>
      <c r="L1708" s="167">
        <f t="shared" ref="L1708:O1708" si="1828">IF($J1708&lt;0,(K1708*(1-$J1708)),(K1708*(1+$J1708)))</f>
        <v>8052838.0125029618</v>
      </c>
      <c r="M1708" s="167">
        <f t="shared" si="1828"/>
        <v>11291839.004384803</v>
      </c>
      <c r="N1708" s="167">
        <f t="shared" si="1828"/>
        <v>15833626.344274992</v>
      </c>
      <c r="O1708" s="167">
        <f t="shared" si="1828"/>
        <v>22202204.894416824</v>
      </c>
      <c r="P1708" s="455"/>
      <c r="Q1708" s="87">
        <f t="shared" si="1798"/>
        <v>4095600</v>
      </c>
      <c r="R1708" s="550">
        <f t="shared" si="1788"/>
        <v>0</v>
      </c>
      <c r="S1708" s="550">
        <f t="shared" si="1789"/>
        <v>0</v>
      </c>
      <c r="T1708" s="550">
        <f>IF(R1708=1,SUM($R$6:R1708),0)</f>
        <v>0</v>
      </c>
      <c r="U1708" s="550">
        <f>IF(S1708=1,SUM($S$6:S1708),0)</f>
        <v>0</v>
      </c>
      <c r="V1708" s="550">
        <f t="shared" si="1790"/>
        <v>0</v>
      </c>
      <c r="W1708" s="550">
        <f t="shared" si="1791"/>
        <v>0</v>
      </c>
      <c r="X1708" s="550">
        <f>IF(W1708=1,SUM($W$6:W1708),0)</f>
        <v>0</v>
      </c>
      <c r="Y1708" s="158"/>
      <c r="Z1708" s="158"/>
      <c r="AA1708" s="158"/>
      <c r="AB1708" s="158"/>
      <c r="AE1708" s="150"/>
      <c r="AF1708" s="160"/>
      <c r="AG1708" s="150"/>
      <c r="AH1708" s="150"/>
    </row>
    <row r="1709" spans="1:34" ht="15" customHeight="1">
      <c r="A1709" s="15"/>
      <c r="B1709" s="169">
        <v>21</v>
      </c>
      <c r="C1709" s="105" t="s">
        <v>923</v>
      </c>
      <c r="D1709" s="105"/>
      <c r="E1709" s="212" t="s">
        <v>47</v>
      </c>
      <c r="F1709" s="213" t="s">
        <v>775</v>
      </c>
      <c r="G1709" s="214">
        <v>2151600</v>
      </c>
      <c r="H1709" s="214">
        <v>2151600</v>
      </c>
      <c r="I1709" s="167">
        <f t="shared" si="1808"/>
        <v>4051200</v>
      </c>
      <c r="J1709" s="445">
        <v>0.88287785833798105</v>
      </c>
      <c r="K1709" s="167">
        <f t="shared" si="1796"/>
        <v>7627914.7796988292</v>
      </c>
      <c r="L1709" s="167">
        <f t="shared" ref="L1709:O1709" si="1829">IF($J1709&lt;0,(K1709*(1-$J1709)),(K1709*(1+$J1709)))</f>
        <v>14362431.843983963</v>
      </c>
      <c r="M1709" s="167">
        <f t="shared" si="1829"/>
        <v>27042704.910925746</v>
      </c>
      <c r="N1709" s="167">
        <f t="shared" si="1829"/>
        <v>50918110.306349874</v>
      </c>
      <c r="O1709" s="167">
        <f t="shared" si="1829"/>
        <v>95872582.484237134</v>
      </c>
      <c r="P1709" s="455"/>
      <c r="Q1709" s="87">
        <f t="shared" si="1798"/>
        <v>4051200</v>
      </c>
      <c r="R1709" s="550">
        <f t="shared" si="1788"/>
        <v>0</v>
      </c>
      <c r="S1709" s="550">
        <f t="shared" si="1789"/>
        <v>0</v>
      </c>
      <c r="T1709" s="550">
        <f>IF(R1709=1,SUM($R$6:R1709),0)</f>
        <v>0</v>
      </c>
      <c r="U1709" s="550">
        <f>IF(S1709=1,SUM($S$6:S1709),0)</f>
        <v>0</v>
      </c>
      <c r="V1709" s="550">
        <f t="shared" si="1790"/>
        <v>0</v>
      </c>
      <c r="W1709" s="550">
        <f t="shared" si="1791"/>
        <v>0</v>
      </c>
      <c r="X1709" s="550">
        <f>IF(W1709=1,SUM($W$6:W1709),0)</f>
        <v>0</v>
      </c>
      <c r="Y1709" s="158"/>
      <c r="Z1709" s="158"/>
      <c r="AA1709" s="158"/>
      <c r="AB1709" s="158"/>
      <c r="AE1709" s="150"/>
      <c r="AF1709" s="160"/>
      <c r="AG1709" s="150"/>
      <c r="AH1709" s="150"/>
    </row>
    <row r="1710" spans="1:34" ht="15" customHeight="1">
      <c r="A1710" s="15"/>
      <c r="B1710" s="169">
        <v>22</v>
      </c>
      <c r="C1710" s="105" t="s">
        <v>924</v>
      </c>
      <c r="D1710" s="105"/>
      <c r="E1710" s="212" t="s">
        <v>47</v>
      </c>
      <c r="F1710" s="213" t="s">
        <v>775</v>
      </c>
      <c r="G1710" s="214">
        <v>1822800</v>
      </c>
      <c r="H1710" s="214">
        <v>1822800</v>
      </c>
      <c r="I1710" s="167">
        <f t="shared" si="1808"/>
        <v>3940800</v>
      </c>
      <c r="J1710" s="445">
        <v>1.1619486504279131</v>
      </c>
      <c r="K1710" s="167">
        <f t="shared" si="1796"/>
        <v>8519807.2416063193</v>
      </c>
      <c r="L1710" s="167">
        <f t="shared" ref="L1710:O1710" si="1830">IF($J1710&lt;0,(K1710*(1-$J1710)),(K1710*(1+$J1710)))</f>
        <v>18419385.767896742</v>
      </c>
      <c r="M1710" s="167">
        <f t="shared" si="1830"/>
        <v>39821766.20261547</v>
      </c>
      <c r="N1710" s="167">
        <f t="shared" si="1830"/>
        <v>86092613.699400395</v>
      </c>
      <c r="O1710" s="167">
        <f t="shared" si="1830"/>
        <v>186127809.99923036</v>
      </c>
      <c r="P1710" s="455"/>
      <c r="Q1710" s="87">
        <f t="shared" si="1798"/>
        <v>3940800</v>
      </c>
      <c r="R1710" s="550">
        <f t="shared" si="1788"/>
        <v>0</v>
      </c>
      <c r="S1710" s="550">
        <f t="shared" si="1789"/>
        <v>0</v>
      </c>
      <c r="T1710" s="550">
        <f>IF(R1710=1,SUM($R$6:R1710),0)</f>
        <v>0</v>
      </c>
      <c r="U1710" s="550">
        <f>IF(S1710=1,SUM($S$6:S1710),0)</f>
        <v>0</v>
      </c>
      <c r="V1710" s="550">
        <f t="shared" si="1790"/>
        <v>0</v>
      </c>
      <c r="W1710" s="550">
        <f t="shared" si="1791"/>
        <v>0</v>
      </c>
      <c r="X1710" s="550">
        <f>IF(W1710=1,SUM($W$6:W1710),0)</f>
        <v>0</v>
      </c>
      <c r="Y1710" s="158"/>
      <c r="Z1710" s="158"/>
      <c r="AA1710" s="158"/>
      <c r="AB1710" s="158"/>
      <c r="AE1710" s="150"/>
      <c r="AF1710" s="160"/>
      <c r="AG1710" s="150"/>
      <c r="AH1710" s="150"/>
    </row>
    <row r="1711" spans="1:34" ht="15" customHeight="1">
      <c r="A1711" s="15"/>
      <c r="B1711" s="169">
        <v>23</v>
      </c>
      <c r="C1711" s="105" t="s">
        <v>925</v>
      </c>
      <c r="D1711" s="105"/>
      <c r="E1711" s="212" t="s">
        <v>47</v>
      </c>
      <c r="F1711" s="213" t="s">
        <v>775</v>
      </c>
      <c r="G1711" s="214">
        <v>1637821.3173673779</v>
      </c>
      <c r="H1711" s="214">
        <v>1637821.3173673779</v>
      </c>
      <c r="I1711" s="167">
        <f t="shared" si="1808"/>
        <v>3225600</v>
      </c>
      <c r="J1711" s="445">
        <v>0.96944560789134593</v>
      </c>
      <c r="K1711" s="167">
        <f t="shared" si="1796"/>
        <v>6352643.7528143255</v>
      </c>
      <c r="L1711" s="167">
        <f t="shared" ref="L1711:O1711" si="1831">IF($J1711&lt;0,(K1711*(1-$J1711)),(K1711*(1+$J1711)))</f>
        <v>12511186.337478571</v>
      </c>
      <c r="M1711" s="167">
        <f t="shared" si="1831"/>
        <v>24640100.981857385</v>
      </c>
      <c r="N1711" s="167">
        <f t="shared" si="1831"/>
        <v>48527338.656718269</v>
      </c>
      <c r="O1711" s="167">
        <f t="shared" si="1831"/>
        <v>95571953.980129734</v>
      </c>
      <c r="P1711" s="455"/>
      <c r="Q1711" s="87">
        <f t="shared" si="1798"/>
        <v>3225600</v>
      </c>
      <c r="R1711" s="550">
        <f t="shared" si="1788"/>
        <v>0</v>
      </c>
      <c r="S1711" s="550">
        <f t="shared" si="1789"/>
        <v>0</v>
      </c>
      <c r="T1711" s="550">
        <f>IF(R1711=1,SUM($R$6:R1711),0)</f>
        <v>0</v>
      </c>
      <c r="U1711" s="550">
        <f>IF(S1711=1,SUM($S$6:S1711),0)</f>
        <v>0</v>
      </c>
      <c r="V1711" s="550">
        <f t="shared" si="1790"/>
        <v>0</v>
      </c>
      <c r="W1711" s="550">
        <f t="shared" si="1791"/>
        <v>0</v>
      </c>
      <c r="X1711" s="550">
        <f>IF(W1711=1,SUM($W$6:W1711),0)</f>
        <v>0</v>
      </c>
      <c r="Y1711" s="158"/>
      <c r="Z1711" s="158"/>
      <c r="AA1711" s="158"/>
      <c r="AB1711" s="158"/>
      <c r="AE1711" s="150"/>
      <c r="AF1711" s="160"/>
      <c r="AG1711" s="150"/>
      <c r="AH1711" s="150"/>
    </row>
    <row r="1712" spans="1:34" ht="15" customHeight="1">
      <c r="A1712" s="15"/>
      <c r="B1712" s="169">
        <v>24</v>
      </c>
      <c r="C1712" s="105" t="s">
        <v>926</v>
      </c>
      <c r="D1712" s="105"/>
      <c r="E1712" s="212" t="s">
        <v>47</v>
      </c>
      <c r="F1712" s="213" t="s">
        <v>775</v>
      </c>
      <c r="G1712" s="214">
        <v>1505773.9956037072</v>
      </c>
      <c r="H1712" s="214">
        <v>1505773.9956037072</v>
      </c>
      <c r="I1712" s="167">
        <f t="shared" si="1808"/>
        <v>3133200</v>
      </c>
      <c r="J1712" s="445">
        <v>1.0807903504428711</v>
      </c>
      <c r="K1712" s="167">
        <f t="shared" si="1796"/>
        <v>6519532.3260076037</v>
      </c>
      <c r="L1712" s="167">
        <f t="shared" ref="L1712:O1712" si="1832">IF($J1712&lt;0,(K1712*(1-$J1712)),(K1712*(1+$J1712)))</f>
        <v>13565779.953356989</v>
      </c>
      <c r="M1712" s="167">
        <f t="shared" si="1832"/>
        <v>28227544.023176566</v>
      </c>
      <c r="N1712" s="167">
        <f t="shared" si="1832"/>
        <v>58735601.220127136</v>
      </c>
      <c r="O1712" s="167">
        <f t="shared" si="1832"/>
        <v>122216472.24630107</v>
      </c>
      <c r="P1712" s="455"/>
      <c r="Q1712" s="87">
        <f t="shared" si="1798"/>
        <v>3133200</v>
      </c>
      <c r="R1712" s="550">
        <f t="shared" si="1788"/>
        <v>0</v>
      </c>
      <c r="S1712" s="550">
        <f t="shared" si="1789"/>
        <v>0</v>
      </c>
      <c r="T1712" s="550">
        <f>IF(R1712=1,SUM($R$6:R1712),0)</f>
        <v>0</v>
      </c>
      <c r="U1712" s="550">
        <f>IF(S1712=1,SUM($S$6:S1712),0)</f>
        <v>0</v>
      </c>
      <c r="V1712" s="550">
        <f t="shared" si="1790"/>
        <v>0</v>
      </c>
      <c r="W1712" s="550">
        <f t="shared" si="1791"/>
        <v>0</v>
      </c>
      <c r="X1712" s="550">
        <f>IF(W1712=1,SUM($W$6:W1712),0)</f>
        <v>0</v>
      </c>
      <c r="Y1712" s="158"/>
      <c r="Z1712" s="158"/>
      <c r="AA1712" s="158"/>
      <c r="AB1712" s="158"/>
      <c r="AE1712" s="150"/>
      <c r="AF1712" s="160"/>
      <c r="AG1712" s="150"/>
      <c r="AH1712" s="150"/>
    </row>
    <row r="1713" spans="1:34" ht="15" customHeight="1">
      <c r="A1713" s="15"/>
      <c r="B1713" s="169">
        <v>25</v>
      </c>
      <c r="C1713" s="105" t="s">
        <v>927</v>
      </c>
      <c r="D1713" s="105"/>
      <c r="E1713" s="212" t="s">
        <v>47</v>
      </c>
      <c r="F1713" s="213" t="s">
        <v>775</v>
      </c>
      <c r="G1713" s="214">
        <v>1382400</v>
      </c>
      <c r="H1713" s="214">
        <v>1382400</v>
      </c>
      <c r="I1713" s="167">
        <f t="shared" si="1808"/>
        <v>3436800</v>
      </c>
      <c r="J1713" s="445">
        <v>1.4861111111111112</v>
      </c>
      <c r="K1713" s="167">
        <f t="shared" si="1796"/>
        <v>8544266.666666666</v>
      </c>
      <c r="L1713" s="167">
        <f t="shared" ref="L1713:O1713" si="1833">IF($J1713&lt;0,(K1713*(1-$J1713)),(K1713*(1+$J1713)))</f>
        <v>21241996.296296295</v>
      </c>
      <c r="M1713" s="167">
        <f t="shared" si="1833"/>
        <v>52809963.014403291</v>
      </c>
      <c r="N1713" s="167">
        <f t="shared" si="1833"/>
        <v>131291435.82747485</v>
      </c>
      <c r="O1713" s="167">
        <f t="shared" si="1833"/>
        <v>326405097.40441662</v>
      </c>
      <c r="P1713" s="455"/>
      <c r="Q1713" s="87">
        <f t="shared" si="1798"/>
        <v>3436800</v>
      </c>
      <c r="R1713" s="550">
        <f t="shared" si="1788"/>
        <v>0</v>
      </c>
      <c r="S1713" s="550">
        <f t="shared" si="1789"/>
        <v>0</v>
      </c>
      <c r="T1713" s="550">
        <f>IF(R1713=1,SUM($R$6:R1713),0)</f>
        <v>0</v>
      </c>
      <c r="U1713" s="550">
        <f>IF(S1713=1,SUM($S$6:S1713),0)</f>
        <v>0</v>
      </c>
      <c r="V1713" s="550">
        <f t="shared" si="1790"/>
        <v>0</v>
      </c>
      <c r="W1713" s="550">
        <f t="shared" si="1791"/>
        <v>0</v>
      </c>
      <c r="X1713" s="550">
        <f>IF(W1713=1,SUM($W$6:W1713),0)</f>
        <v>0</v>
      </c>
      <c r="Y1713" s="158"/>
      <c r="Z1713" s="158"/>
      <c r="AA1713" s="158"/>
      <c r="AB1713" s="158"/>
      <c r="AE1713" s="150"/>
      <c r="AF1713" s="160"/>
      <c r="AG1713" s="150"/>
      <c r="AH1713" s="150"/>
    </row>
    <row r="1714" spans="1:34" ht="15" customHeight="1">
      <c r="A1714" s="15"/>
      <c r="B1714" s="169">
        <v>26</v>
      </c>
      <c r="C1714" s="105" t="s">
        <v>928</v>
      </c>
      <c r="D1714" s="105"/>
      <c r="E1714" s="212" t="s">
        <v>47</v>
      </c>
      <c r="F1714" s="213" t="s">
        <v>775</v>
      </c>
      <c r="G1714" s="214">
        <v>1380000</v>
      </c>
      <c r="H1714" s="214">
        <v>1380000</v>
      </c>
      <c r="I1714" s="167">
        <f t="shared" si="1808"/>
        <v>3001800</v>
      </c>
      <c r="J1714" s="445">
        <v>1.1752173913043478</v>
      </c>
      <c r="K1714" s="167">
        <f t="shared" si="1796"/>
        <v>6529567.5652173916</v>
      </c>
      <c r="L1714" s="167">
        <f t="shared" ref="L1714:O1714" si="1834">IF($J1714&lt;0,(K1714*(1-$J1714)),(K1714*(1+$J1714)))</f>
        <v>14203228.925557658</v>
      </c>
      <c r="M1714" s="167">
        <f t="shared" si="1834"/>
        <v>30895110.571549986</v>
      </c>
      <c r="N1714" s="167">
        <f t="shared" si="1834"/>
        <v>67203581.821506336</v>
      </c>
      <c r="O1714" s="167">
        <f t="shared" si="1834"/>
        <v>146182399.93608531</v>
      </c>
      <c r="P1714" s="455"/>
      <c r="Q1714" s="87">
        <f t="shared" si="1798"/>
        <v>3001800</v>
      </c>
      <c r="R1714" s="550">
        <f t="shared" si="1788"/>
        <v>0</v>
      </c>
      <c r="S1714" s="550">
        <f t="shared" si="1789"/>
        <v>0</v>
      </c>
      <c r="T1714" s="550">
        <f>IF(R1714=1,SUM($R$6:R1714),0)</f>
        <v>0</v>
      </c>
      <c r="U1714" s="550">
        <f>IF(S1714=1,SUM($S$6:S1714),0)</f>
        <v>0</v>
      </c>
      <c r="V1714" s="550">
        <f t="shared" si="1790"/>
        <v>0</v>
      </c>
      <c r="W1714" s="550">
        <f t="shared" si="1791"/>
        <v>0</v>
      </c>
      <c r="X1714" s="550">
        <f>IF(W1714=1,SUM($W$6:W1714),0)</f>
        <v>0</v>
      </c>
      <c r="Y1714" s="158"/>
      <c r="Z1714" s="158"/>
      <c r="AA1714" s="158"/>
      <c r="AB1714" s="158"/>
      <c r="AE1714" s="150"/>
      <c r="AF1714" s="160"/>
      <c r="AG1714" s="150"/>
      <c r="AH1714" s="150"/>
    </row>
    <row r="1715" spans="1:34" ht="15" customHeight="1">
      <c r="A1715" s="15"/>
      <c r="B1715" s="169">
        <v>27</v>
      </c>
      <c r="C1715" s="105" t="s">
        <v>929</v>
      </c>
      <c r="D1715" s="105"/>
      <c r="E1715" s="212" t="s">
        <v>47</v>
      </c>
      <c r="F1715" s="213" t="s">
        <v>775</v>
      </c>
      <c r="G1715" s="214">
        <v>1221600</v>
      </c>
      <c r="H1715" s="214">
        <v>1221600</v>
      </c>
      <c r="I1715" s="167">
        <f t="shared" si="1808"/>
        <v>2943000</v>
      </c>
      <c r="J1715" s="445">
        <v>1.4091355599214146</v>
      </c>
      <c r="K1715" s="167">
        <f t="shared" si="1796"/>
        <v>7090085.9528487232</v>
      </c>
      <c r="L1715" s="167">
        <f t="shared" ref="L1715:O1715" si="1835">IF($J1715&lt;0,(K1715*(1-$J1715)),(K1715*(1+$J1715)))</f>
        <v>17080978.191907164</v>
      </c>
      <c r="M1715" s="167">
        <f t="shared" si="1835"/>
        <v>41150391.960365735</v>
      </c>
      <c r="N1715" s="167">
        <f t="shared" si="1835"/>
        <v>99136872.57642138</v>
      </c>
      <c r="O1715" s="167">
        <f t="shared" si="1835"/>
        <v>238834165.02325484</v>
      </c>
      <c r="P1715" s="455"/>
      <c r="Q1715" s="87">
        <f t="shared" si="1798"/>
        <v>2943000</v>
      </c>
      <c r="R1715" s="550">
        <f t="shared" si="1788"/>
        <v>0</v>
      </c>
      <c r="S1715" s="550">
        <f t="shared" si="1789"/>
        <v>0</v>
      </c>
      <c r="T1715" s="550">
        <f>IF(R1715=1,SUM($R$6:R1715),0)</f>
        <v>0</v>
      </c>
      <c r="U1715" s="550">
        <f>IF(S1715=1,SUM($S$6:S1715),0)</f>
        <v>0</v>
      </c>
      <c r="V1715" s="550">
        <f t="shared" si="1790"/>
        <v>0</v>
      </c>
      <c r="W1715" s="550">
        <f t="shared" si="1791"/>
        <v>0</v>
      </c>
      <c r="X1715" s="550">
        <f>IF(W1715=1,SUM($W$6:W1715),0)</f>
        <v>0</v>
      </c>
      <c r="Y1715" s="158"/>
      <c r="Z1715" s="158"/>
      <c r="AA1715" s="158"/>
      <c r="AB1715" s="158"/>
      <c r="AE1715" s="150"/>
      <c r="AF1715" s="160"/>
      <c r="AG1715" s="150"/>
      <c r="AH1715" s="150"/>
    </row>
    <row r="1716" spans="1:34" ht="15" customHeight="1">
      <c r="A1716" s="15"/>
      <c r="B1716" s="169">
        <v>28</v>
      </c>
      <c r="C1716" s="105" t="s">
        <v>930</v>
      </c>
      <c r="D1716" s="105"/>
      <c r="E1716" s="212" t="s">
        <v>47</v>
      </c>
      <c r="F1716" s="213" t="s">
        <v>775</v>
      </c>
      <c r="G1716" s="214">
        <v>6279240.0000000009</v>
      </c>
      <c r="H1716" s="214">
        <v>6279240.0000000009</v>
      </c>
      <c r="I1716" s="167">
        <f t="shared" si="1808"/>
        <v>6739200</v>
      </c>
      <c r="J1716" s="445">
        <v>7.3250902975519325E-2</v>
      </c>
      <c r="K1716" s="167">
        <f t="shared" si="1796"/>
        <v>7232852.4853326194</v>
      </c>
      <c r="L1716" s="167">
        <f t="shared" ref="L1716:O1716" si="1836">IF($J1716&lt;0,(K1716*(1-$J1716)),(K1716*(1+$J1716)))</f>
        <v>7762665.4609719627</v>
      </c>
      <c r="M1716" s="167">
        <f t="shared" si="1836"/>
        <v>8331287.7154850345</v>
      </c>
      <c r="N1716" s="167">
        <f t="shared" si="1836"/>
        <v>8941562.0635931641</v>
      </c>
      <c r="O1716" s="167">
        <f t="shared" si="1836"/>
        <v>9596539.5587630104</v>
      </c>
      <c r="P1716" s="455"/>
      <c r="Q1716" s="87">
        <f t="shared" si="1798"/>
        <v>6739200</v>
      </c>
      <c r="R1716" s="550">
        <f t="shared" si="1788"/>
        <v>0</v>
      </c>
      <c r="S1716" s="550">
        <f t="shared" si="1789"/>
        <v>0</v>
      </c>
      <c r="T1716" s="550">
        <f>IF(R1716=1,SUM($R$6:R1716),0)</f>
        <v>0</v>
      </c>
      <c r="U1716" s="550">
        <f>IF(S1716=1,SUM($S$6:S1716),0)</f>
        <v>0</v>
      </c>
      <c r="V1716" s="550">
        <f t="shared" si="1790"/>
        <v>0</v>
      </c>
      <c r="W1716" s="550">
        <f t="shared" si="1791"/>
        <v>0</v>
      </c>
      <c r="X1716" s="550">
        <f>IF(W1716=1,SUM($W$6:W1716),0)</f>
        <v>0</v>
      </c>
      <c r="Y1716" s="158"/>
      <c r="Z1716" s="158"/>
      <c r="AA1716" s="158"/>
      <c r="AB1716" s="158"/>
      <c r="AE1716" s="150"/>
      <c r="AF1716" s="160"/>
      <c r="AG1716" s="150"/>
      <c r="AH1716" s="150"/>
    </row>
    <row r="1717" spans="1:34" ht="15" customHeight="1">
      <c r="A1717" s="15"/>
      <c r="B1717" s="169">
        <v>29</v>
      </c>
      <c r="C1717" s="105" t="s">
        <v>931</v>
      </c>
      <c r="D1717" s="105"/>
      <c r="E1717" s="212" t="s">
        <v>47</v>
      </c>
      <c r="F1717" s="213" t="s">
        <v>775</v>
      </c>
      <c r="G1717" s="214">
        <v>6279240.0000000009</v>
      </c>
      <c r="H1717" s="214">
        <v>6279240.0000000009</v>
      </c>
      <c r="I1717" s="167">
        <f t="shared" si="1808"/>
        <v>6739200</v>
      </c>
      <c r="J1717" s="445">
        <v>7.3250902975519325E-2</v>
      </c>
      <c r="K1717" s="167">
        <f t="shared" si="1796"/>
        <v>7232852.4853326194</v>
      </c>
      <c r="L1717" s="167">
        <f t="shared" ref="L1717:O1717" si="1837">IF($J1717&lt;0,(K1717*(1-$J1717)),(K1717*(1+$J1717)))</f>
        <v>7762665.4609719627</v>
      </c>
      <c r="M1717" s="167">
        <f t="shared" si="1837"/>
        <v>8331287.7154850345</v>
      </c>
      <c r="N1717" s="167">
        <f t="shared" si="1837"/>
        <v>8941562.0635931641</v>
      </c>
      <c r="O1717" s="167">
        <f t="shared" si="1837"/>
        <v>9596539.5587630104</v>
      </c>
      <c r="P1717" s="461"/>
      <c r="Q1717" s="87">
        <f t="shared" si="1798"/>
        <v>6739200</v>
      </c>
      <c r="R1717" s="550">
        <f t="shared" si="1788"/>
        <v>0</v>
      </c>
      <c r="S1717" s="550">
        <f t="shared" si="1789"/>
        <v>0</v>
      </c>
      <c r="T1717" s="550">
        <f>IF(R1717=1,SUM($R$6:R1717),0)</f>
        <v>0</v>
      </c>
      <c r="U1717" s="550">
        <f>IF(S1717=1,SUM($S$6:S1717),0)</f>
        <v>0</v>
      </c>
      <c r="V1717" s="550">
        <f t="shared" si="1790"/>
        <v>0</v>
      </c>
      <c r="W1717" s="550">
        <f t="shared" si="1791"/>
        <v>0</v>
      </c>
      <c r="X1717" s="550">
        <f>IF(W1717=1,SUM($W$6:W1717),0)</f>
        <v>0</v>
      </c>
      <c r="Y1717" s="158"/>
      <c r="Z1717" s="158"/>
      <c r="AA1717" s="158"/>
      <c r="AB1717" s="158"/>
      <c r="AE1717" s="150"/>
      <c r="AF1717" s="160"/>
      <c r="AG1717" s="150"/>
      <c r="AH1717" s="150"/>
    </row>
    <row r="1718" spans="1:34" ht="15" customHeight="1">
      <c r="A1718" s="15"/>
      <c r="B1718" s="169">
        <v>30</v>
      </c>
      <c r="C1718" s="105" t="s">
        <v>932</v>
      </c>
      <c r="D1718" s="105"/>
      <c r="E1718" s="212" t="s">
        <v>47</v>
      </c>
      <c r="F1718" s="213" t="s">
        <v>775</v>
      </c>
      <c r="G1718" s="214">
        <v>4901160</v>
      </c>
      <c r="H1718" s="214">
        <v>4901160</v>
      </c>
      <c r="I1718" s="167">
        <f t="shared" si="1808"/>
        <v>4901160.0000000009</v>
      </c>
      <c r="J1718" s="445">
        <v>7.3250902975519325E-2</v>
      </c>
      <c r="K1718" s="167">
        <f t="shared" si="1796"/>
        <v>5260174.3956274968</v>
      </c>
      <c r="L1718" s="167">
        <f t="shared" ref="L1718:O1718" si="1838">IF($J1718&lt;0,(K1718*(1-$J1718)),(K1718*(1+$J1718)))</f>
        <v>5645486.9199159173</v>
      </c>
      <c r="M1718" s="167">
        <f t="shared" si="1838"/>
        <v>6059023.934536241</v>
      </c>
      <c r="N1718" s="167">
        <f t="shared" si="1838"/>
        <v>6502852.9088913044</v>
      </c>
      <c r="O1718" s="167">
        <f t="shared" si="1838"/>
        <v>6979192.7563845748</v>
      </c>
      <c r="P1718" s="461"/>
      <c r="Q1718" s="87">
        <f t="shared" si="1798"/>
        <v>4901160.0000000009</v>
      </c>
      <c r="R1718" s="550">
        <f t="shared" si="1788"/>
        <v>0</v>
      </c>
      <c r="S1718" s="550">
        <f t="shared" si="1789"/>
        <v>0</v>
      </c>
      <c r="T1718" s="550">
        <f>IF(R1718=1,SUM($R$6:R1718),0)</f>
        <v>0</v>
      </c>
      <c r="U1718" s="550">
        <f>IF(S1718=1,SUM($S$6:S1718),0)</f>
        <v>0</v>
      </c>
      <c r="V1718" s="550">
        <f t="shared" si="1790"/>
        <v>0</v>
      </c>
      <c r="W1718" s="550">
        <f t="shared" si="1791"/>
        <v>0</v>
      </c>
      <c r="X1718" s="550">
        <f>IF(W1718=1,SUM($W$6:W1718),0)</f>
        <v>0</v>
      </c>
      <c r="Y1718" s="158"/>
      <c r="Z1718" s="158"/>
      <c r="AA1718" s="158"/>
      <c r="AB1718" s="158"/>
      <c r="AE1718" s="150"/>
      <c r="AF1718" s="160"/>
      <c r="AG1718" s="150"/>
      <c r="AH1718" s="150"/>
    </row>
    <row r="1719" spans="1:34" ht="15" customHeight="1">
      <c r="A1719" s="15"/>
      <c r="B1719" s="169">
        <v>31</v>
      </c>
      <c r="C1719" s="105" t="s">
        <v>933</v>
      </c>
      <c r="D1719" s="105"/>
      <c r="E1719" s="212" t="s">
        <v>47</v>
      </c>
      <c r="F1719" s="213" t="s">
        <v>775</v>
      </c>
      <c r="G1719" s="214">
        <v>4642440</v>
      </c>
      <c r="H1719" s="214">
        <v>4642440</v>
      </c>
      <c r="I1719" s="167">
        <f t="shared" si="1808"/>
        <v>6634800</v>
      </c>
      <c r="J1719" s="445">
        <v>0.42916225088531013</v>
      </c>
      <c r="K1719" s="167">
        <f t="shared" si="1796"/>
        <v>9482205.7021738552</v>
      </c>
      <c r="L1719" s="167">
        <f t="shared" ref="L1719:O1719" si="1839">IF($J1719&lt;0,(K1719*(1-$J1719)),(K1719*(1+$J1719)))</f>
        <v>13551610.44467631</v>
      </c>
      <c r="M1719" s="167">
        <f t="shared" si="1839"/>
        <v>19367450.086234473</v>
      </c>
      <c r="N1719" s="167">
        <f t="shared" si="1839"/>
        <v>27679228.559151754</v>
      </c>
      <c r="O1719" s="167">
        <f t="shared" si="1839"/>
        <v>39558108.590366282</v>
      </c>
      <c r="P1719" s="461"/>
      <c r="Q1719" s="87">
        <f t="shared" si="1798"/>
        <v>6634800</v>
      </c>
      <c r="R1719" s="550">
        <f t="shared" si="1788"/>
        <v>0</v>
      </c>
      <c r="S1719" s="550">
        <f t="shared" si="1789"/>
        <v>0</v>
      </c>
      <c r="T1719" s="550">
        <f>IF(R1719=1,SUM($R$6:R1719),0)</f>
        <v>0</v>
      </c>
      <c r="U1719" s="550">
        <f>IF(S1719=1,SUM($S$6:S1719),0)</f>
        <v>0</v>
      </c>
      <c r="V1719" s="550">
        <f t="shared" si="1790"/>
        <v>0</v>
      </c>
      <c r="W1719" s="550">
        <f t="shared" si="1791"/>
        <v>0</v>
      </c>
      <c r="X1719" s="550">
        <f>IF(W1719=1,SUM($W$6:W1719),0)</f>
        <v>0</v>
      </c>
      <c r="Y1719" s="158"/>
      <c r="Z1719" s="158"/>
      <c r="AA1719" s="158"/>
      <c r="AB1719" s="158"/>
      <c r="AE1719" s="150"/>
      <c r="AF1719" s="160"/>
      <c r="AG1719" s="150"/>
      <c r="AH1719" s="150"/>
    </row>
    <row r="1720" spans="1:34" ht="15" customHeight="1">
      <c r="A1720" s="15"/>
      <c r="B1720" s="169">
        <v>32</v>
      </c>
      <c r="C1720" s="105" t="s">
        <v>934</v>
      </c>
      <c r="D1720" s="105"/>
      <c r="E1720" s="212" t="s">
        <v>47</v>
      </c>
      <c r="F1720" s="213" t="s">
        <v>775</v>
      </c>
      <c r="G1720" s="214">
        <v>3961320</v>
      </c>
      <c r="H1720" s="214">
        <v>3961320</v>
      </c>
      <c r="I1720" s="167">
        <f t="shared" si="1808"/>
        <v>6268200</v>
      </c>
      <c r="J1720" s="445">
        <v>0.58235133743297685</v>
      </c>
      <c r="K1720" s="167">
        <f t="shared" si="1796"/>
        <v>9918494.6532973852</v>
      </c>
      <c r="L1720" s="167">
        <f t="shared" ref="L1720:O1720" si="1840">IF($J1720&lt;0,(K1720*(1-$J1720)),(K1720*(1+$J1720)))</f>
        <v>15694543.279966947</v>
      </c>
      <c r="M1720" s="167">
        <f t="shared" si="1840"/>
        <v>24834281.549455434</v>
      </c>
      <c r="N1720" s="167">
        <f t="shared" si="1840"/>
        <v>39296558.623967901</v>
      </c>
      <c r="O1720" s="167">
        <f t="shared" si="1840"/>
        <v>62180962.095148981</v>
      </c>
      <c r="P1720" s="461"/>
      <c r="Q1720" s="87">
        <f t="shared" si="1798"/>
        <v>6268200</v>
      </c>
      <c r="R1720" s="550">
        <f t="shared" si="1788"/>
        <v>0</v>
      </c>
      <c r="S1720" s="550">
        <f t="shared" si="1789"/>
        <v>0</v>
      </c>
      <c r="T1720" s="550">
        <f>IF(R1720=1,SUM($R$6:R1720),0)</f>
        <v>0</v>
      </c>
      <c r="U1720" s="550">
        <f>IF(S1720=1,SUM($S$6:S1720),0)</f>
        <v>0</v>
      </c>
      <c r="V1720" s="550">
        <f t="shared" si="1790"/>
        <v>0</v>
      </c>
      <c r="W1720" s="550">
        <f t="shared" si="1791"/>
        <v>0</v>
      </c>
      <c r="X1720" s="550">
        <f>IF(W1720=1,SUM($W$6:W1720),0)</f>
        <v>0</v>
      </c>
      <c r="Y1720" s="158"/>
      <c r="Z1720" s="158"/>
      <c r="AA1720" s="158"/>
      <c r="AB1720" s="158"/>
      <c r="AE1720" s="150"/>
      <c r="AF1720" s="160"/>
      <c r="AG1720" s="150"/>
      <c r="AH1720" s="150"/>
    </row>
    <row r="1721" spans="1:34" ht="15" customHeight="1">
      <c r="A1721" s="15"/>
      <c r="B1721" s="169">
        <v>33</v>
      </c>
      <c r="C1721" s="105" t="s">
        <v>935</v>
      </c>
      <c r="D1721" s="105"/>
      <c r="E1721" s="212" t="s">
        <v>47</v>
      </c>
      <c r="F1721" s="213" t="s">
        <v>775</v>
      </c>
      <c r="G1721" s="214">
        <v>3839880</v>
      </c>
      <c r="H1721" s="214">
        <v>3839880</v>
      </c>
      <c r="I1721" s="167">
        <f t="shared" ref="I1721:I1743" si="1841">I1653*20</f>
        <v>3839880</v>
      </c>
      <c r="J1721" s="445">
        <v>0.58235133743297685</v>
      </c>
      <c r="K1721" s="167">
        <f t="shared" si="1796"/>
        <v>6076039.2535821386</v>
      </c>
      <c r="L1721" s="167">
        <f t="shared" ref="L1721:O1721" si="1842">IF($J1721&lt;0,(K1721*(1-$J1721)),(K1721*(1+$J1721)))</f>
        <v>9614428.8392009623</v>
      </c>
      <c r="M1721" s="167">
        <f t="shared" si="1842"/>
        <v>15213404.332363825</v>
      </c>
      <c r="N1721" s="167">
        <f t="shared" si="1842"/>
        <v>24072950.69222454</v>
      </c>
      <c r="O1721" s="167">
        <f t="shared" si="1842"/>
        <v>38091865.723799601</v>
      </c>
      <c r="P1721" s="461"/>
      <c r="Q1721" s="87">
        <f t="shared" si="1798"/>
        <v>3839880</v>
      </c>
      <c r="R1721" s="550">
        <f t="shared" si="1788"/>
        <v>0</v>
      </c>
      <c r="S1721" s="550">
        <f t="shared" si="1789"/>
        <v>0</v>
      </c>
      <c r="T1721" s="550">
        <f>IF(R1721=1,SUM($R$6:R1721),0)</f>
        <v>0</v>
      </c>
      <c r="U1721" s="550">
        <f>IF(S1721=1,SUM($S$6:S1721),0)</f>
        <v>0</v>
      </c>
      <c r="V1721" s="550">
        <f t="shared" si="1790"/>
        <v>0</v>
      </c>
      <c r="W1721" s="550">
        <f t="shared" si="1791"/>
        <v>0</v>
      </c>
      <c r="X1721" s="550">
        <f>IF(W1721=1,SUM($W$6:W1721),0)</f>
        <v>0</v>
      </c>
      <c r="Y1721" s="158"/>
      <c r="Z1721" s="158"/>
      <c r="AA1721" s="158"/>
      <c r="AB1721" s="158"/>
      <c r="AE1721" s="150"/>
      <c r="AF1721" s="160"/>
      <c r="AG1721" s="150"/>
      <c r="AH1721" s="150"/>
    </row>
    <row r="1722" spans="1:34" ht="15" customHeight="1">
      <c r="A1722" s="15"/>
      <c r="B1722" s="169">
        <v>34</v>
      </c>
      <c r="C1722" s="105" t="s">
        <v>936</v>
      </c>
      <c r="D1722" s="105"/>
      <c r="E1722" s="212" t="s">
        <v>47</v>
      </c>
      <c r="F1722" s="213" t="s">
        <v>775</v>
      </c>
      <c r="G1722" s="214">
        <v>3835920</v>
      </c>
      <c r="H1722" s="214">
        <v>3835920</v>
      </c>
      <c r="I1722" s="167">
        <f t="shared" si="1841"/>
        <v>3835920</v>
      </c>
      <c r="J1722" s="445">
        <v>0.58235133743297685</v>
      </c>
      <c r="K1722" s="167">
        <f t="shared" si="1796"/>
        <v>6069773.1422859039</v>
      </c>
      <c r="L1722" s="167">
        <f t="shared" ref="L1722:O1722" si="1843">IF($J1722&lt;0,(K1722*(1-$J1722)),(K1722*(1+$J1722)))</f>
        <v>9604513.6496108621</v>
      </c>
      <c r="M1722" s="167">
        <f t="shared" si="1843"/>
        <v>15197715.018855028</v>
      </c>
      <c r="N1722" s="167">
        <f t="shared" si="1843"/>
        <v>24048124.686010491</v>
      </c>
      <c r="O1722" s="167">
        <f t="shared" si="1843"/>
        <v>38052582.259663686</v>
      </c>
      <c r="P1722" s="461"/>
      <c r="Q1722" s="87">
        <f t="shared" si="1798"/>
        <v>3835920</v>
      </c>
      <c r="R1722" s="550">
        <f t="shared" si="1788"/>
        <v>0</v>
      </c>
      <c r="S1722" s="550">
        <f t="shared" si="1789"/>
        <v>0</v>
      </c>
      <c r="T1722" s="550">
        <f>IF(R1722=1,SUM($R$6:R1722),0)</f>
        <v>0</v>
      </c>
      <c r="U1722" s="550">
        <f>IF(S1722=1,SUM($S$6:S1722),0)</f>
        <v>0</v>
      </c>
      <c r="V1722" s="550">
        <f t="shared" si="1790"/>
        <v>0</v>
      </c>
      <c r="W1722" s="550">
        <f t="shared" si="1791"/>
        <v>0</v>
      </c>
      <c r="X1722" s="550">
        <f>IF(W1722=1,SUM($W$6:W1722),0)</f>
        <v>0</v>
      </c>
      <c r="Y1722" s="158"/>
      <c r="Z1722" s="158"/>
      <c r="AA1722" s="158"/>
      <c r="AB1722" s="158"/>
      <c r="AE1722" s="150"/>
      <c r="AF1722" s="160"/>
      <c r="AG1722" s="150"/>
      <c r="AH1722" s="150"/>
    </row>
    <row r="1723" spans="1:34" ht="15" customHeight="1">
      <c r="A1723" s="15"/>
      <c r="B1723" s="169">
        <v>35</v>
      </c>
      <c r="C1723" s="105" t="s">
        <v>937</v>
      </c>
      <c r="D1723" s="105"/>
      <c r="E1723" s="212" t="s">
        <v>47</v>
      </c>
      <c r="F1723" s="213" t="s">
        <v>775</v>
      </c>
      <c r="G1723" s="214">
        <v>3260400</v>
      </c>
      <c r="H1723" s="214">
        <v>3260400</v>
      </c>
      <c r="I1723" s="167">
        <f t="shared" si="1841"/>
        <v>3260400</v>
      </c>
      <c r="J1723" s="445">
        <v>0.58235133743297685</v>
      </c>
      <c r="K1723" s="167">
        <f t="shared" si="1796"/>
        <v>5159098.3005664777</v>
      </c>
      <c r="L1723" s="167">
        <f t="shared" ref="L1723:O1723" si="1844">IF($J1723&lt;0,(K1723*(1-$J1723)),(K1723*(1+$J1723)))</f>
        <v>8163506.0958495634</v>
      </c>
      <c r="M1723" s="167">
        <f t="shared" si="1844"/>
        <v>12917534.788909815</v>
      </c>
      <c r="N1723" s="167">
        <f t="shared" si="1844"/>
        <v>20440078.44956845</v>
      </c>
      <c r="O1723" s="167">
        <f t="shared" si="1844"/>
        <v>32343385.471909601</v>
      </c>
      <c r="P1723" s="461"/>
      <c r="Q1723" s="87">
        <f t="shared" si="1798"/>
        <v>3260400</v>
      </c>
      <c r="R1723" s="550">
        <f t="shared" si="1788"/>
        <v>0</v>
      </c>
      <c r="S1723" s="550">
        <f t="shared" si="1789"/>
        <v>0</v>
      </c>
      <c r="T1723" s="550">
        <f>IF(R1723=1,SUM($R$6:R1723),0)</f>
        <v>0</v>
      </c>
      <c r="U1723" s="550">
        <f>IF(S1723=1,SUM($S$6:S1723),0)</f>
        <v>0</v>
      </c>
      <c r="V1723" s="550">
        <f t="shared" si="1790"/>
        <v>0</v>
      </c>
      <c r="W1723" s="550">
        <f t="shared" si="1791"/>
        <v>0</v>
      </c>
      <c r="X1723" s="550">
        <f>IF(W1723=1,SUM($W$6:W1723),0)</f>
        <v>0</v>
      </c>
      <c r="Y1723" s="158"/>
      <c r="Z1723" s="158"/>
      <c r="AA1723" s="158"/>
      <c r="AB1723" s="158"/>
      <c r="AE1723" s="150"/>
      <c r="AF1723" s="160"/>
      <c r="AG1723" s="150"/>
      <c r="AH1723" s="150"/>
    </row>
    <row r="1724" spans="1:34" ht="15" customHeight="1">
      <c r="A1724" s="15"/>
      <c r="B1724" s="169">
        <v>36</v>
      </c>
      <c r="C1724" s="105" t="s">
        <v>938</v>
      </c>
      <c r="D1724" s="105"/>
      <c r="E1724" s="212" t="s">
        <v>47</v>
      </c>
      <c r="F1724" s="213" t="s">
        <v>775</v>
      </c>
      <c r="G1724" s="214">
        <v>3643200</v>
      </c>
      <c r="H1724" s="214">
        <v>3643200</v>
      </c>
      <c r="I1724" s="167">
        <f t="shared" si="1841"/>
        <v>4354200</v>
      </c>
      <c r="J1724" s="445">
        <v>0.19515810276679843</v>
      </c>
      <c r="K1724" s="167">
        <f t="shared" si="1796"/>
        <v>5203957.4110671934</v>
      </c>
      <c r="L1724" s="167">
        <f t="shared" ref="L1724:O1724" si="1845">IF($J1724&lt;0,(K1724*(1-$J1724)),(K1724*(1+$J1724)))</f>
        <v>6219551.8662902862</v>
      </c>
      <c r="M1724" s="167">
        <f t="shared" si="1845"/>
        <v>7433347.8085751981</v>
      </c>
      <c r="N1724" s="167">
        <f t="shared" si="1845"/>
        <v>8884025.8641024716</v>
      </c>
      <c r="O1724" s="167">
        <f t="shared" si="1845"/>
        <v>10617815.496671876</v>
      </c>
      <c r="P1724" s="461"/>
      <c r="Q1724" s="87">
        <f t="shared" si="1798"/>
        <v>4354200</v>
      </c>
      <c r="R1724" s="550">
        <f t="shared" si="1788"/>
        <v>0</v>
      </c>
      <c r="S1724" s="550">
        <f t="shared" si="1789"/>
        <v>0</v>
      </c>
      <c r="T1724" s="550">
        <f>IF(R1724=1,SUM($R$6:R1724),0)</f>
        <v>0</v>
      </c>
      <c r="U1724" s="550">
        <f>IF(S1724=1,SUM($S$6:S1724),0)</f>
        <v>0</v>
      </c>
      <c r="V1724" s="550">
        <f t="shared" si="1790"/>
        <v>0</v>
      </c>
      <c r="W1724" s="550">
        <f t="shared" si="1791"/>
        <v>0</v>
      </c>
      <c r="X1724" s="550">
        <f>IF(W1724=1,SUM($W$6:W1724),0)</f>
        <v>0</v>
      </c>
      <c r="Y1724" s="158"/>
      <c r="Z1724" s="158"/>
      <c r="AA1724" s="158"/>
      <c r="AB1724" s="158"/>
      <c r="AE1724" s="150"/>
      <c r="AF1724" s="160"/>
      <c r="AG1724" s="150"/>
      <c r="AH1724" s="150"/>
    </row>
    <row r="1725" spans="1:34" ht="15" customHeight="1">
      <c r="A1725" s="15"/>
      <c r="B1725" s="169">
        <v>37</v>
      </c>
      <c r="C1725" s="105" t="s">
        <v>939</v>
      </c>
      <c r="D1725" s="105"/>
      <c r="E1725" s="212" t="s">
        <v>47</v>
      </c>
      <c r="F1725" s="213" t="s">
        <v>775</v>
      </c>
      <c r="G1725" s="214">
        <v>3538920</v>
      </c>
      <c r="H1725" s="214">
        <v>3538920</v>
      </c>
      <c r="I1725" s="167">
        <f t="shared" si="1841"/>
        <v>3538920</v>
      </c>
      <c r="J1725" s="445">
        <v>0.19515810276679843</v>
      </c>
      <c r="K1725" s="167">
        <f t="shared" si="1796"/>
        <v>4229568.9130434776</v>
      </c>
      <c r="L1725" s="167">
        <f t="shared" ref="L1725:O1725" si="1846">IF($J1725&lt;0,(K1725*(1-$J1725)),(K1725*(1+$J1725)))</f>
        <v>5055003.5576344719</v>
      </c>
      <c r="M1725" s="167">
        <f t="shared" si="1846"/>
        <v>6041528.4614218315</v>
      </c>
      <c r="N1725" s="167">
        <f t="shared" si="1846"/>
        <v>7220581.6937645301</v>
      </c>
      <c r="O1725" s="167">
        <f t="shared" si="1846"/>
        <v>8629736.7179922909</v>
      </c>
      <c r="P1725" s="461"/>
      <c r="Q1725" s="87">
        <f t="shared" si="1798"/>
        <v>3538920</v>
      </c>
      <c r="R1725" s="550">
        <f t="shared" si="1788"/>
        <v>0</v>
      </c>
      <c r="S1725" s="550">
        <f t="shared" si="1789"/>
        <v>0</v>
      </c>
      <c r="T1725" s="550">
        <f>IF(R1725=1,SUM($R$6:R1725),0)</f>
        <v>0</v>
      </c>
      <c r="U1725" s="550">
        <f>IF(S1725=1,SUM($S$6:S1725),0)</f>
        <v>0</v>
      </c>
      <c r="V1725" s="550">
        <f t="shared" si="1790"/>
        <v>0</v>
      </c>
      <c r="W1725" s="550">
        <f t="shared" si="1791"/>
        <v>0</v>
      </c>
      <c r="X1725" s="550">
        <f>IF(W1725=1,SUM($W$6:W1725),0)</f>
        <v>0</v>
      </c>
      <c r="Y1725" s="158"/>
      <c r="Z1725" s="158"/>
      <c r="AA1725" s="158"/>
      <c r="AB1725" s="158"/>
      <c r="AE1725" s="150"/>
      <c r="AF1725" s="160"/>
      <c r="AG1725" s="150"/>
      <c r="AH1725" s="150"/>
    </row>
    <row r="1726" spans="1:34" ht="15" customHeight="1">
      <c r="A1726" s="15"/>
      <c r="B1726" s="169">
        <v>38</v>
      </c>
      <c r="C1726" s="105" t="s">
        <v>940</v>
      </c>
      <c r="D1726" s="105"/>
      <c r="E1726" s="212" t="s">
        <v>47</v>
      </c>
      <c r="F1726" s="213" t="s">
        <v>775</v>
      </c>
      <c r="G1726" s="214">
        <v>2935680.0000000005</v>
      </c>
      <c r="H1726" s="214">
        <v>2935680.0000000005</v>
      </c>
      <c r="I1726" s="167">
        <f t="shared" si="1841"/>
        <v>4354200</v>
      </c>
      <c r="J1726" s="445">
        <v>0.483199803793329</v>
      </c>
      <c r="K1726" s="167">
        <f t="shared" si="1796"/>
        <v>6458148.5856769131</v>
      </c>
      <c r="L1726" s="167">
        <f t="shared" ref="L1726:O1726" si="1847">IF($J1726&lt;0,(K1726*(1-$J1726)),(K1726*(1+$J1726)))</f>
        <v>9578724.715144163</v>
      </c>
      <c r="M1726" s="167">
        <f t="shared" si="1847"/>
        <v>14207162.618092133</v>
      </c>
      <c r="N1726" s="167">
        <f t="shared" si="1847"/>
        <v>21072060.80761417</v>
      </c>
      <c r="O1726" s="167">
        <f t="shared" si="1847"/>
        <v>31254076.455374435</v>
      </c>
      <c r="P1726" s="461"/>
      <c r="Q1726" s="87">
        <f t="shared" si="1798"/>
        <v>4354200</v>
      </c>
      <c r="R1726" s="550">
        <f t="shared" si="1788"/>
        <v>0</v>
      </c>
      <c r="S1726" s="550">
        <f t="shared" si="1789"/>
        <v>0</v>
      </c>
      <c r="T1726" s="550">
        <f>IF(R1726=1,SUM($R$6:R1726),0)</f>
        <v>0</v>
      </c>
      <c r="U1726" s="550">
        <f>IF(S1726=1,SUM($S$6:S1726),0)</f>
        <v>0</v>
      </c>
      <c r="V1726" s="550">
        <f t="shared" si="1790"/>
        <v>0</v>
      </c>
      <c r="W1726" s="550">
        <f t="shared" si="1791"/>
        <v>0</v>
      </c>
      <c r="X1726" s="550">
        <f>IF(W1726=1,SUM($W$6:W1726),0)</f>
        <v>0</v>
      </c>
      <c r="Y1726" s="158"/>
      <c r="Z1726" s="158"/>
      <c r="AA1726" s="158"/>
      <c r="AB1726" s="158"/>
      <c r="AE1726" s="150"/>
      <c r="AF1726" s="160"/>
      <c r="AG1726" s="150"/>
      <c r="AH1726" s="150"/>
    </row>
    <row r="1727" spans="1:34" ht="15" customHeight="1">
      <c r="A1727" s="15"/>
      <c r="B1727" s="169">
        <v>39</v>
      </c>
      <c r="C1727" s="105" t="s">
        <v>941</v>
      </c>
      <c r="D1727" s="105"/>
      <c r="E1727" s="212" t="s">
        <v>47</v>
      </c>
      <c r="F1727" s="213" t="s">
        <v>775</v>
      </c>
      <c r="G1727" s="214">
        <v>2935680.0000000005</v>
      </c>
      <c r="H1727" s="214">
        <v>2935680.0000000005</v>
      </c>
      <c r="I1727" s="167">
        <f t="shared" si="1841"/>
        <v>2935680</v>
      </c>
      <c r="J1727" s="445">
        <v>0.483199803793329</v>
      </c>
      <c r="K1727" s="167">
        <f t="shared" si="1796"/>
        <v>4354200</v>
      </c>
      <c r="L1727" s="167">
        <f t="shared" ref="L1727:O1727" si="1848">IF($J1727&lt;0,(K1727*(1-$J1727)),(K1727*(1+$J1727)))</f>
        <v>6458148.5856769131</v>
      </c>
      <c r="M1727" s="167">
        <f t="shared" si="1848"/>
        <v>9578724.715144163</v>
      </c>
      <c r="N1727" s="167">
        <f t="shared" si="1848"/>
        <v>14207162.618092133</v>
      </c>
      <c r="O1727" s="167">
        <f t="shared" si="1848"/>
        <v>21072060.80761417</v>
      </c>
      <c r="P1727" s="461"/>
      <c r="Q1727" s="87">
        <f t="shared" si="1798"/>
        <v>2935680</v>
      </c>
      <c r="R1727" s="550">
        <f t="shared" si="1788"/>
        <v>0</v>
      </c>
      <c r="S1727" s="550">
        <f t="shared" si="1789"/>
        <v>0</v>
      </c>
      <c r="T1727" s="550">
        <f>IF(R1727=1,SUM($R$6:R1727),0)</f>
        <v>0</v>
      </c>
      <c r="U1727" s="550">
        <f>IF(S1727=1,SUM($S$6:S1727),0)</f>
        <v>0</v>
      </c>
      <c r="V1727" s="550">
        <f t="shared" si="1790"/>
        <v>0</v>
      </c>
      <c r="W1727" s="550">
        <f t="shared" si="1791"/>
        <v>0</v>
      </c>
      <c r="X1727" s="550">
        <f>IF(W1727=1,SUM($W$6:W1727),0)</f>
        <v>0</v>
      </c>
      <c r="Y1727" s="158"/>
      <c r="Z1727" s="158"/>
      <c r="AA1727" s="158"/>
      <c r="AB1727" s="158"/>
      <c r="AE1727" s="150"/>
      <c r="AF1727" s="160"/>
      <c r="AG1727" s="150"/>
      <c r="AH1727" s="150"/>
    </row>
    <row r="1728" spans="1:34" ht="15" customHeight="1">
      <c r="A1728" s="15"/>
      <c r="B1728" s="169">
        <v>40</v>
      </c>
      <c r="C1728" s="105" t="s">
        <v>942</v>
      </c>
      <c r="D1728" s="105"/>
      <c r="E1728" s="212" t="s">
        <v>47</v>
      </c>
      <c r="F1728" s="213" t="s">
        <v>775</v>
      </c>
      <c r="G1728" s="214">
        <v>2604360.0000000005</v>
      </c>
      <c r="H1728" s="214">
        <v>2604360.0000000005</v>
      </c>
      <c r="I1728" s="167">
        <f t="shared" si="1841"/>
        <v>2604360.0000000005</v>
      </c>
      <c r="J1728" s="445">
        <v>0.483199803793329</v>
      </c>
      <c r="K1728" s="167">
        <f t="shared" si="1796"/>
        <v>3862786.2410071949</v>
      </c>
      <c r="L1728" s="167">
        <f t="shared" ref="L1728:O1728" si="1849">IF($J1728&lt;0,(K1728*(1-$J1728)),(K1728*(1+$J1728)))</f>
        <v>5729283.7947574416</v>
      </c>
      <c r="M1728" s="167">
        <f t="shared" si="1849"/>
        <v>8497672.6002605371</v>
      </c>
      <c r="N1728" s="167">
        <f t="shared" si="1849"/>
        <v>12603746.333406376</v>
      </c>
      <c r="O1728" s="167">
        <f t="shared" si="1849"/>
        <v>18693874.088769227</v>
      </c>
      <c r="P1728" s="461"/>
      <c r="Q1728" s="87">
        <f t="shared" si="1798"/>
        <v>2604360.0000000005</v>
      </c>
      <c r="R1728" s="550">
        <f t="shared" si="1788"/>
        <v>0</v>
      </c>
      <c r="S1728" s="550">
        <f t="shared" si="1789"/>
        <v>0</v>
      </c>
      <c r="T1728" s="550">
        <f>IF(R1728=1,SUM($R$6:R1728),0)</f>
        <v>0</v>
      </c>
      <c r="U1728" s="550">
        <f>IF(S1728=1,SUM($S$6:S1728),0)</f>
        <v>0</v>
      </c>
      <c r="V1728" s="550">
        <f t="shared" si="1790"/>
        <v>0</v>
      </c>
      <c r="W1728" s="550">
        <f t="shared" si="1791"/>
        <v>0</v>
      </c>
      <c r="X1728" s="550">
        <f>IF(W1728=1,SUM($W$6:W1728),0)</f>
        <v>0</v>
      </c>
      <c r="Y1728" s="158"/>
      <c r="Z1728" s="158"/>
      <c r="AA1728" s="158"/>
      <c r="AB1728" s="158"/>
      <c r="AE1728" s="150"/>
      <c r="AF1728" s="160"/>
      <c r="AG1728" s="150"/>
      <c r="AH1728" s="150"/>
    </row>
    <row r="1729" spans="1:34" ht="15" customHeight="1">
      <c r="A1729" s="15"/>
      <c r="B1729" s="169">
        <v>41</v>
      </c>
      <c r="C1729" s="105" t="s">
        <v>943</v>
      </c>
      <c r="D1729" s="105"/>
      <c r="E1729" s="212" t="s">
        <v>47</v>
      </c>
      <c r="F1729" s="213" t="s">
        <v>775</v>
      </c>
      <c r="G1729" s="214">
        <v>1969440</v>
      </c>
      <c r="H1729" s="214">
        <v>1969440</v>
      </c>
      <c r="I1729" s="167">
        <f t="shared" si="1841"/>
        <v>1969440</v>
      </c>
      <c r="J1729" s="445">
        <v>0.483199803793329</v>
      </c>
      <c r="K1729" s="167">
        <f t="shared" si="1796"/>
        <v>2921073.0215827338</v>
      </c>
      <c r="L1729" s="167">
        <f t="shared" ref="L1729:O1729" si="1850">IF($J1729&lt;0,(K1729*(1-$J1729)),(K1729*(1+$J1729)))</f>
        <v>4332534.9324774975</v>
      </c>
      <c r="M1729" s="167">
        <f t="shared" si="1850"/>
        <v>6426014.9617783679</v>
      </c>
      <c r="N1729" s="167">
        <f t="shared" si="1850"/>
        <v>9531064.1304826718</v>
      </c>
      <c r="O1729" s="167">
        <f t="shared" si="1850"/>
        <v>14136472.448273534</v>
      </c>
      <c r="P1729" s="461"/>
      <c r="Q1729" s="87">
        <f t="shared" si="1798"/>
        <v>1969440</v>
      </c>
      <c r="R1729" s="550">
        <f t="shared" si="1788"/>
        <v>0</v>
      </c>
      <c r="S1729" s="550">
        <f t="shared" si="1789"/>
        <v>0</v>
      </c>
      <c r="T1729" s="550">
        <f>IF(R1729=1,SUM($R$6:R1729),0)</f>
        <v>0</v>
      </c>
      <c r="U1729" s="550">
        <f>IF(S1729=1,SUM($S$6:S1729),0)</f>
        <v>0</v>
      </c>
      <c r="V1729" s="550">
        <f t="shared" si="1790"/>
        <v>0</v>
      </c>
      <c r="W1729" s="550">
        <f t="shared" si="1791"/>
        <v>0</v>
      </c>
      <c r="X1729" s="550">
        <f>IF(W1729=1,SUM($W$6:W1729),0)</f>
        <v>0</v>
      </c>
      <c r="Y1729" s="158"/>
      <c r="Z1729" s="158"/>
      <c r="AA1729" s="158"/>
      <c r="AB1729" s="158"/>
      <c r="AE1729" s="150"/>
      <c r="AF1729" s="160"/>
      <c r="AG1729" s="150"/>
      <c r="AH1729" s="150"/>
    </row>
    <row r="1730" spans="1:34" ht="15" customHeight="1">
      <c r="A1730" s="15"/>
      <c r="B1730" s="169">
        <v>42</v>
      </c>
      <c r="C1730" s="105" t="s">
        <v>944</v>
      </c>
      <c r="D1730" s="105"/>
      <c r="E1730" s="212" t="s">
        <v>47</v>
      </c>
      <c r="F1730" s="213" t="s">
        <v>775</v>
      </c>
      <c r="G1730" s="214">
        <v>5150640.0000000009</v>
      </c>
      <c r="H1730" s="214">
        <v>5150640.0000000009</v>
      </c>
      <c r="I1730" s="167">
        <f t="shared" si="1841"/>
        <v>6135600</v>
      </c>
      <c r="J1730" s="445">
        <v>0.19123060435208039</v>
      </c>
      <c r="K1730" s="167">
        <f t="shared" si="1796"/>
        <v>7308914.4960626243</v>
      </c>
      <c r="L1730" s="167">
        <f t="shared" ref="L1730:O1730" si="1851">IF($J1730&lt;0,(K1730*(1-$J1730)),(K1730*(1+$J1730)))</f>
        <v>8706602.6323023606</v>
      </c>
      <c r="M1730" s="167">
        <f t="shared" si="1851"/>
        <v>10371571.515530955</v>
      </c>
      <c r="N1730" s="167">
        <f t="shared" si="1851"/>
        <v>12354933.404526763</v>
      </c>
      <c r="O1730" s="167">
        <f t="shared" si="1851"/>
        <v>14717574.786204122</v>
      </c>
      <c r="P1730" s="461"/>
      <c r="Q1730" s="87">
        <f t="shared" si="1798"/>
        <v>6135600</v>
      </c>
      <c r="R1730" s="550">
        <f t="shared" si="1788"/>
        <v>0</v>
      </c>
      <c r="S1730" s="550">
        <f t="shared" si="1789"/>
        <v>0</v>
      </c>
      <c r="T1730" s="550">
        <f>IF(R1730=1,SUM($R$6:R1730),0)</f>
        <v>0</v>
      </c>
      <c r="U1730" s="550">
        <f>IF(S1730=1,SUM($S$6:S1730),0)</f>
        <v>0</v>
      </c>
      <c r="V1730" s="550">
        <f t="shared" si="1790"/>
        <v>0</v>
      </c>
      <c r="W1730" s="550">
        <f t="shared" si="1791"/>
        <v>0</v>
      </c>
      <c r="X1730" s="550">
        <f>IF(W1730=1,SUM($W$6:W1730),0)</f>
        <v>0</v>
      </c>
      <c r="Y1730" s="158"/>
      <c r="Z1730" s="158"/>
      <c r="AA1730" s="158"/>
      <c r="AB1730" s="158"/>
      <c r="AE1730" s="150"/>
      <c r="AF1730" s="160"/>
      <c r="AG1730" s="150"/>
      <c r="AH1730" s="150"/>
    </row>
    <row r="1731" spans="1:34" ht="15" customHeight="1">
      <c r="A1731" s="15"/>
      <c r="B1731" s="169">
        <v>43</v>
      </c>
      <c r="C1731" s="105" t="s">
        <v>945</v>
      </c>
      <c r="D1731" s="105"/>
      <c r="E1731" s="212" t="s">
        <v>47</v>
      </c>
      <c r="F1731" s="213" t="s">
        <v>775</v>
      </c>
      <c r="G1731" s="214">
        <v>4060320</v>
      </c>
      <c r="H1731" s="214">
        <v>4060320</v>
      </c>
      <c r="I1731" s="167">
        <f t="shared" si="1841"/>
        <v>6017400</v>
      </c>
      <c r="J1731" s="445">
        <v>0.48200141860740042</v>
      </c>
      <c r="K1731" s="167">
        <f t="shared" si="1796"/>
        <v>8917795.3363281712</v>
      </c>
      <c r="L1731" s="167">
        <f t="shared" ref="L1731:O1731" si="1852">IF($J1731&lt;0,(K1731*(1-$J1731)),(K1731*(1+$J1731)))</f>
        <v>13216185.339288808</v>
      </c>
      <c r="M1731" s="167">
        <f t="shared" si="1852"/>
        <v>19586405.421404343</v>
      </c>
      <c r="N1731" s="167">
        <f t="shared" si="1852"/>
        <v>29027080.619940914</v>
      </c>
      <c r="O1731" s="167">
        <f t="shared" si="1852"/>
        <v>43018174.656783812</v>
      </c>
      <c r="P1731" s="461"/>
      <c r="Q1731" s="87">
        <f t="shared" si="1798"/>
        <v>6017400</v>
      </c>
      <c r="R1731" s="550">
        <f t="shared" si="1788"/>
        <v>0</v>
      </c>
      <c r="S1731" s="550">
        <f t="shared" si="1789"/>
        <v>0</v>
      </c>
      <c r="T1731" s="550">
        <f>IF(R1731=1,SUM($R$6:R1731),0)</f>
        <v>0</v>
      </c>
      <c r="U1731" s="550">
        <f>IF(S1731=1,SUM($S$6:S1731),0)</f>
        <v>0</v>
      </c>
      <c r="V1731" s="550">
        <f t="shared" si="1790"/>
        <v>0</v>
      </c>
      <c r="W1731" s="550">
        <f t="shared" si="1791"/>
        <v>0</v>
      </c>
      <c r="X1731" s="550">
        <f>IF(W1731=1,SUM($W$6:W1731),0)</f>
        <v>0</v>
      </c>
      <c r="Y1731" s="158"/>
      <c r="Z1731" s="158"/>
      <c r="AA1731" s="158"/>
      <c r="AB1731" s="158"/>
      <c r="AE1731" s="150"/>
      <c r="AF1731" s="160"/>
      <c r="AG1731" s="150"/>
      <c r="AH1731" s="150"/>
    </row>
    <row r="1732" spans="1:34" ht="15" customHeight="1">
      <c r="A1732" s="15"/>
      <c r="B1732" s="169">
        <v>44</v>
      </c>
      <c r="C1732" s="105" t="s">
        <v>946</v>
      </c>
      <c r="D1732" s="105"/>
      <c r="E1732" s="212" t="s">
        <v>47</v>
      </c>
      <c r="F1732" s="213" t="s">
        <v>775</v>
      </c>
      <c r="G1732" s="214">
        <v>3453120</v>
      </c>
      <c r="H1732" s="214">
        <v>3453120</v>
      </c>
      <c r="I1732" s="167">
        <f t="shared" si="1841"/>
        <v>5614200</v>
      </c>
      <c r="J1732" s="445">
        <v>0.62583402835696411</v>
      </c>
      <c r="K1732" s="167">
        <f t="shared" si="1796"/>
        <v>9127757.4020016678</v>
      </c>
      <c r="L1732" s="167">
        <f t="shared" ref="L1732:O1732" si="1853">IF($J1732&lt;0,(K1732*(1-$J1732)),(K1732*(1+$J1732)))</f>
        <v>14840218.586761469</v>
      </c>
      <c r="M1732" s="167">
        <f t="shared" si="1853"/>
        <v>24127732.366612293</v>
      </c>
      <c r="N1732" s="167">
        <f t="shared" si="1853"/>
        <v>39227688.308727972</v>
      </c>
      <c r="O1732" s="167">
        <f t="shared" si="1853"/>
        <v>63777710.506110586</v>
      </c>
      <c r="P1732" s="461"/>
      <c r="Q1732" s="87">
        <f t="shared" si="1798"/>
        <v>5614200</v>
      </c>
      <c r="R1732" s="550">
        <f t="shared" si="1788"/>
        <v>0</v>
      </c>
      <c r="S1732" s="550">
        <f t="shared" si="1789"/>
        <v>0</v>
      </c>
      <c r="T1732" s="550">
        <f>IF(R1732=1,SUM($R$6:R1732),0)</f>
        <v>0</v>
      </c>
      <c r="U1732" s="550">
        <f>IF(S1732=1,SUM($S$6:S1732),0)</f>
        <v>0</v>
      </c>
      <c r="V1732" s="550">
        <f t="shared" si="1790"/>
        <v>0</v>
      </c>
      <c r="W1732" s="550">
        <f t="shared" si="1791"/>
        <v>0</v>
      </c>
      <c r="X1732" s="550">
        <f>IF(W1732=1,SUM($W$6:W1732),0)</f>
        <v>0</v>
      </c>
      <c r="Y1732" s="158"/>
      <c r="Z1732" s="158"/>
      <c r="AA1732" s="158"/>
      <c r="AB1732" s="158"/>
      <c r="AE1732" s="150"/>
      <c r="AF1732" s="160"/>
      <c r="AG1732" s="150"/>
      <c r="AH1732" s="150"/>
    </row>
    <row r="1733" spans="1:34" ht="15" customHeight="1">
      <c r="A1733" s="15"/>
      <c r="B1733" s="169">
        <v>45</v>
      </c>
      <c r="C1733" s="105" t="s">
        <v>947</v>
      </c>
      <c r="D1733" s="105"/>
      <c r="E1733" s="212" t="s">
        <v>47</v>
      </c>
      <c r="F1733" s="213" t="s">
        <v>775</v>
      </c>
      <c r="G1733" s="214">
        <v>2622840.0000000005</v>
      </c>
      <c r="H1733" s="214">
        <v>2622840.0000000005</v>
      </c>
      <c r="I1733" s="167">
        <f t="shared" si="1841"/>
        <v>2622840</v>
      </c>
      <c r="J1733" s="445">
        <v>0.62583402835696411</v>
      </c>
      <c r="K1733" s="167">
        <f t="shared" si="1796"/>
        <v>4264302.5229357798</v>
      </c>
      <c r="L1733" s="167">
        <f t="shared" ref="L1733:O1733" si="1854">IF($J1733&lt;0,(K1733*(1-$J1733)),(K1733*(1+$J1733)))</f>
        <v>6933048.1489974437</v>
      </c>
      <c r="M1733" s="167">
        <f t="shared" si="1854"/>
        <v>11271985.600877307</v>
      </c>
      <c r="N1733" s="167">
        <f t="shared" si="1854"/>
        <v>18326377.757056046</v>
      </c>
      <c r="O1733" s="167">
        <f t="shared" si="1854"/>
        <v>29795648.573945895</v>
      </c>
      <c r="P1733" s="455"/>
      <c r="Q1733" s="87">
        <f t="shared" si="1798"/>
        <v>2622840</v>
      </c>
      <c r="R1733" s="550">
        <f t="shared" si="1788"/>
        <v>0</v>
      </c>
      <c r="S1733" s="550">
        <f t="shared" si="1789"/>
        <v>0</v>
      </c>
      <c r="T1733" s="550">
        <f>IF(R1733=1,SUM($R$6:R1733),0)</f>
        <v>0</v>
      </c>
      <c r="U1733" s="550">
        <f>IF(S1733=1,SUM($S$6:S1733),0)</f>
        <v>0</v>
      </c>
      <c r="V1733" s="550">
        <f t="shared" si="1790"/>
        <v>0</v>
      </c>
      <c r="W1733" s="550">
        <f t="shared" si="1791"/>
        <v>0</v>
      </c>
      <c r="X1733" s="550">
        <f>IF(W1733=1,SUM($W$6:W1733),0)</f>
        <v>0</v>
      </c>
      <c r="Y1733" s="158"/>
      <c r="Z1733" s="158"/>
      <c r="AA1733" s="158"/>
      <c r="AB1733" s="158"/>
      <c r="AE1733" s="150"/>
      <c r="AF1733" s="160"/>
      <c r="AG1733" s="150"/>
      <c r="AH1733" s="150"/>
    </row>
    <row r="1734" spans="1:34" ht="15" customHeight="1">
      <c r="A1734" s="15"/>
      <c r="B1734" s="169">
        <v>46</v>
      </c>
      <c r="C1734" s="105" t="s">
        <v>948</v>
      </c>
      <c r="D1734" s="105"/>
      <c r="E1734" s="212" t="s">
        <v>47</v>
      </c>
      <c r="F1734" s="213" t="s">
        <v>775</v>
      </c>
      <c r="G1734" s="214">
        <v>3598320</v>
      </c>
      <c r="H1734" s="214">
        <v>3598320</v>
      </c>
      <c r="I1734" s="167">
        <f t="shared" si="1841"/>
        <v>4530599.9999999991</v>
      </c>
      <c r="J1734" s="445">
        <v>0.2590875742012938</v>
      </c>
      <c r="K1734" s="167">
        <f t="shared" si="1796"/>
        <v>5704422.1636763802</v>
      </c>
      <c r="L1734" s="167">
        <f t="shared" ref="L1734:O1734" si="1855">IF($J1734&lt;0,(K1734*(1-$J1734)),(K1734*(1+$J1734)))</f>
        <v>7182367.0642833887</v>
      </c>
      <c r="M1734" s="167">
        <f t="shared" si="1855"/>
        <v>9043229.1239918396</v>
      </c>
      <c r="N1734" s="167">
        <f t="shared" si="1855"/>
        <v>11386217.420673376</v>
      </c>
      <c r="O1734" s="167">
        <f t="shared" si="1855"/>
        <v>14336244.871524151</v>
      </c>
      <c r="P1734" s="455"/>
      <c r="Q1734" s="87">
        <f t="shared" si="1798"/>
        <v>4530599.9999999991</v>
      </c>
      <c r="R1734" s="550">
        <f t="shared" si="1788"/>
        <v>0</v>
      </c>
      <c r="S1734" s="550">
        <f t="shared" si="1789"/>
        <v>0</v>
      </c>
      <c r="T1734" s="550">
        <f>IF(R1734=1,SUM($R$6:R1734),0)</f>
        <v>0</v>
      </c>
      <c r="U1734" s="550">
        <f>IF(S1734=1,SUM($S$6:S1734),0)</f>
        <v>0</v>
      </c>
      <c r="V1734" s="550">
        <f t="shared" si="1790"/>
        <v>0</v>
      </c>
      <c r="W1734" s="550">
        <f t="shared" si="1791"/>
        <v>0</v>
      </c>
      <c r="X1734" s="550">
        <f>IF(W1734=1,SUM($W$6:W1734),0)</f>
        <v>0</v>
      </c>
      <c r="Y1734" s="158"/>
      <c r="Z1734" s="158"/>
      <c r="AA1734" s="158"/>
      <c r="AB1734" s="158"/>
      <c r="AE1734" s="150"/>
      <c r="AF1734" s="160"/>
      <c r="AG1734" s="150"/>
      <c r="AH1734" s="150"/>
    </row>
    <row r="1735" spans="1:34" ht="15" customHeight="1">
      <c r="A1735" s="15"/>
      <c r="B1735" s="169">
        <v>47</v>
      </c>
      <c r="C1735" s="105" t="s">
        <v>949</v>
      </c>
      <c r="D1735" s="105"/>
      <c r="E1735" s="212" t="s">
        <v>47</v>
      </c>
      <c r="F1735" s="213" t="s">
        <v>775</v>
      </c>
      <c r="G1735" s="214">
        <v>3212880</v>
      </c>
      <c r="H1735" s="214">
        <v>3212880</v>
      </c>
      <c r="I1735" s="167">
        <f t="shared" si="1841"/>
        <v>4455000</v>
      </c>
      <c r="J1735" s="445">
        <v>0.38660640920295808</v>
      </c>
      <c r="K1735" s="167">
        <f t="shared" si="1796"/>
        <v>6177331.5529991789</v>
      </c>
      <c r="L1735" s="167">
        <f t="shared" ref="L1735:O1735" si="1856">IF($J1735&lt;0,(K1735*(1-$J1735)),(K1735*(1+$J1735)))</f>
        <v>8565527.5231603254</v>
      </c>
      <c r="M1735" s="167">
        <f t="shared" si="1856"/>
        <v>11877015.361818448</v>
      </c>
      <c r="N1735" s="167">
        <f t="shared" si="1856"/>
        <v>16468745.62289945</v>
      </c>
      <c r="O1735" s="167">
        <f t="shared" si="1856"/>
        <v>22835668.232245542</v>
      </c>
      <c r="P1735" s="455"/>
      <c r="Q1735" s="87">
        <f t="shared" si="1798"/>
        <v>4455000</v>
      </c>
      <c r="R1735" s="550">
        <f t="shared" ref="R1735:R1798" si="1857">IF(E1735="MDU-KD",1,0)</f>
        <v>0</v>
      </c>
      <c r="S1735" s="550">
        <f t="shared" ref="S1735:S1798" si="1858">IF(E1735="HDW",1,0)</f>
        <v>0</v>
      </c>
      <c r="T1735" s="550">
        <f>IF(R1735=1,SUM($R$6:R1735),0)</f>
        <v>0</v>
      </c>
      <c r="U1735" s="550">
        <f>IF(S1735=1,SUM($S$6:S1735),0)</f>
        <v>0</v>
      </c>
      <c r="V1735" s="550">
        <f t="shared" ref="V1735:V1798" si="1859">IF(T1735=0,U1735,T1735)</f>
        <v>0</v>
      </c>
      <c r="W1735" s="550">
        <f t="shared" ref="W1735:W1798" si="1860">IF(F1735=0,0,IF(LEFT(C1735,11)="Tiang Beton",1,0))</f>
        <v>0</v>
      </c>
      <c r="X1735" s="550">
        <f>IF(W1735=1,SUM($W$6:W1735),0)</f>
        <v>0</v>
      </c>
      <c r="Y1735" s="158"/>
      <c r="Z1735" s="158"/>
      <c r="AA1735" s="158"/>
      <c r="AB1735" s="158"/>
      <c r="AE1735" s="150"/>
      <c r="AF1735" s="160"/>
      <c r="AG1735" s="150"/>
      <c r="AH1735" s="150"/>
    </row>
    <row r="1736" spans="1:34" ht="15" customHeight="1">
      <c r="A1736" s="15"/>
      <c r="B1736" s="169">
        <v>48</v>
      </c>
      <c r="C1736" s="105" t="s">
        <v>950</v>
      </c>
      <c r="D1736" s="105"/>
      <c r="E1736" s="212" t="s">
        <v>47</v>
      </c>
      <c r="F1736" s="213" t="s">
        <v>775</v>
      </c>
      <c r="G1736" s="214">
        <v>2366760</v>
      </c>
      <c r="H1736" s="214">
        <v>2366760</v>
      </c>
      <c r="I1736" s="167">
        <f t="shared" si="1841"/>
        <v>4354200</v>
      </c>
      <c r="J1736" s="445">
        <v>0.83973026415859631</v>
      </c>
      <c r="K1736" s="167">
        <f t="shared" si="1796"/>
        <v>8010553.5161993597</v>
      </c>
      <c r="L1736" s="167">
        <f t="shared" ref="L1736:O1736" si="1861">IF($J1736&lt;0,(K1736*(1-$J1736)),(K1736*(1+$J1736)))</f>
        <v>14737257.736414019</v>
      </c>
      <c r="M1736" s="167">
        <f t="shared" si="1861"/>
        <v>27112579.068386279</v>
      </c>
      <c r="N1736" s="167">
        <f t="shared" si="1861"/>
        <v>49879832.251503117</v>
      </c>
      <c r="O1736" s="167">
        <f t="shared" si="1861"/>
        <v>91765436.964244291</v>
      </c>
      <c r="P1736" s="455"/>
      <c r="Q1736" s="87">
        <f t="shared" si="1798"/>
        <v>4354200</v>
      </c>
      <c r="R1736" s="550">
        <f t="shared" si="1857"/>
        <v>0</v>
      </c>
      <c r="S1736" s="550">
        <f t="shared" si="1858"/>
        <v>0</v>
      </c>
      <c r="T1736" s="550">
        <f>IF(R1736=1,SUM($R$6:R1736),0)</f>
        <v>0</v>
      </c>
      <c r="U1736" s="550">
        <f>IF(S1736=1,SUM($S$6:S1736),0)</f>
        <v>0</v>
      </c>
      <c r="V1736" s="550">
        <f t="shared" si="1859"/>
        <v>0</v>
      </c>
      <c r="W1736" s="550">
        <f t="shared" si="1860"/>
        <v>0</v>
      </c>
      <c r="X1736" s="550">
        <f>IF(W1736=1,SUM($W$6:W1736),0)</f>
        <v>0</v>
      </c>
      <c r="Y1736" s="158"/>
      <c r="Z1736" s="158"/>
      <c r="AA1736" s="158"/>
      <c r="AB1736" s="158"/>
      <c r="AE1736" s="150"/>
      <c r="AF1736" s="160"/>
      <c r="AG1736" s="150"/>
      <c r="AH1736" s="150"/>
    </row>
    <row r="1737" spans="1:34" ht="15" customHeight="1">
      <c r="A1737" s="15"/>
      <c r="B1737" s="169">
        <v>49</v>
      </c>
      <c r="C1737" s="105" t="s">
        <v>951</v>
      </c>
      <c r="D1737" s="105"/>
      <c r="E1737" s="212" t="s">
        <v>47</v>
      </c>
      <c r="F1737" s="213" t="s">
        <v>775</v>
      </c>
      <c r="G1737" s="214">
        <v>2005080</v>
      </c>
      <c r="H1737" s="214">
        <v>2005080</v>
      </c>
      <c r="I1737" s="167">
        <f t="shared" si="1841"/>
        <v>2005080</v>
      </c>
      <c r="J1737" s="445">
        <v>0.83973026415859631</v>
      </c>
      <c r="K1737" s="167">
        <f t="shared" si="1796"/>
        <v>3688806.358059118</v>
      </c>
      <c r="L1737" s="167">
        <f t="shared" ref="L1737:O1737" si="1862">IF($J1737&lt;0,(K1737*(1-$J1737)),(K1737*(1+$J1737)))</f>
        <v>6786408.6955420105</v>
      </c>
      <c r="M1737" s="167">
        <f t="shared" si="1862"/>
        <v>12485161.462137697</v>
      </c>
      <c r="N1737" s="167">
        <f t="shared" si="1862"/>
        <v>22969329.394801311</v>
      </c>
      <c r="O1737" s="167">
        <f t="shared" si="1862"/>
        <v>42257370.435043626</v>
      </c>
      <c r="P1737" s="455"/>
      <c r="Q1737" s="87">
        <f t="shared" si="1798"/>
        <v>2005080</v>
      </c>
      <c r="R1737" s="550">
        <f t="shared" si="1857"/>
        <v>0</v>
      </c>
      <c r="S1737" s="550">
        <f t="shared" si="1858"/>
        <v>0</v>
      </c>
      <c r="T1737" s="550">
        <f>IF(R1737=1,SUM($R$6:R1737),0)</f>
        <v>0</v>
      </c>
      <c r="U1737" s="550">
        <f>IF(S1737=1,SUM($S$6:S1737),0)</f>
        <v>0</v>
      </c>
      <c r="V1737" s="550">
        <f t="shared" si="1859"/>
        <v>0</v>
      </c>
      <c r="W1737" s="550">
        <f t="shared" si="1860"/>
        <v>0</v>
      </c>
      <c r="X1737" s="550">
        <f>IF(W1737=1,SUM($W$6:W1737),0)</f>
        <v>0</v>
      </c>
      <c r="Y1737" s="158"/>
      <c r="Z1737" s="158"/>
      <c r="AA1737" s="158"/>
      <c r="AB1737" s="158"/>
      <c r="AE1737" s="150"/>
      <c r="AF1737" s="160"/>
      <c r="AG1737" s="150"/>
      <c r="AH1737" s="150"/>
    </row>
    <row r="1738" spans="1:34" ht="15" customHeight="1">
      <c r="A1738" s="15"/>
      <c r="B1738" s="169">
        <v>50</v>
      </c>
      <c r="C1738" s="105" t="s">
        <v>952</v>
      </c>
      <c r="D1738" s="105"/>
      <c r="E1738" s="212" t="s">
        <v>47</v>
      </c>
      <c r="F1738" s="213" t="s">
        <v>775</v>
      </c>
      <c r="G1738" s="214">
        <v>1801603.4491041158</v>
      </c>
      <c r="H1738" s="214">
        <v>1801603.4491041158</v>
      </c>
      <c r="I1738" s="167">
        <f t="shared" si="1841"/>
        <v>3456000</v>
      </c>
      <c r="J1738" s="445">
        <v>0.91829117651754433</v>
      </c>
      <c r="K1738" s="167">
        <f t="shared" si="1796"/>
        <v>6629614.3060446335</v>
      </c>
      <c r="L1738" s="167">
        <f t="shared" ref="L1738:O1738" si="1863">IF($J1738&lt;0,(K1738*(1-$J1738)),(K1738*(1+$J1738)))</f>
        <v>12717530.626999903</v>
      </c>
      <c r="M1738" s="167">
        <f t="shared" si="1863"/>
        <v>24395926.788865548</v>
      </c>
      <c r="N1738" s="167">
        <f t="shared" si="1863"/>
        <v>46798491.10204877</v>
      </c>
      <c r="O1738" s="167">
        <f t="shared" si="1863"/>
        <v>89773132.555394962</v>
      </c>
      <c r="P1738" s="455"/>
      <c r="Q1738" s="87">
        <f t="shared" si="1798"/>
        <v>3456000</v>
      </c>
      <c r="R1738" s="550">
        <f t="shared" si="1857"/>
        <v>0</v>
      </c>
      <c r="S1738" s="550">
        <f t="shared" si="1858"/>
        <v>0</v>
      </c>
      <c r="T1738" s="550">
        <f>IF(R1738=1,SUM($R$6:R1738),0)</f>
        <v>0</v>
      </c>
      <c r="U1738" s="550">
        <f>IF(S1738=1,SUM($S$6:S1738),0)</f>
        <v>0</v>
      </c>
      <c r="V1738" s="550">
        <f t="shared" si="1859"/>
        <v>0</v>
      </c>
      <c r="W1738" s="550">
        <f t="shared" si="1860"/>
        <v>0</v>
      </c>
      <c r="X1738" s="550">
        <f>IF(W1738=1,SUM($W$6:W1738),0)</f>
        <v>0</v>
      </c>
      <c r="Y1738" s="158"/>
      <c r="Z1738" s="158"/>
      <c r="AA1738" s="158"/>
      <c r="AB1738" s="158"/>
      <c r="AE1738" s="150"/>
      <c r="AF1738" s="160"/>
      <c r="AG1738" s="150"/>
      <c r="AH1738" s="150"/>
    </row>
    <row r="1739" spans="1:34" ht="15" customHeight="1">
      <c r="A1739" s="15"/>
      <c r="B1739" s="169">
        <v>51</v>
      </c>
      <c r="C1739" s="105" t="s">
        <v>953</v>
      </c>
      <c r="D1739" s="105"/>
      <c r="E1739" s="212" t="s">
        <v>47</v>
      </c>
      <c r="F1739" s="213" t="s">
        <v>775</v>
      </c>
      <c r="G1739" s="214">
        <v>1656351.3951640779</v>
      </c>
      <c r="H1739" s="214">
        <v>1656351.3951640779</v>
      </c>
      <c r="I1739" s="167">
        <f t="shared" si="1841"/>
        <v>3358800</v>
      </c>
      <c r="J1739" s="445">
        <v>1.0278305737577367</v>
      </c>
      <c r="K1739" s="167">
        <f t="shared" ref="K1739:K1802" si="1864">IF($J1739&lt;0,(I1739*(1-$J1739)),(I1739*(1+$J1739)))</f>
        <v>6811077.3311374858</v>
      </c>
      <c r="L1739" s="167">
        <f t="shared" ref="L1739:O1739" si="1865">IF($J1739&lt;0,(K1739*(1-$J1739)),(K1739*(1+$J1739)))</f>
        <v>13811710.852308841</v>
      </c>
      <c r="M1739" s="167">
        <f t="shared" si="1865"/>
        <v>28007809.542213395</v>
      </c>
      <c r="N1739" s="167">
        <f t="shared" si="1865"/>
        <v>56795092.493684001</v>
      </c>
      <c r="O1739" s="167">
        <f t="shared" si="1865"/>
        <v>115170824.99809095</v>
      </c>
      <c r="P1739" s="455"/>
      <c r="Q1739" s="87">
        <f t="shared" ref="Q1739:Q1802" si="1866">IF($Q$5=$H$4,H1739,(IF($Q$5=$G$4,G1739,(IF($Q$5=$I$4,I1739,(IF($Q$5=$K$4,K1739,(IF($Q$5=$L$4,L1739,(IF($Q$5=$M$4,M1739,(IF($Q$5=$N$4,N1739,(IF($Q$5=$O$4,O1739,0)))))))))))))))</f>
        <v>3358800</v>
      </c>
      <c r="R1739" s="550">
        <f t="shared" si="1857"/>
        <v>0</v>
      </c>
      <c r="S1739" s="550">
        <f t="shared" si="1858"/>
        <v>0</v>
      </c>
      <c r="T1739" s="550">
        <f>IF(R1739=1,SUM($R$6:R1739),0)</f>
        <v>0</v>
      </c>
      <c r="U1739" s="550">
        <f>IF(S1739=1,SUM($S$6:S1739),0)</f>
        <v>0</v>
      </c>
      <c r="V1739" s="550">
        <f t="shared" si="1859"/>
        <v>0</v>
      </c>
      <c r="W1739" s="550">
        <f t="shared" si="1860"/>
        <v>0</v>
      </c>
      <c r="X1739" s="550">
        <f>IF(W1739=1,SUM($W$6:W1739),0)</f>
        <v>0</v>
      </c>
      <c r="Y1739" s="158"/>
      <c r="Z1739" s="158"/>
      <c r="AA1739" s="158"/>
      <c r="AB1739" s="158"/>
      <c r="AE1739" s="150"/>
      <c r="AF1739" s="160"/>
      <c r="AG1739" s="150"/>
      <c r="AH1739" s="150"/>
    </row>
    <row r="1740" spans="1:34" ht="15" customHeight="1">
      <c r="A1740" s="15"/>
      <c r="B1740" s="169">
        <v>52</v>
      </c>
      <c r="C1740" s="105" t="s">
        <v>954</v>
      </c>
      <c r="D1740" s="105"/>
      <c r="E1740" s="212" t="s">
        <v>47</v>
      </c>
      <c r="F1740" s="213" t="s">
        <v>775</v>
      </c>
      <c r="G1740" s="214">
        <v>1520640.0000000002</v>
      </c>
      <c r="H1740" s="214">
        <v>1520640.0000000002</v>
      </c>
      <c r="I1740" s="167">
        <f t="shared" si="1841"/>
        <v>3094200</v>
      </c>
      <c r="J1740" s="445">
        <v>1.0348011363636365</v>
      </c>
      <c r="K1740" s="167">
        <f t="shared" si="1864"/>
        <v>6296081.6761363642</v>
      </c>
      <c r="L1740" s="167">
        <f t="shared" ref="L1740:O1740" si="1867">IF($J1740&lt;0,(K1740*(1-$J1740)),(K1740*(1+$J1740)))</f>
        <v>12811274.149240544</v>
      </c>
      <c r="M1740" s="167">
        <f t="shared" si="1867"/>
        <v>26068395.197140742</v>
      </c>
      <c r="N1740" s="167">
        <f t="shared" si="1867"/>
        <v>53044000.17031835</v>
      </c>
      <c r="O1740" s="167">
        <f t="shared" si="1867"/>
        <v>107933991.82383671</v>
      </c>
      <c r="P1740" s="455"/>
      <c r="Q1740" s="87">
        <f t="shared" si="1866"/>
        <v>3094200</v>
      </c>
      <c r="R1740" s="550">
        <f t="shared" si="1857"/>
        <v>0</v>
      </c>
      <c r="S1740" s="550">
        <f t="shared" si="1858"/>
        <v>0</v>
      </c>
      <c r="T1740" s="550">
        <f>IF(R1740=1,SUM($R$6:R1740),0)</f>
        <v>0</v>
      </c>
      <c r="U1740" s="550">
        <f>IF(S1740=1,SUM($S$6:S1740),0)</f>
        <v>0</v>
      </c>
      <c r="V1740" s="550">
        <f t="shared" si="1859"/>
        <v>0</v>
      </c>
      <c r="W1740" s="550">
        <f t="shared" si="1860"/>
        <v>0</v>
      </c>
      <c r="X1740" s="550">
        <f>IF(W1740=1,SUM($W$6:W1740),0)</f>
        <v>0</v>
      </c>
      <c r="Y1740" s="158"/>
      <c r="Z1740" s="158"/>
      <c r="AA1740" s="158"/>
      <c r="AB1740" s="158"/>
      <c r="AE1740" s="150"/>
      <c r="AF1740" s="160"/>
      <c r="AG1740" s="150"/>
      <c r="AH1740" s="150"/>
    </row>
    <row r="1741" spans="1:34" ht="15" customHeight="1">
      <c r="A1741" s="15"/>
      <c r="B1741" s="169">
        <v>53</v>
      </c>
      <c r="C1741" s="105" t="s">
        <v>955</v>
      </c>
      <c r="D1741" s="105"/>
      <c r="E1741" s="212" t="s">
        <v>47</v>
      </c>
      <c r="F1741" s="213" t="s">
        <v>775</v>
      </c>
      <c r="G1741" s="214">
        <v>1518000.0000000002</v>
      </c>
      <c r="H1741" s="214">
        <v>1518000.0000000002</v>
      </c>
      <c r="I1741" s="167">
        <f t="shared" si="1841"/>
        <v>1518000</v>
      </c>
      <c r="J1741" s="445">
        <v>0.91829117651754433</v>
      </c>
      <c r="K1741" s="167">
        <f t="shared" si="1864"/>
        <v>2911966.0059536323</v>
      </c>
      <c r="L1741" s="167">
        <f t="shared" ref="L1741:O1741" si="1868">IF($J1741&lt;0,(K1741*(1-$J1741)),(K1741*(1+$J1741)))</f>
        <v>5585998.695539888</v>
      </c>
      <c r="M1741" s="167">
        <f t="shared" si="1868"/>
        <v>10715572.00969268</v>
      </c>
      <c r="N1741" s="167">
        <f t="shared" si="1868"/>
        <v>20555587.237531837</v>
      </c>
      <c r="O1741" s="167">
        <f t="shared" si="1868"/>
        <v>39431601.625893965</v>
      </c>
      <c r="P1741" s="455"/>
      <c r="Q1741" s="87">
        <f t="shared" si="1866"/>
        <v>1518000</v>
      </c>
      <c r="R1741" s="550">
        <f t="shared" si="1857"/>
        <v>0</v>
      </c>
      <c r="S1741" s="550">
        <f t="shared" si="1858"/>
        <v>0</v>
      </c>
      <c r="T1741" s="550">
        <f>IF(R1741=1,SUM($R$6:R1741),0)</f>
        <v>0</v>
      </c>
      <c r="U1741" s="550">
        <f>IF(S1741=1,SUM($S$6:S1741),0)</f>
        <v>0</v>
      </c>
      <c r="V1741" s="550">
        <f t="shared" si="1859"/>
        <v>0</v>
      </c>
      <c r="W1741" s="550">
        <f t="shared" si="1860"/>
        <v>0</v>
      </c>
      <c r="X1741" s="550">
        <f>IF(W1741=1,SUM($W$6:W1741),0)</f>
        <v>0</v>
      </c>
      <c r="Y1741" s="158"/>
      <c r="Z1741" s="158"/>
      <c r="AA1741" s="158"/>
      <c r="AB1741" s="158"/>
      <c r="AE1741" s="150"/>
      <c r="AF1741" s="160"/>
      <c r="AG1741" s="150"/>
      <c r="AH1741" s="150"/>
    </row>
    <row r="1742" spans="1:34" ht="15" customHeight="1">
      <c r="A1742" s="15"/>
      <c r="B1742" s="169">
        <v>54</v>
      </c>
      <c r="C1742" s="105" t="s">
        <v>956</v>
      </c>
      <c r="D1742" s="105"/>
      <c r="E1742" s="212" t="s">
        <v>47</v>
      </c>
      <c r="F1742" s="213" t="s">
        <v>775</v>
      </c>
      <c r="G1742" s="214">
        <v>1343760.0000000002</v>
      </c>
      <c r="H1742" s="214">
        <v>1343760.0000000002</v>
      </c>
      <c r="I1742" s="167">
        <f t="shared" si="1841"/>
        <v>1343760</v>
      </c>
      <c r="J1742" s="445">
        <v>0.91829117651754433</v>
      </c>
      <c r="K1742" s="167">
        <f t="shared" si="1864"/>
        <v>2577722.9513572152</v>
      </c>
      <c r="L1742" s="167">
        <f t="shared" ref="L1742:O1742" si="1869">IF($J1742&lt;0,(K1742*(1-$J1742)),(K1742*(1+$J1742)))</f>
        <v>4944823.1930953087</v>
      </c>
      <c r="M1742" s="167">
        <f t="shared" si="1869"/>
        <v>9485610.7007540409</v>
      </c>
      <c r="N1742" s="167">
        <f t="shared" si="1869"/>
        <v>18196163.311136875</v>
      </c>
      <c r="O1742" s="167">
        <f t="shared" si="1869"/>
        <v>34905539.526226133</v>
      </c>
      <c r="P1742" s="455"/>
      <c r="Q1742" s="87">
        <f t="shared" si="1866"/>
        <v>1343760</v>
      </c>
      <c r="R1742" s="550">
        <f t="shared" si="1857"/>
        <v>0</v>
      </c>
      <c r="S1742" s="550">
        <f t="shared" si="1858"/>
        <v>0</v>
      </c>
      <c r="T1742" s="550">
        <f>IF(R1742=1,SUM($R$6:R1742),0)</f>
        <v>0</v>
      </c>
      <c r="U1742" s="550">
        <f>IF(S1742=1,SUM($S$6:S1742),0)</f>
        <v>0</v>
      </c>
      <c r="V1742" s="550">
        <f t="shared" si="1859"/>
        <v>0</v>
      </c>
      <c r="W1742" s="550">
        <f t="shared" si="1860"/>
        <v>0</v>
      </c>
      <c r="X1742" s="550">
        <f>IF(W1742=1,SUM($W$6:W1742),0)</f>
        <v>0</v>
      </c>
      <c r="Y1742" s="158"/>
      <c r="Z1742" s="158"/>
      <c r="AA1742" s="158"/>
      <c r="AB1742" s="158"/>
      <c r="AE1742" s="150"/>
      <c r="AF1742" s="160"/>
      <c r="AG1742" s="150"/>
      <c r="AH1742" s="150"/>
    </row>
    <row r="1743" spans="1:34" ht="15" customHeight="1">
      <c r="A1743" s="15"/>
      <c r="B1743" s="169">
        <v>55</v>
      </c>
      <c r="C1743" s="105" t="s">
        <v>957</v>
      </c>
      <c r="D1743" s="105"/>
      <c r="E1743" s="212" t="s">
        <v>47</v>
      </c>
      <c r="F1743" s="213" t="s">
        <v>775</v>
      </c>
      <c r="G1743" s="214">
        <v>7945699.5772913285</v>
      </c>
      <c r="H1743" s="214">
        <v>7945699.5772913285</v>
      </c>
      <c r="I1743" s="167">
        <f t="shared" si="1841"/>
        <v>7687799.9999999991</v>
      </c>
      <c r="J1743" s="445">
        <v>-3.2457755894572476E-2</v>
      </c>
      <c r="K1743" s="167">
        <f t="shared" si="1864"/>
        <v>7937328.7357662935</v>
      </c>
      <c r="L1743" s="167">
        <f t="shared" ref="L1743:O1743" si="1870">IF($J1743&lt;0,(K1743*(1-$J1743)),(K1743*(1+$J1743)))</f>
        <v>8194956.6143267713</v>
      </c>
      <c r="M1743" s="167">
        <f t="shared" si="1870"/>
        <v>8460946.5156812016</v>
      </c>
      <c r="N1743" s="167">
        <f t="shared" si="1870"/>
        <v>8735569.8523242157</v>
      </c>
      <c r="O1743" s="167">
        <f t="shared" si="1870"/>
        <v>9019106.8461909406</v>
      </c>
      <c r="P1743" s="455"/>
      <c r="Q1743" s="87">
        <f t="shared" si="1866"/>
        <v>7687799.9999999991</v>
      </c>
      <c r="R1743" s="550">
        <f t="shared" si="1857"/>
        <v>0</v>
      </c>
      <c r="S1743" s="550">
        <f t="shared" si="1858"/>
        <v>0</v>
      </c>
      <c r="T1743" s="550">
        <f>IF(R1743=1,SUM($R$6:R1743),0)</f>
        <v>0</v>
      </c>
      <c r="U1743" s="550">
        <f>IF(S1743=1,SUM($S$6:S1743),0)</f>
        <v>0</v>
      </c>
      <c r="V1743" s="550">
        <f t="shared" si="1859"/>
        <v>0</v>
      </c>
      <c r="W1743" s="550">
        <f t="shared" si="1860"/>
        <v>0</v>
      </c>
      <c r="X1743" s="550">
        <f>IF(W1743=1,SUM($W$6:W1743),0)</f>
        <v>0</v>
      </c>
      <c r="Y1743" s="158"/>
      <c r="Z1743" s="158"/>
      <c r="AA1743" s="158"/>
      <c r="AB1743" s="158"/>
      <c r="AE1743" s="150"/>
      <c r="AF1743" s="160"/>
      <c r="AG1743" s="150"/>
      <c r="AH1743" s="150"/>
    </row>
    <row r="1744" spans="1:34" ht="15" customHeight="1">
      <c r="A1744" s="15"/>
      <c r="B1744" s="169"/>
      <c r="C1744" s="105"/>
      <c r="D1744" s="105"/>
      <c r="E1744" s="212" t="s">
        <v>48</v>
      </c>
      <c r="F1744" s="213"/>
      <c r="G1744" s="214">
        <v>0</v>
      </c>
      <c r="H1744" s="214">
        <v>0</v>
      </c>
      <c r="I1744" s="167"/>
      <c r="J1744" s="445"/>
      <c r="K1744" s="167"/>
      <c r="L1744" s="167"/>
      <c r="M1744" s="167"/>
      <c r="N1744" s="167"/>
      <c r="O1744" s="167"/>
      <c r="P1744" s="455"/>
      <c r="Q1744" s="87">
        <f t="shared" si="1866"/>
        <v>0</v>
      </c>
      <c r="R1744" s="550">
        <f t="shared" si="1857"/>
        <v>0</v>
      </c>
      <c r="S1744" s="550">
        <f t="shared" si="1858"/>
        <v>0</v>
      </c>
      <c r="T1744" s="550">
        <f>IF(R1744=1,SUM($R$6:R1744),0)</f>
        <v>0</v>
      </c>
      <c r="U1744" s="550">
        <f>IF(S1744=1,SUM($S$6:S1744),0)</f>
        <v>0</v>
      </c>
      <c r="V1744" s="550">
        <f t="shared" si="1859"/>
        <v>0</v>
      </c>
      <c r="W1744" s="550">
        <f t="shared" si="1860"/>
        <v>0</v>
      </c>
      <c r="X1744" s="550">
        <f>IF(W1744=1,SUM($W$6:W1744),0)</f>
        <v>0</v>
      </c>
      <c r="Y1744" s="158"/>
      <c r="Z1744" s="158"/>
      <c r="AA1744" s="158"/>
      <c r="AB1744" s="158"/>
      <c r="AE1744" s="150"/>
      <c r="AF1744" s="160"/>
      <c r="AG1744" s="150"/>
      <c r="AH1744" s="150"/>
    </row>
    <row r="1745" spans="1:34" ht="15" customHeight="1">
      <c r="A1745" s="15"/>
      <c r="B1745" s="169" t="s">
        <v>716</v>
      </c>
      <c r="C1745" s="105" t="s">
        <v>600</v>
      </c>
      <c r="D1745" s="105"/>
      <c r="E1745" s="212" t="s">
        <v>48</v>
      </c>
      <c r="F1745" s="213"/>
      <c r="G1745" s="214">
        <v>0</v>
      </c>
      <c r="H1745" s="214">
        <v>0</v>
      </c>
      <c r="I1745" s="167">
        <v>0</v>
      </c>
      <c r="J1745" s="445"/>
      <c r="K1745" s="167"/>
      <c r="L1745" s="167"/>
      <c r="M1745" s="167"/>
      <c r="N1745" s="167"/>
      <c r="O1745" s="167"/>
      <c r="P1745" s="455"/>
      <c r="Q1745" s="87">
        <f t="shared" si="1866"/>
        <v>0</v>
      </c>
      <c r="R1745" s="550">
        <f t="shared" si="1857"/>
        <v>0</v>
      </c>
      <c r="S1745" s="550">
        <f t="shared" si="1858"/>
        <v>0</v>
      </c>
      <c r="T1745" s="550">
        <f>IF(R1745=1,SUM($R$6:R1745),0)</f>
        <v>0</v>
      </c>
      <c r="U1745" s="550">
        <f>IF(S1745=1,SUM($S$6:S1745),0)</f>
        <v>0</v>
      </c>
      <c r="V1745" s="550">
        <f t="shared" si="1859"/>
        <v>0</v>
      </c>
      <c r="W1745" s="550">
        <f t="shared" si="1860"/>
        <v>0</v>
      </c>
      <c r="X1745" s="550">
        <f>IF(W1745=1,SUM($W$6:W1745),0)</f>
        <v>0</v>
      </c>
      <c r="Y1745" s="158"/>
      <c r="Z1745" s="158"/>
      <c r="AA1745" s="158"/>
      <c r="AB1745" s="158"/>
      <c r="AE1745" s="150"/>
      <c r="AF1745" s="160"/>
      <c r="AG1745" s="150"/>
      <c r="AH1745" s="150"/>
    </row>
    <row r="1746" spans="1:34" ht="15" customHeight="1">
      <c r="A1746" s="15"/>
      <c r="B1746" s="169">
        <v>1</v>
      </c>
      <c r="C1746" s="105" t="s">
        <v>958</v>
      </c>
      <c r="D1746" s="105"/>
      <c r="E1746" s="212" t="s">
        <v>47</v>
      </c>
      <c r="F1746" s="213" t="s">
        <v>775</v>
      </c>
      <c r="G1746" s="214">
        <v>3426000</v>
      </c>
      <c r="H1746" s="214">
        <v>3426000</v>
      </c>
      <c r="I1746" s="167">
        <f t="shared" ref="I1746:I1751" si="1871">I1678*20</f>
        <v>6627600</v>
      </c>
      <c r="J1746" s="445">
        <v>0.93450087565674256</v>
      </c>
      <c r="K1746" s="167">
        <f t="shared" si="1864"/>
        <v>12821098.003502628</v>
      </c>
      <c r="L1746" s="167">
        <f t="shared" ref="L1746:O1746" si="1872">IF($J1746&lt;0,(K1746*(1-$J1746)),(K1746*(1+$J1746)))</f>
        <v>24802425.314656746</v>
      </c>
      <c r="M1746" s="167">
        <f t="shared" si="1872"/>
        <v>47980313.489614435</v>
      </c>
      <c r="N1746" s="167">
        <f t="shared" si="1872"/>
        <v>92817958.459944144</v>
      </c>
      <c r="O1746" s="167">
        <f t="shared" si="1872"/>
        <v>179556421.91743311</v>
      </c>
      <c r="P1746" s="455"/>
      <c r="Q1746" s="87">
        <f t="shared" si="1866"/>
        <v>6627600</v>
      </c>
      <c r="R1746" s="550">
        <f t="shared" si="1857"/>
        <v>0</v>
      </c>
      <c r="S1746" s="550">
        <f t="shared" si="1858"/>
        <v>0</v>
      </c>
      <c r="T1746" s="550">
        <f>IF(R1746=1,SUM($R$6:R1746),0)</f>
        <v>0</v>
      </c>
      <c r="U1746" s="550">
        <f>IF(S1746=1,SUM($S$6:S1746),0)</f>
        <v>0</v>
      </c>
      <c r="V1746" s="550">
        <f t="shared" si="1859"/>
        <v>0</v>
      </c>
      <c r="W1746" s="550">
        <f t="shared" si="1860"/>
        <v>0</v>
      </c>
      <c r="X1746" s="550">
        <f>IF(W1746=1,SUM($W$6:W1746),0)</f>
        <v>0</v>
      </c>
      <c r="Y1746" s="158"/>
      <c r="Z1746" s="158"/>
      <c r="AA1746" s="158"/>
      <c r="AB1746" s="158"/>
      <c r="AE1746" s="150"/>
      <c r="AF1746" s="160"/>
      <c r="AG1746" s="150"/>
      <c r="AH1746" s="150"/>
    </row>
    <row r="1747" spans="1:34" ht="15" customHeight="1">
      <c r="A1747" s="15"/>
      <c r="B1747" s="169">
        <v>2</v>
      </c>
      <c r="C1747" s="105" t="s">
        <v>959</v>
      </c>
      <c r="D1747" s="105"/>
      <c r="E1747" s="212" t="s">
        <v>47</v>
      </c>
      <c r="F1747" s="213" t="s">
        <v>775</v>
      </c>
      <c r="G1747" s="214">
        <v>2880000</v>
      </c>
      <c r="H1747" s="214">
        <v>2880000</v>
      </c>
      <c r="I1747" s="167">
        <f t="shared" si="1871"/>
        <v>5455800</v>
      </c>
      <c r="J1747" s="445">
        <v>0.89437500000000003</v>
      </c>
      <c r="K1747" s="167">
        <f t="shared" si="1864"/>
        <v>10335331.125</v>
      </c>
      <c r="L1747" s="167">
        <f t="shared" ref="L1747:O1747" si="1873">IF($J1747&lt;0,(K1747*(1-$J1747)),(K1747*(1+$J1747)))</f>
        <v>19578992.899921875</v>
      </c>
      <c r="M1747" s="167">
        <f t="shared" si="1873"/>
        <v>37089954.674789503</v>
      </c>
      <c r="N1747" s="167">
        <f t="shared" si="1873"/>
        <v>70262282.887054369</v>
      </c>
      <c r="O1747" s="167">
        <f t="shared" si="1873"/>
        <v>133103112.14416362</v>
      </c>
      <c r="P1747" s="455"/>
      <c r="Q1747" s="87">
        <f t="shared" si="1866"/>
        <v>5455800</v>
      </c>
      <c r="R1747" s="550">
        <f t="shared" si="1857"/>
        <v>0</v>
      </c>
      <c r="S1747" s="550">
        <f t="shared" si="1858"/>
        <v>0</v>
      </c>
      <c r="T1747" s="550">
        <f>IF(R1747=1,SUM($R$6:R1747),0)</f>
        <v>0</v>
      </c>
      <c r="U1747" s="550">
        <f>IF(S1747=1,SUM($S$6:S1747),0)</f>
        <v>0</v>
      </c>
      <c r="V1747" s="550">
        <f t="shared" si="1859"/>
        <v>0</v>
      </c>
      <c r="W1747" s="550">
        <f t="shared" si="1860"/>
        <v>0</v>
      </c>
      <c r="X1747" s="550">
        <f>IF(W1747=1,SUM($W$6:W1747),0)</f>
        <v>0</v>
      </c>
      <c r="Y1747" s="158"/>
      <c r="Z1747" s="158"/>
      <c r="AA1747" s="158"/>
      <c r="AB1747" s="158"/>
      <c r="AE1747" s="150"/>
      <c r="AF1747" s="160"/>
      <c r="AG1747" s="150"/>
      <c r="AH1747" s="150"/>
    </row>
    <row r="1748" spans="1:34" ht="15" customHeight="1">
      <c r="A1748" s="15"/>
      <c r="B1748" s="169">
        <v>3</v>
      </c>
      <c r="C1748" s="105" t="s">
        <v>960</v>
      </c>
      <c r="D1748" s="105"/>
      <c r="E1748" s="212" t="s">
        <v>47</v>
      </c>
      <c r="F1748" s="213" t="s">
        <v>775</v>
      </c>
      <c r="G1748" s="214">
        <v>2649600</v>
      </c>
      <c r="H1748" s="214">
        <v>2649600</v>
      </c>
      <c r="I1748" s="167">
        <f t="shared" si="1871"/>
        <v>5455800</v>
      </c>
      <c r="J1748" s="445">
        <v>1.0591032608695652</v>
      </c>
      <c r="K1748" s="167">
        <f t="shared" si="1864"/>
        <v>11234055.570652176</v>
      </c>
      <c r="L1748" s="167">
        <f t="shared" ref="L1748:O1748" si="1874">IF($J1748&lt;0,(K1748*(1-$J1748)),(K1748*(1+$J1748)))</f>
        <v>23132080.458319802</v>
      </c>
      <c r="M1748" s="167">
        <f t="shared" si="1874"/>
        <v>47631342.302423455</v>
      </c>
      <c r="N1748" s="167">
        <f t="shared" si="1874"/>
        <v>98077852.254514605</v>
      </c>
      <c r="O1748" s="167">
        <f t="shared" si="1874"/>
        <v>201952425.39635447</v>
      </c>
      <c r="P1748" s="455"/>
      <c r="Q1748" s="87">
        <f t="shared" si="1866"/>
        <v>5455800</v>
      </c>
      <c r="R1748" s="550">
        <f t="shared" si="1857"/>
        <v>0</v>
      </c>
      <c r="S1748" s="550">
        <f t="shared" si="1858"/>
        <v>0</v>
      </c>
      <c r="T1748" s="550">
        <f>IF(R1748=1,SUM($R$6:R1748),0)</f>
        <v>0</v>
      </c>
      <c r="U1748" s="550">
        <f>IF(S1748=1,SUM($S$6:S1748),0)</f>
        <v>0</v>
      </c>
      <c r="V1748" s="550">
        <f t="shared" si="1859"/>
        <v>0</v>
      </c>
      <c r="W1748" s="550">
        <f t="shared" si="1860"/>
        <v>0</v>
      </c>
      <c r="X1748" s="550">
        <f>IF(W1748=1,SUM($W$6:W1748),0)</f>
        <v>0</v>
      </c>
      <c r="Y1748" s="158"/>
      <c r="Z1748" s="158"/>
      <c r="AA1748" s="158"/>
      <c r="AB1748" s="158"/>
      <c r="AE1748" s="150"/>
      <c r="AF1748" s="160"/>
      <c r="AG1748" s="150"/>
      <c r="AH1748" s="150"/>
    </row>
    <row r="1749" spans="1:34" ht="15" customHeight="1">
      <c r="A1749" s="15"/>
      <c r="B1749" s="169">
        <v>4</v>
      </c>
      <c r="C1749" s="105" t="s">
        <v>961</v>
      </c>
      <c r="D1749" s="105"/>
      <c r="E1749" s="212" t="s">
        <v>47</v>
      </c>
      <c r="F1749" s="213" t="s">
        <v>775</v>
      </c>
      <c r="G1749" s="214">
        <v>1971600</v>
      </c>
      <c r="H1749" s="214">
        <v>1971600</v>
      </c>
      <c r="I1749" s="167">
        <f t="shared" si="1871"/>
        <v>4284000</v>
      </c>
      <c r="J1749" s="445">
        <v>1.1728545343883141</v>
      </c>
      <c r="K1749" s="167">
        <f t="shared" si="1864"/>
        <v>9308508.8253195379</v>
      </c>
      <c r="L1749" s="167">
        <f t="shared" ref="L1749:O1749" si="1875">IF($J1749&lt;0,(K1749*(1-$J1749)),(K1749*(1+$J1749)))</f>
        <v>20226035.609489199</v>
      </c>
      <c r="M1749" s="167">
        <f t="shared" si="1875"/>
        <v>43948233.186778113</v>
      </c>
      <c r="N1749" s="167">
        <f t="shared" si="1875"/>
        <v>95493117.758245811</v>
      </c>
      <c r="O1749" s="167">
        <f t="shared" si="1875"/>
        <v>207492653.92388165</v>
      </c>
      <c r="P1749" s="455"/>
      <c r="Q1749" s="87">
        <f t="shared" si="1866"/>
        <v>4284000</v>
      </c>
      <c r="R1749" s="550">
        <f t="shared" si="1857"/>
        <v>0</v>
      </c>
      <c r="S1749" s="550">
        <f t="shared" si="1858"/>
        <v>0</v>
      </c>
      <c r="T1749" s="550">
        <f>IF(R1749=1,SUM($R$6:R1749),0)</f>
        <v>0</v>
      </c>
      <c r="U1749" s="550">
        <f>IF(S1749=1,SUM($S$6:S1749),0)</f>
        <v>0</v>
      </c>
      <c r="V1749" s="550">
        <f t="shared" si="1859"/>
        <v>0</v>
      </c>
      <c r="W1749" s="550">
        <f t="shared" si="1860"/>
        <v>0</v>
      </c>
      <c r="X1749" s="550">
        <f>IF(W1749=1,SUM($W$6:W1749),0)</f>
        <v>0</v>
      </c>
      <c r="Y1749" s="158"/>
      <c r="Z1749" s="158"/>
      <c r="AA1749" s="158"/>
      <c r="AB1749" s="158"/>
      <c r="AE1749" s="150"/>
      <c r="AF1749" s="160"/>
      <c r="AG1749" s="150"/>
      <c r="AH1749" s="150"/>
    </row>
    <row r="1750" spans="1:34" ht="15" customHeight="1">
      <c r="A1750" s="15"/>
      <c r="B1750" s="169">
        <v>5</v>
      </c>
      <c r="C1750" s="105" t="s">
        <v>962</v>
      </c>
      <c r="D1750" s="105"/>
      <c r="E1750" s="212" t="s">
        <v>47</v>
      </c>
      <c r="F1750" s="213" t="s">
        <v>775</v>
      </c>
      <c r="G1750" s="214">
        <v>1340400</v>
      </c>
      <c r="H1750" s="214">
        <v>1340400</v>
      </c>
      <c r="I1750" s="167">
        <f t="shared" si="1871"/>
        <v>4284000</v>
      </c>
      <c r="J1750" s="445">
        <v>2.1960608773500447</v>
      </c>
      <c r="K1750" s="167">
        <f t="shared" si="1864"/>
        <v>13691924.798567591</v>
      </c>
      <c r="L1750" s="167">
        <f t="shared" ref="L1750:O1750" si="1876">IF($J1750&lt;0,(K1750*(1-$J1750)),(K1750*(1+$J1750)))</f>
        <v>43760225.18432077</v>
      </c>
      <c r="M1750" s="167">
        <f t="shared" si="1876"/>
        <v>139860343.69563577</v>
      </c>
      <c r="N1750" s="167">
        <f t="shared" si="1876"/>
        <v>447002172.77835244</v>
      </c>
      <c r="O1750" s="167">
        <f t="shared" si="1876"/>
        <v>1428646156.5073574</v>
      </c>
      <c r="P1750" s="455"/>
      <c r="Q1750" s="87">
        <f t="shared" si="1866"/>
        <v>4284000</v>
      </c>
      <c r="R1750" s="550">
        <f t="shared" si="1857"/>
        <v>0</v>
      </c>
      <c r="S1750" s="550">
        <f t="shared" si="1858"/>
        <v>0</v>
      </c>
      <c r="T1750" s="550">
        <f>IF(R1750=1,SUM($R$6:R1750),0)</f>
        <v>0</v>
      </c>
      <c r="U1750" s="550">
        <f>IF(S1750=1,SUM($S$6:S1750),0)</f>
        <v>0</v>
      </c>
      <c r="V1750" s="550">
        <f t="shared" si="1859"/>
        <v>0</v>
      </c>
      <c r="W1750" s="550">
        <f t="shared" si="1860"/>
        <v>0</v>
      </c>
      <c r="X1750" s="550">
        <f>IF(W1750=1,SUM($W$6:W1750),0)</f>
        <v>0</v>
      </c>
      <c r="Y1750" s="158"/>
      <c r="Z1750" s="158"/>
      <c r="AA1750" s="158"/>
      <c r="AB1750" s="158"/>
      <c r="AE1750" s="150"/>
      <c r="AF1750" s="160"/>
      <c r="AG1750" s="150"/>
      <c r="AH1750" s="150"/>
    </row>
    <row r="1751" spans="1:34" ht="15" customHeight="1">
      <c r="A1751" s="15"/>
      <c r="B1751" s="169">
        <v>6</v>
      </c>
      <c r="C1751" s="105" t="s">
        <v>963</v>
      </c>
      <c r="D1751" s="105"/>
      <c r="E1751" s="212" t="s">
        <v>47</v>
      </c>
      <c r="F1751" s="213" t="s">
        <v>775</v>
      </c>
      <c r="G1751" s="214">
        <v>2682000</v>
      </c>
      <c r="H1751" s="214">
        <v>2682000</v>
      </c>
      <c r="I1751" s="167">
        <f t="shared" si="1871"/>
        <v>3751200</v>
      </c>
      <c r="J1751" s="445">
        <v>0.89437500000000003</v>
      </c>
      <c r="K1751" s="167">
        <f t="shared" si="1864"/>
        <v>7106179.5000000009</v>
      </c>
      <c r="L1751" s="167">
        <f t="shared" ref="L1751:O1751" si="1877">IF($J1751&lt;0,(K1751*(1-$J1751)),(K1751*(1+$J1751)))</f>
        <v>13461768.790312503</v>
      </c>
      <c r="M1751" s="167">
        <f t="shared" si="1877"/>
        <v>25501638.252148248</v>
      </c>
      <c r="N1751" s="167">
        <f t="shared" si="1877"/>
        <v>48309665.963913344</v>
      </c>
      <c r="O1751" s="167">
        <f t="shared" si="1877"/>
        <v>91516623.460388348</v>
      </c>
      <c r="P1751" s="455"/>
      <c r="Q1751" s="87">
        <f t="shared" si="1866"/>
        <v>3751200</v>
      </c>
      <c r="R1751" s="550">
        <f t="shared" si="1857"/>
        <v>0</v>
      </c>
      <c r="S1751" s="550">
        <f t="shared" si="1858"/>
        <v>0</v>
      </c>
      <c r="T1751" s="550">
        <f>IF(R1751=1,SUM($R$6:R1751),0)</f>
        <v>0</v>
      </c>
      <c r="U1751" s="550">
        <f>IF(S1751=1,SUM($S$6:S1751),0)</f>
        <v>0</v>
      </c>
      <c r="V1751" s="550">
        <f t="shared" si="1859"/>
        <v>0</v>
      </c>
      <c r="W1751" s="550">
        <f t="shared" si="1860"/>
        <v>0</v>
      </c>
      <c r="X1751" s="550">
        <f>IF(W1751=1,SUM($W$6:W1751),0)</f>
        <v>0</v>
      </c>
      <c r="Y1751" s="158"/>
      <c r="Z1751" s="158"/>
      <c r="AA1751" s="158"/>
      <c r="AB1751" s="158"/>
      <c r="AE1751" s="150"/>
      <c r="AF1751" s="160"/>
      <c r="AG1751" s="150"/>
      <c r="AH1751" s="150"/>
    </row>
    <row r="1752" spans="1:34" ht="15" customHeight="1">
      <c r="A1752" s="15"/>
      <c r="B1752" s="169">
        <v>7</v>
      </c>
      <c r="C1752" s="105" t="s">
        <v>964</v>
      </c>
      <c r="D1752" s="105"/>
      <c r="E1752" s="212" t="s">
        <v>47</v>
      </c>
      <c r="F1752" s="213" t="s">
        <v>775</v>
      </c>
      <c r="G1752" s="214">
        <v>2148000</v>
      </c>
      <c r="H1752" s="214">
        <v>2148000</v>
      </c>
      <c r="I1752" s="167">
        <f t="shared" ref="I1752" si="1878">I1685*20</f>
        <v>3431400</v>
      </c>
      <c r="J1752" s="445">
        <v>0.89437500000000003</v>
      </c>
      <c r="K1752" s="167">
        <f t="shared" si="1864"/>
        <v>6500358.3750000009</v>
      </c>
      <c r="L1752" s="167">
        <f t="shared" ref="L1752:O1752" si="1879">IF($J1752&lt;0,(K1752*(1-$J1752)),(K1752*(1+$J1752)))</f>
        <v>12314116.396640629</v>
      </c>
      <c r="M1752" s="167">
        <f t="shared" si="1879"/>
        <v>23327554.248886093</v>
      </c>
      <c r="N1752" s="167">
        <f t="shared" si="1879"/>
        <v>44191135.580233596</v>
      </c>
      <c r="O1752" s="167">
        <f t="shared" si="1879"/>
        <v>83714582.464805022</v>
      </c>
      <c r="P1752" s="455"/>
      <c r="Q1752" s="87">
        <f t="shared" si="1866"/>
        <v>3431400</v>
      </c>
      <c r="R1752" s="550">
        <f t="shared" si="1857"/>
        <v>0</v>
      </c>
      <c r="S1752" s="550">
        <f t="shared" si="1858"/>
        <v>0</v>
      </c>
      <c r="T1752" s="550">
        <f>IF(R1752=1,SUM($R$6:R1752),0)</f>
        <v>0</v>
      </c>
      <c r="U1752" s="550">
        <f>IF(S1752=1,SUM($S$6:S1752),0)</f>
        <v>0</v>
      </c>
      <c r="V1752" s="550">
        <f t="shared" si="1859"/>
        <v>0</v>
      </c>
      <c r="W1752" s="550">
        <f t="shared" si="1860"/>
        <v>0</v>
      </c>
      <c r="X1752" s="550">
        <f>IF(W1752=1,SUM($W$6:W1752),0)</f>
        <v>0</v>
      </c>
      <c r="Y1752" s="158"/>
      <c r="Z1752" s="158"/>
      <c r="AA1752" s="158"/>
      <c r="AB1752" s="158"/>
      <c r="AE1752" s="150"/>
      <c r="AF1752" s="160"/>
      <c r="AG1752" s="150"/>
      <c r="AH1752" s="150"/>
    </row>
    <row r="1753" spans="1:34" ht="15" customHeight="1">
      <c r="A1753" s="15"/>
      <c r="B1753" s="169"/>
      <c r="C1753" s="105"/>
      <c r="D1753" s="105"/>
      <c r="E1753" s="212" t="s">
        <v>48</v>
      </c>
      <c r="F1753" s="213"/>
      <c r="G1753" s="214">
        <v>0</v>
      </c>
      <c r="H1753" s="214">
        <v>0</v>
      </c>
      <c r="I1753" s="167"/>
      <c r="J1753" s="445"/>
      <c r="K1753" s="167"/>
      <c r="L1753" s="167"/>
      <c r="M1753" s="167"/>
      <c r="N1753" s="167"/>
      <c r="O1753" s="167"/>
      <c r="P1753" s="455"/>
      <c r="Q1753" s="87">
        <f t="shared" si="1866"/>
        <v>0</v>
      </c>
      <c r="R1753" s="550">
        <f t="shared" si="1857"/>
        <v>0</v>
      </c>
      <c r="S1753" s="550">
        <f t="shared" si="1858"/>
        <v>0</v>
      </c>
      <c r="T1753" s="550">
        <f>IF(R1753=1,SUM($R$6:R1753),0)</f>
        <v>0</v>
      </c>
      <c r="U1753" s="550">
        <f>IF(S1753=1,SUM($S$6:S1753),0)</f>
        <v>0</v>
      </c>
      <c r="V1753" s="550">
        <f t="shared" si="1859"/>
        <v>0</v>
      </c>
      <c r="W1753" s="550">
        <f t="shared" si="1860"/>
        <v>0</v>
      </c>
      <c r="X1753" s="550">
        <f>IF(W1753=1,SUM($W$6:W1753),0)</f>
        <v>0</v>
      </c>
      <c r="Y1753" s="158"/>
      <c r="Z1753" s="158"/>
      <c r="AA1753" s="158"/>
      <c r="AB1753" s="158"/>
      <c r="AE1753" s="150"/>
      <c r="AF1753" s="160"/>
      <c r="AG1753" s="150"/>
      <c r="AH1753" s="150"/>
    </row>
    <row r="1754" spans="1:34" ht="15" customHeight="1">
      <c r="A1754" s="15"/>
      <c r="B1754" s="425" t="s">
        <v>720</v>
      </c>
      <c r="C1754" s="426" t="s">
        <v>491</v>
      </c>
      <c r="D1754" s="426"/>
      <c r="E1754" s="212" t="s">
        <v>48</v>
      </c>
      <c r="F1754" s="213"/>
      <c r="G1754" s="214">
        <v>0</v>
      </c>
      <c r="H1754" s="214">
        <v>0</v>
      </c>
      <c r="I1754" s="167">
        <v>0</v>
      </c>
      <c r="J1754" s="445"/>
      <c r="K1754" s="167"/>
      <c r="L1754" s="167"/>
      <c r="M1754" s="167"/>
      <c r="N1754" s="167"/>
      <c r="O1754" s="167"/>
      <c r="P1754" s="461"/>
      <c r="Q1754" s="87">
        <f t="shared" si="1866"/>
        <v>0</v>
      </c>
      <c r="R1754" s="550">
        <f t="shared" si="1857"/>
        <v>0</v>
      </c>
      <c r="S1754" s="550">
        <f t="shared" si="1858"/>
        <v>0</v>
      </c>
      <c r="T1754" s="550">
        <f>IF(R1754=1,SUM($R$6:R1754),0)</f>
        <v>0</v>
      </c>
      <c r="U1754" s="550">
        <f>IF(S1754=1,SUM($S$6:S1754),0)</f>
        <v>0</v>
      </c>
      <c r="V1754" s="550">
        <f t="shared" si="1859"/>
        <v>0</v>
      </c>
      <c r="W1754" s="550">
        <f t="shared" si="1860"/>
        <v>0</v>
      </c>
      <c r="X1754" s="550">
        <f>IF(W1754=1,SUM($W$6:W1754),0)</f>
        <v>0</v>
      </c>
      <c r="Y1754" s="158"/>
      <c r="Z1754" s="158"/>
      <c r="AA1754" s="158"/>
      <c r="AB1754" s="158"/>
      <c r="AE1754" s="150"/>
      <c r="AF1754" s="160"/>
      <c r="AG1754" s="150"/>
      <c r="AH1754" s="150"/>
    </row>
    <row r="1755" spans="1:34" ht="15" customHeight="1">
      <c r="A1755" s="15"/>
      <c r="B1755" s="169">
        <v>1</v>
      </c>
      <c r="C1755" s="105" t="s">
        <v>653</v>
      </c>
      <c r="D1755" s="105"/>
      <c r="E1755" s="212" t="s">
        <v>47</v>
      </c>
      <c r="F1755" s="213" t="s">
        <v>14</v>
      </c>
      <c r="G1755" s="214">
        <v>213420</v>
      </c>
      <c r="H1755" s="214">
        <v>213420</v>
      </c>
      <c r="I1755" s="444">
        <v>213420</v>
      </c>
      <c r="J1755" s="449">
        <v>0.14818332896002789</v>
      </c>
      <c r="K1755" s="444">
        <f t="shared" si="1864"/>
        <v>245045.28606664913</v>
      </c>
      <c r="L1755" s="444">
        <f t="shared" ref="L1755:O1755" si="1880">IF($J1755&lt;0,(K1755*(1-$J1755)),(K1755*(1+$J1755)))</f>
        <v>281356.9123019675</v>
      </c>
      <c r="M1755" s="444">
        <f t="shared" si="1880"/>
        <v>323049.31619278766</v>
      </c>
      <c r="N1755" s="444">
        <f t="shared" si="1880"/>
        <v>370919.83928449557</v>
      </c>
      <c r="O1755" s="444">
        <f t="shared" si="1880"/>
        <v>425883.97584699065</v>
      </c>
      <c r="P1755" s="461"/>
      <c r="Q1755" s="87">
        <f t="shared" si="1866"/>
        <v>213420</v>
      </c>
      <c r="R1755" s="550">
        <f t="shared" si="1857"/>
        <v>0</v>
      </c>
      <c r="S1755" s="550">
        <f t="shared" si="1858"/>
        <v>0</v>
      </c>
      <c r="T1755" s="550">
        <f>IF(R1755=1,SUM($R$6:R1755),0)</f>
        <v>0</v>
      </c>
      <c r="U1755" s="550">
        <f>IF(S1755=1,SUM($S$6:S1755),0)</f>
        <v>0</v>
      </c>
      <c r="V1755" s="550">
        <f t="shared" si="1859"/>
        <v>0</v>
      </c>
      <c r="W1755" s="550">
        <f t="shared" si="1860"/>
        <v>0</v>
      </c>
      <c r="X1755" s="550">
        <f>IF(W1755=1,SUM($W$6:W1755),0)</f>
        <v>0</v>
      </c>
      <c r="Y1755" s="158"/>
      <c r="Z1755" s="158"/>
      <c r="AA1755" s="158"/>
      <c r="AB1755" s="158"/>
      <c r="AE1755" s="150"/>
      <c r="AF1755" s="160"/>
      <c r="AG1755" s="150"/>
      <c r="AH1755" s="150"/>
    </row>
    <row r="1756" spans="1:34" ht="15" customHeight="1">
      <c r="A1756" s="15"/>
      <c r="B1756" s="169">
        <v>2</v>
      </c>
      <c r="C1756" s="105" t="s">
        <v>654</v>
      </c>
      <c r="D1756" s="105" t="s">
        <v>654</v>
      </c>
      <c r="E1756" s="212" t="s">
        <v>47</v>
      </c>
      <c r="F1756" s="213" t="s">
        <v>14</v>
      </c>
      <c r="G1756" s="214">
        <v>207840</v>
      </c>
      <c r="H1756" s="214">
        <v>207840</v>
      </c>
      <c r="I1756" s="167">
        <v>273502.2</v>
      </c>
      <c r="J1756" s="445">
        <f t="shared" ref="J1756:J1802" si="1881">((I1756-H1756)/H1756)*100%</f>
        <v>0.31592667436489613</v>
      </c>
      <c r="K1756" s="167">
        <f t="shared" si="1864"/>
        <v>359908.84047748271</v>
      </c>
      <c r="L1756" s="167">
        <f t="shared" ref="L1756:O1756" si="1882">IF($J1756&lt;0,(K1756*(1-$J1756)),(K1756*(1+$J1756)))</f>
        <v>473613.64352405973</v>
      </c>
      <c r="M1756" s="167">
        <f t="shared" si="1882"/>
        <v>623240.82685645728</v>
      </c>
      <c r="N1756" s="167">
        <f t="shared" si="1882"/>
        <v>820139.22861364589</v>
      </c>
      <c r="O1756" s="167">
        <f t="shared" si="1882"/>
        <v>1079243.0876257461</v>
      </c>
      <c r="P1756" s="461"/>
      <c r="Q1756" s="87">
        <f t="shared" si="1866"/>
        <v>273502.2</v>
      </c>
      <c r="R1756" s="550">
        <f t="shared" si="1857"/>
        <v>0</v>
      </c>
      <c r="S1756" s="550">
        <f t="shared" si="1858"/>
        <v>0</v>
      </c>
      <c r="T1756" s="550">
        <f>IF(R1756=1,SUM($R$6:R1756),0)</f>
        <v>0</v>
      </c>
      <c r="U1756" s="550">
        <f>IF(S1756=1,SUM($S$6:S1756),0)</f>
        <v>0</v>
      </c>
      <c r="V1756" s="550">
        <f t="shared" si="1859"/>
        <v>0</v>
      </c>
      <c r="W1756" s="550">
        <f t="shared" si="1860"/>
        <v>0</v>
      </c>
      <c r="X1756" s="550">
        <f>IF(W1756=1,SUM($W$6:W1756),0)</f>
        <v>0</v>
      </c>
      <c r="Y1756" s="158"/>
      <c r="Z1756" s="158"/>
      <c r="AA1756" s="158"/>
      <c r="AB1756" s="158"/>
      <c r="AE1756" s="150"/>
      <c r="AF1756" s="160"/>
      <c r="AG1756" s="150"/>
      <c r="AH1756" s="150"/>
    </row>
    <row r="1757" spans="1:34" ht="15" customHeight="1">
      <c r="A1757" s="15"/>
      <c r="B1757" s="169">
        <v>3</v>
      </c>
      <c r="C1757" s="105" t="s">
        <v>655</v>
      </c>
      <c r="D1757" s="105" t="s">
        <v>655</v>
      </c>
      <c r="E1757" s="212" t="s">
        <v>47</v>
      </c>
      <c r="F1757" s="213" t="s">
        <v>14</v>
      </c>
      <c r="G1757" s="214">
        <v>342990</v>
      </c>
      <c r="H1757" s="214">
        <v>342990</v>
      </c>
      <c r="I1757" s="167">
        <v>393815.39999999997</v>
      </c>
      <c r="J1757" s="445">
        <f t="shared" si="1881"/>
        <v>0.14818332896002789</v>
      </c>
      <c r="K1757" s="167">
        <f t="shared" si="1864"/>
        <v>452172.2769677249</v>
      </c>
      <c r="L1757" s="167">
        <f t="shared" ref="L1757:O1757" si="1883">IF($J1757&lt;0,(K1757*(1-$J1757)),(K1757*(1+$J1757)))</f>
        <v>519176.67023223807</v>
      </c>
      <c r="M1757" s="167">
        <f t="shared" si="1883"/>
        <v>596109.9975456337</v>
      </c>
      <c r="N1757" s="167">
        <f t="shared" si="1883"/>
        <v>684443.56140829972</v>
      </c>
      <c r="O1757" s="167">
        <f t="shared" si="1883"/>
        <v>785866.68682303885</v>
      </c>
      <c r="P1757" s="461"/>
      <c r="Q1757" s="87">
        <f t="shared" si="1866"/>
        <v>393815.39999999997</v>
      </c>
      <c r="R1757" s="550">
        <f t="shared" si="1857"/>
        <v>0</v>
      </c>
      <c r="S1757" s="550">
        <f t="shared" si="1858"/>
        <v>0</v>
      </c>
      <c r="T1757" s="550">
        <f>IF(R1757=1,SUM($R$6:R1757),0)</f>
        <v>0</v>
      </c>
      <c r="U1757" s="550">
        <f>IF(S1757=1,SUM($S$6:S1757),0)</f>
        <v>0</v>
      </c>
      <c r="V1757" s="550">
        <f t="shared" si="1859"/>
        <v>0</v>
      </c>
      <c r="W1757" s="550">
        <f t="shared" si="1860"/>
        <v>0</v>
      </c>
      <c r="X1757" s="550">
        <f>IF(W1757=1,SUM($W$6:W1757),0)</f>
        <v>0</v>
      </c>
      <c r="Y1757" s="158"/>
      <c r="Z1757" s="158"/>
      <c r="AA1757" s="158"/>
      <c r="AB1757" s="158"/>
      <c r="AE1757" s="150"/>
      <c r="AF1757" s="160"/>
      <c r="AG1757" s="150"/>
      <c r="AH1757" s="150"/>
    </row>
    <row r="1758" spans="1:34" ht="15" customHeight="1">
      <c r="A1758" s="15"/>
      <c r="B1758" s="169">
        <v>4</v>
      </c>
      <c r="C1758" s="105" t="s">
        <v>656</v>
      </c>
      <c r="D1758" s="105" t="s">
        <v>656</v>
      </c>
      <c r="E1758" s="212" t="s">
        <v>47</v>
      </c>
      <c r="F1758" s="213" t="s">
        <v>14</v>
      </c>
      <c r="G1758" s="214">
        <v>709680</v>
      </c>
      <c r="H1758" s="214">
        <v>709680</v>
      </c>
      <c r="I1758" s="167">
        <v>949449</v>
      </c>
      <c r="J1758" s="445">
        <f t="shared" si="1881"/>
        <v>0.33785508961785593</v>
      </c>
      <c r="K1758" s="167">
        <f t="shared" si="1864"/>
        <v>1270225.1769825837</v>
      </c>
      <c r="L1758" s="167">
        <f t="shared" ref="L1758:O1758" si="1884">IF($J1758&lt;0,(K1758*(1-$J1758)),(K1758*(1+$J1758)))</f>
        <v>1699377.2179868915</v>
      </c>
      <c r="M1758" s="167">
        <f t="shared" si="1884"/>
        <v>2273520.4602643955</v>
      </c>
      <c r="N1758" s="167">
        <f t="shared" si="1884"/>
        <v>3041640.9191150521</v>
      </c>
      <c r="O1758" s="167">
        <f t="shared" si="1884"/>
        <v>4069274.784428006</v>
      </c>
      <c r="P1758" s="461"/>
      <c r="Q1758" s="87">
        <f t="shared" si="1866"/>
        <v>949449</v>
      </c>
      <c r="R1758" s="550">
        <f t="shared" si="1857"/>
        <v>0</v>
      </c>
      <c r="S1758" s="550">
        <f t="shared" si="1858"/>
        <v>0</v>
      </c>
      <c r="T1758" s="550">
        <f>IF(R1758=1,SUM($R$6:R1758),0)</f>
        <v>0</v>
      </c>
      <c r="U1758" s="550">
        <f>IF(S1758=1,SUM($S$6:S1758),0)</f>
        <v>0</v>
      </c>
      <c r="V1758" s="550">
        <f t="shared" si="1859"/>
        <v>0</v>
      </c>
      <c r="W1758" s="550">
        <f t="shared" si="1860"/>
        <v>0</v>
      </c>
      <c r="X1758" s="550">
        <f>IF(W1758=1,SUM($W$6:W1758),0)</f>
        <v>0</v>
      </c>
      <c r="Y1758" s="158"/>
      <c r="Z1758" s="158"/>
      <c r="AA1758" s="158"/>
      <c r="AB1758" s="158"/>
      <c r="AE1758" s="150"/>
      <c r="AF1758" s="160"/>
      <c r="AG1758" s="150"/>
      <c r="AH1758" s="150"/>
    </row>
    <row r="1759" spans="1:34" ht="15" customHeight="1">
      <c r="A1759" s="15"/>
      <c r="B1759" s="169">
        <v>5</v>
      </c>
      <c r="C1759" s="105" t="s">
        <v>657</v>
      </c>
      <c r="D1759" s="105" t="s">
        <v>657</v>
      </c>
      <c r="E1759" s="212" t="s">
        <v>47</v>
      </c>
      <c r="F1759" s="213" t="s">
        <v>14</v>
      </c>
      <c r="G1759" s="214">
        <v>1771980</v>
      </c>
      <c r="H1759" s="214">
        <v>1771980</v>
      </c>
      <c r="I1759" s="167">
        <v>1013982.6</v>
      </c>
      <c r="J1759" s="445">
        <f t="shared" si="1881"/>
        <v>-0.42776859783970472</v>
      </c>
      <c r="K1759" s="167">
        <f t="shared" si="1864"/>
        <v>1447732.5150358581</v>
      </c>
      <c r="L1759" s="167">
        <f t="shared" ref="L1759:O1759" si="1885">IF($J1759&lt;0,(K1759*(1-$J1759)),(K1759*(1+$J1759)))</f>
        <v>2067027.0230396965</v>
      </c>
      <c r="M1759" s="167">
        <f t="shared" si="1885"/>
        <v>2951236.2743821666</v>
      </c>
      <c r="N1759" s="167">
        <f t="shared" si="1885"/>
        <v>4213682.4773682998</v>
      </c>
      <c r="O1759" s="167">
        <f t="shared" si="1885"/>
        <v>6016163.5224538706</v>
      </c>
      <c r="P1759" s="461"/>
      <c r="Q1759" s="87">
        <f t="shared" si="1866"/>
        <v>1013982.6</v>
      </c>
      <c r="R1759" s="550">
        <f t="shared" si="1857"/>
        <v>0</v>
      </c>
      <c r="S1759" s="550">
        <f t="shared" si="1858"/>
        <v>0</v>
      </c>
      <c r="T1759" s="550">
        <f>IF(R1759=1,SUM($R$6:R1759),0)</f>
        <v>0</v>
      </c>
      <c r="U1759" s="550">
        <f>IF(S1759=1,SUM($S$6:S1759),0)</f>
        <v>0</v>
      </c>
      <c r="V1759" s="550">
        <f t="shared" si="1859"/>
        <v>0</v>
      </c>
      <c r="W1759" s="550">
        <f t="shared" si="1860"/>
        <v>0</v>
      </c>
      <c r="X1759" s="550">
        <f>IF(W1759=1,SUM($W$6:W1759),0)</f>
        <v>0</v>
      </c>
      <c r="Y1759" s="158"/>
      <c r="Z1759" s="158"/>
      <c r="AA1759" s="158"/>
      <c r="AB1759" s="158"/>
      <c r="AE1759" s="150"/>
      <c r="AF1759" s="160"/>
      <c r="AG1759" s="150"/>
      <c r="AH1759" s="150"/>
    </row>
    <row r="1760" spans="1:34" ht="15" customHeight="1">
      <c r="A1760" s="15"/>
      <c r="B1760" s="169">
        <v>6</v>
      </c>
      <c r="C1760" s="105" t="s">
        <v>658</v>
      </c>
      <c r="D1760" s="105" t="s">
        <v>658</v>
      </c>
      <c r="E1760" s="212" t="s">
        <v>47</v>
      </c>
      <c r="F1760" s="213" t="s">
        <v>14</v>
      </c>
      <c r="G1760" s="214">
        <v>976440</v>
      </c>
      <c r="H1760" s="214">
        <v>976440</v>
      </c>
      <c r="I1760" s="214">
        <v>976440</v>
      </c>
      <c r="J1760" s="451">
        <v>0.14818332896002789</v>
      </c>
      <c r="K1760" s="214">
        <f t="shared" si="1864"/>
        <v>1121132.1297297296</v>
      </c>
      <c r="L1760" s="214">
        <f t="shared" ref="L1760:O1760" si="1886">IF($J1760&lt;0,(K1760*(1-$J1760)),(K1760*(1+$J1760)))</f>
        <v>1287265.2209171266</v>
      </c>
      <c r="M1760" s="214">
        <f t="shared" si="1886"/>
        <v>1478016.4666070922</v>
      </c>
      <c r="N1760" s="214">
        <f t="shared" si="1886"/>
        <v>1697033.8668866688</v>
      </c>
      <c r="O1760" s="214">
        <f t="shared" si="1886"/>
        <v>1948505.9946398442</v>
      </c>
      <c r="P1760" s="461"/>
      <c r="Q1760" s="87">
        <f t="shared" si="1866"/>
        <v>976440</v>
      </c>
      <c r="R1760" s="550">
        <f t="shared" si="1857"/>
        <v>0</v>
      </c>
      <c r="S1760" s="550">
        <f t="shared" si="1858"/>
        <v>0</v>
      </c>
      <c r="T1760" s="550">
        <f>IF(R1760=1,SUM($R$6:R1760),0)</f>
        <v>0</v>
      </c>
      <c r="U1760" s="550">
        <f>IF(S1760=1,SUM($S$6:S1760),0)</f>
        <v>0</v>
      </c>
      <c r="V1760" s="550">
        <f t="shared" si="1859"/>
        <v>0</v>
      </c>
      <c r="W1760" s="550">
        <f t="shared" si="1860"/>
        <v>0</v>
      </c>
      <c r="X1760" s="550">
        <f>IF(W1760=1,SUM($W$6:W1760),0)</f>
        <v>0</v>
      </c>
      <c r="Y1760" s="158"/>
      <c r="Z1760" s="158"/>
      <c r="AA1760" s="158"/>
      <c r="AB1760" s="158"/>
      <c r="AE1760" s="150"/>
      <c r="AF1760" s="160"/>
      <c r="AG1760" s="150"/>
      <c r="AH1760" s="150"/>
    </row>
    <row r="1761" spans="1:34" ht="15" customHeight="1">
      <c r="A1761" s="15"/>
      <c r="B1761" s="169">
        <v>7</v>
      </c>
      <c r="C1761" s="105" t="s">
        <v>659</v>
      </c>
      <c r="D1761" s="105" t="s">
        <v>659</v>
      </c>
      <c r="E1761" s="212" t="s">
        <v>47</v>
      </c>
      <c r="F1761" s="213" t="s">
        <v>14</v>
      </c>
      <c r="G1761" s="214">
        <v>2211900</v>
      </c>
      <c r="H1761" s="214">
        <v>2211900</v>
      </c>
      <c r="I1761" s="167">
        <v>1032396</v>
      </c>
      <c r="J1761" s="445">
        <f t="shared" si="1881"/>
        <v>-0.53325376373253763</v>
      </c>
      <c r="K1761" s="167">
        <f t="shared" si="1864"/>
        <v>1582925.0526624168</v>
      </c>
      <c r="L1761" s="167">
        <f t="shared" ref="L1761:O1761" si="1887">IF($J1761&lt;0,(K1761*(1-$J1761)),(K1761*(1+$J1761)))</f>
        <v>2427025.7947011758</v>
      </c>
      <c r="M1761" s="167">
        <f t="shared" si="1887"/>
        <v>3721246.4344015308</v>
      </c>
      <c r="N1761" s="167">
        <f t="shared" si="1887"/>
        <v>5705615.101322433</v>
      </c>
      <c r="O1761" s="167">
        <f t="shared" si="1887"/>
        <v>8748155.8285118248</v>
      </c>
      <c r="P1761" s="461"/>
      <c r="Q1761" s="87">
        <f t="shared" si="1866"/>
        <v>1032396</v>
      </c>
      <c r="R1761" s="550">
        <f t="shared" si="1857"/>
        <v>0</v>
      </c>
      <c r="S1761" s="550">
        <f t="shared" si="1858"/>
        <v>0</v>
      </c>
      <c r="T1761" s="550">
        <f>IF(R1761=1,SUM($R$6:R1761),0)</f>
        <v>0</v>
      </c>
      <c r="U1761" s="550">
        <f>IF(S1761=1,SUM($S$6:S1761),0)</f>
        <v>0</v>
      </c>
      <c r="V1761" s="550">
        <f t="shared" si="1859"/>
        <v>0</v>
      </c>
      <c r="W1761" s="550">
        <f t="shared" si="1860"/>
        <v>0</v>
      </c>
      <c r="X1761" s="550">
        <f>IF(W1761=1,SUM($W$6:W1761),0)</f>
        <v>0</v>
      </c>
      <c r="Y1761" s="158"/>
      <c r="Z1761" s="158"/>
      <c r="AA1761" s="158"/>
      <c r="AB1761" s="158"/>
      <c r="AE1761" s="150"/>
      <c r="AF1761" s="160"/>
      <c r="AG1761" s="150"/>
      <c r="AH1761" s="150"/>
    </row>
    <row r="1762" spans="1:34" ht="15" customHeight="1">
      <c r="A1762" s="15"/>
      <c r="B1762" s="169">
        <v>8</v>
      </c>
      <c r="C1762" s="105" t="s">
        <v>660</v>
      </c>
      <c r="D1762" s="105" t="s">
        <v>660</v>
      </c>
      <c r="E1762" s="212" t="s">
        <v>47</v>
      </c>
      <c r="F1762" s="213" t="s">
        <v>14</v>
      </c>
      <c r="G1762" s="214">
        <v>2270640</v>
      </c>
      <c r="H1762" s="214">
        <v>2270640</v>
      </c>
      <c r="I1762" s="167">
        <v>1064662.8</v>
      </c>
      <c r="J1762" s="445">
        <f t="shared" si="1881"/>
        <v>-0.53111774653842092</v>
      </c>
      <c r="K1762" s="167">
        <f t="shared" si="1864"/>
        <v>1630124.1071592856</v>
      </c>
      <c r="L1762" s="167">
        <f t="shared" ref="L1762:O1762" si="1888">IF($J1762&lt;0,(K1762*(1-$J1762)),(K1762*(1+$J1762)))</f>
        <v>2495911.9495316809</v>
      </c>
      <c r="M1762" s="167">
        <f t="shared" si="1888"/>
        <v>3821535.0797252641</v>
      </c>
      <c r="N1762" s="167">
        <f t="shared" si="1888"/>
        <v>5851220.1795864711</v>
      </c>
      <c r="O1762" s="167">
        <f t="shared" si="1888"/>
        <v>8958907.0558685716</v>
      </c>
      <c r="P1762" s="461"/>
      <c r="Q1762" s="87">
        <f t="shared" si="1866"/>
        <v>1064662.8</v>
      </c>
      <c r="R1762" s="550">
        <f t="shared" si="1857"/>
        <v>0</v>
      </c>
      <c r="S1762" s="550">
        <f t="shared" si="1858"/>
        <v>0</v>
      </c>
      <c r="T1762" s="550">
        <f>IF(R1762=1,SUM($R$6:R1762),0)</f>
        <v>0</v>
      </c>
      <c r="U1762" s="550">
        <f>IF(S1762=1,SUM($S$6:S1762),0)</f>
        <v>0</v>
      </c>
      <c r="V1762" s="550">
        <f t="shared" si="1859"/>
        <v>0</v>
      </c>
      <c r="W1762" s="550">
        <f t="shared" si="1860"/>
        <v>0</v>
      </c>
      <c r="X1762" s="550">
        <f>IF(W1762=1,SUM($W$6:W1762),0)</f>
        <v>0</v>
      </c>
      <c r="Y1762" s="158"/>
      <c r="Z1762" s="158"/>
      <c r="AA1762" s="158"/>
      <c r="AB1762" s="158"/>
      <c r="AE1762" s="150"/>
      <c r="AF1762" s="160"/>
      <c r="AG1762" s="150"/>
      <c r="AH1762" s="150"/>
    </row>
    <row r="1763" spans="1:34" ht="15" customHeight="1">
      <c r="A1763" s="15"/>
      <c r="B1763" s="169">
        <v>9</v>
      </c>
      <c r="C1763" s="105" t="s">
        <v>661</v>
      </c>
      <c r="D1763" s="105" t="s">
        <v>661</v>
      </c>
      <c r="E1763" s="212" t="s">
        <v>47</v>
      </c>
      <c r="F1763" s="213" t="s">
        <v>14</v>
      </c>
      <c r="G1763" s="214">
        <v>2476740</v>
      </c>
      <c r="H1763" s="214">
        <v>2476740</v>
      </c>
      <c r="I1763" s="167">
        <v>1115849.3999999999</v>
      </c>
      <c r="J1763" s="445">
        <f t="shared" si="1881"/>
        <v>-0.54946849487632943</v>
      </c>
      <c r="K1763" s="167">
        <f t="shared" si="1864"/>
        <v>1728973.4903266551</v>
      </c>
      <c r="L1763" s="167">
        <f t="shared" ref="L1763:O1763" si="1889">IF($J1763&lt;0,(K1763*(1-$J1763)),(K1763*(1+$J1763)))</f>
        <v>2678989.9517375161</v>
      </c>
      <c r="M1763" s="167">
        <f t="shared" si="1889"/>
        <v>4151010.5283075394</v>
      </c>
      <c r="N1763" s="167">
        <f t="shared" si="1889"/>
        <v>6431860.03551248</v>
      </c>
      <c r="O1763" s="167">
        <f t="shared" si="1889"/>
        <v>9965964.4884807356</v>
      </c>
      <c r="P1763" s="461"/>
      <c r="Q1763" s="87">
        <f t="shared" si="1866"/>
        <v>1115849.3999999999</v>
      </c>
      <c r="R1763" s="550">
        <f t="shared" si="1857"/>
        <v>0</v>
      </c>
      <c r="S1763" s="550">
        <f t="shared" si="1858"/>
        <v>0</v>
      </c>
      <c r="T1763" s="550">
        <f>IF(R1763=1,SUM($R$6:R1763),0)</f>
        <v>0</v>
      </c>
      <c r="U1763" s="550">
        <f>IF(S1763=1,SUM($S$6:S1763),0)</f>
        <v>0</v>
      </c>
      <c r="V1763" s="550">
        <f t="shared" si="1859"/>
        <v>0</v>
      </c>
      <c r="W1763" s="550">
        <f t="shared" si="1860"/>
        <v>0</v>
      </c>
      <c r="X1763" s="550">
        <f>IF(W1763=1,SUM($W$6:W1763),0)</f>
        <v>0</v>
      </c>
      <c r="Y1763" s="158"/>
      <c r="Z1763" s="158"/>
      <c r="AA1763" s="158"/>
      <c r="AB1763" s="158"/>
      <c r="AE1763" s="150"/>
      <c r="AF1763" s="160"/>
      <c r="AG1763" s="150"/>
      <c r="AH1763" s="150"/>
    </row>
    <row r="1764" spans="1:34" ht="15" customHeight="1">
      <c r="A1764" s="15"/>
      <c r="B1764" s="169">
        <v>10</v>
      </c>
      <c r="C1764" s="105" t="s">
        <v>1961</v>
      </c>
      <c r="D1764" s="105" t="s">
        <v>1961</v>
      </c>
      <c r="E1764" s="212" t="s">
        <v>47</v>
      </c>
      <c r="F1764" s="213" t="s">
        <v>14</v>
      </c>
      <c r="G1764" s="405">
        <v>0</v>
      </c>
      <c r="H1764" s="405">
        <v>0</v>
      </c>
      <c r="I1764" s="409">
        <v>1115849.3999999999</v>
      </c>
      <c r="J1764" s="447">
        <v>-0.54946849487632943</v>
      </c>
      <c r="K1764" s="409">
        <f t="shared" si="1864"/>
        <v>1728973.4903266551</v>
      </c>
      <c r="L1764" s="409">
        <f t="shared" ref="L1764:O1764" si="1890">IF($J1764&lt;0,(K1764*(1-$J1764)),(K1764*(1+$J1764)))</f>
        <v>2678989.9517375161</v>
      </c>
      <c r="M1764" s="409">
        <f t="shared" si="1890"/>
        <v>4151010.5283075394</v>
      </c>
      <c r="N1764" s="409">
        <f t="shared" si="1890"/>
        <v>6431860.03551248</v>
      </c>
      <c r="O1764" s="409">
        <f t="shared" si="1890"/>
        <v>9965964.4884807356</v>
      </c>
      <c r="P1764" s="461"/>
      <c r="Q1764" s="87">
        <f t="shared" si="1866"/>
        <v>1115849.3999999999</v>
      </c>
      <c r="R1764" s="550">
        <f t="shared" si="1857"/>
        <v>0</v>
      </c>
      <c r="S1764" s="550">
        <f t="shared" si="1858"/>
        <v>0</v>
      </c>
      <c r="T1764" s="550">
        <f>IF(R1764=1,SUM($R$6:R1764),0)</f>
        <v>0</v>
      </c>
      <c r="U1764" s="550">
        <f>IF(S1764=1,SUM($S$6:S1764),0)</f>
        <v>0</v>
      </c>
      <c r="V1764" s="550">
        <f t="shared" si="1859"/>
        <v>0</v>
      </c>
      <c r="W1764" s="550">
        <f t="shared" si="1860"/>
        <v>0</v>
      </c>
      <c r="X1764" s="550">
        <f>IF(W1764=1,SUM($W$6:W1764),0)</f>
        <v>0</v>
      </c>
      <c r="Y1764" s="158"/>
      <c r="Z1764" s="158"/>
      <c r="AA1764" s="158"/>
      <c r="AB1764" s="158"/>
      <c r="AE1764" s="150"/>
      <c r="AF1764" s="160"/>
      <c r="AG1764" s="150"/>
      <c r="AH1764" s="150"/>
    </row>
    <row r="1765" spans="1:34" ht="15" customHeight="1">
      <c r="A1765" s="15"/>
      <c r="B1765" s="169">
        <v>11</v>
      </c>
      <c r="C1765" s="105" t="s">
        <v>1956</v>
      </c>
      <c r="D1765" s="105" t="s">
        <v>1956</v>
      </c>
      <c r="E1765" s="212" t="s">
        <v>47</v>
      </c>
      <c r="F1765" s="213" t="s">
        <v>14</v>
      </c>
      <c r="G1765" s="405"/>
      <c r="H1765" s="405"/>
      <c r="I1765" s="409">
        <v>445282.2</v>
      </c>
      <c r="J1765" s="447">
        <v>0.33785508961785593</v>
      </c>
      <c r="K1765" s="409">
        <f t="shared" si="1864"/>
        <v>595723.05758623616</v>
      </c>
      <c r="L1765" s="409">
        <f t="shared" ref="L1765:O1765" si="1891">IF($J1765&lt;0,(K1765*(1-$J1765)),(K1765*(1+$J1765)))</f>
        <v>796991.12459445721</v>
      </c>
      <c r="M1765" s="409">
        <f t="shared" si="1891"/>
        <v>1066258.6324189533</v>
      </c>
      <c r="N1765" s="409">
        <f t="shared" si="1891"/>
        <v>1426499.5382306715</v>
      </c>
      <c r="O1765" s="409">
        <f t="shared" si="1891"/>
        <v>1908449.6675594253</v>
      </c>
      <c r="P1765" s="461"/>
      <c r="Q1765" s="87">
        <f t="shared" si="1866"/>
        <v>445282.2</v>
      </c>
      <c r="R1765" s="550">
        <f t="shared" si="1857"/>
        <v>0</v>
      </c>
      <c r="S1765" s="550">
        <f t="shared" si="1858"/>
        <v>0</v>
      </c>
      <c r="T1765" s="550">
        <f>IF(R1765=1,SUM($R$6:R1765),0)</f>
        <v>0</v>
      </c>
      <c r="U1765" s="550">
        <f>IF(S1765=1,SUM($S$6:S1765),0)</f>
        <v>0</v>
      </c>
      <c r="V1765" s="550">
        <f t="shared" si="1859"/>
        <v>0</v>
      </c>
      <c r="W1765" s="550">
        <f t="shared" si="1860"/>
        <v>0</v>
      </c>
      <c r="X1765" s="550">
        <f>IF(W1765=1,SUM($W$6:W1765),0)</f>
        <v>0</v>
      </c>
      <c r="Y1765" s="158"/>
      <c r="Z1765" s="158"/>
      <c r="AA1765" s="158"/>
      <c r="AB1765" s="158"/>
      <c r="AE1765" s="150"/>
      <c r="AF1765" s="160"/>
      <c r="AG1765" s="150"/>
      <c r="AH1765" s="150"/>
    </row>
    <row r="1766" spans="1:34" ht="15" customHeight="1">
      <c r="A1766" s="15"/>
      <c r="B1766" s="169">
        <v>12</v>
      </c>
      <c r="C1766" s="105" t="s">
        <v>1957</v>
      </c>
      <c r="D1766" s="105" t="s">
        <v>1957</v>
      </c>
      <c r="E1766" s="212" t="s">
        <v>47</v>
      </c>
      <c r="F1766" s="213" t="s">
        <v>14</v>
      </c>
      <c r="G1766" s="405"/>
      <c r="H1766" s="405"/>
      <c r="I1766" s="409">
        <v>549070.19999999995</v>
      </c>
      <c r="J1766" s="447">
        <v>-0.42776859783970472</v>
      </c>
      <c r="K1766" s="409">
        <f t="shared" si="1864"/>
        <v>783945.18956956617</v>
      </c>
      <c r="L1766" s="409">
        <f t="shared" ref="L1766:O1766" si="1892">IF($J1766&lt;0,(K1766*(1-$J1766)),(K1766*(1+$J1766)))</f>
        <v>1119292.3240949211</v>
      </c>
      <c r="M1766" s="409">
        <f t="shared" si="1892"/>
        <v>1598090.4321457499</v>
      </c>
      <c r="N1766" s="409">
        <f t="shared" si="1892"/>
        <v>2281703.3355257851</v>
      </c>
      <c r="O1766" s="409">
        <f t="shared" si="1892"/>
        <v>3257744.3720498276</v>
      </c>
      <c r="P1766" s="461"/>
      <c r="Q1766" s="87">
        <f t="shared" si="1866"/>
        <v>549070.19999999995</v>
      </c>
      <c r="R1766" s="550">
        <f t="shared" si="1857"/>
        <v>0</v>
      </c>
      <c r="S1766" s="550">
        <f t="shared" si="1858"/>
        <v>0</v>
      </c>
      <c r="T1766" s="550">
        <f>IF(R1766=1,SUM($R$6:R1766),0)</f>
        <v>0</v>
      </c>
      <c r="U1766" s="550">
        <f>IF(S1766=1,SUM($S$6:S1766),0)</f>
        <v>0</v>
      </c>
      <c r="V1766" s="550">
        <f t="shared" si="1859"/>
        <v>0</v>
      </c>
      <c r="W1766" s="550">
        <f t="shared" si="1860"/>
        <v>0</v>
      </c>
      <c r="X1766" s="550">
        <f>IF(W1766=1,SUM($W$6:W1766),0)</f>
        <v>0</v>
      </c>
      <c r="Y1766" s="158"/>
      <c r="Z1766" s="158"/>
      <c r="AA1766" s="158"/>
      <c r="AB1766" s="158"/>
      <c r="AE1766" s="150"/>
      <c r="AF1766" s="160"/>
      <c r="AG1766" s="150"/>
      <c r="AH1766" s="150"/>
    </row>
    <row r="1767" spans="1:34" ht="15" customHeight="1">
      <c r="A1767" s="15"/>
      <c r="B1767" s="169">
        <v>13</v>
      </c>
      <c r="C1767" s="105" t="s">
        <v>1958</v>
      </c>
      <c r="D1767" s="105" t="s">
        <v>1958</v>
      </c>
      <c r="E1767" s="212" t="s">
        <v>47</v>
      </c>
      <c r="F1767" s="213" t="s">
        <v>14</v>
      </c>
      <c r="G1767" s="405">
        <v>0</v>
      </c>
      <c r="H1767" s="405">
        <v>0</v>
      </c>
      <c r="I1767" s="409">
        <v>549070.19999999995</v>
      </c>
      <c r="J1767" s="447">
        <v>-0.53325376373253763</v>
      </c>
      <c r="K1767" s="409">
        <f t="shared" si="1864"/>
        <v>841863.95070337714</v>
      </c>
      <c r="L1767" s="409">
        <f t="shared" ref="L1767:O1767" si="1893">IF($J1767&lt;0,(K1767*(1-$J1767)),(K1767*(1+$J1767)))</f>
        <v>1290791.0709666966</v>
      </c>
      <c r="M1767" s="409">
        <f t="shared" si="1893"/>
        <v>1979110.2677520406</v>
      </c>
      <c r="N1767" s="409">
        <f t="shared" si="1893"/>
        <v>3034478.2668725266</v>
      </c>
      <c r="O1767" s="409">
        <f t="shared" si="1893"/>
        <v>4652625.2236468894</v>
      </c>
      <c r="P1767" s="461"/>
      <c r="Q1767" s="87">
        <f t="shared" si="1866"/>
        <v>549070.19999999995</v>
      </c>
      <c r="R1767" s="550">
        <f t="shared" si="1857"/>
        <v>0</v>
      </c>
      <c r="S1767" s="550">
        <f t="shared" si="1858"/>
        <v>0</v>
      </c>
      <c r="T1767" s="550">
        <f>IF(R1767=1,SUM($R$6:R1767),0)</f>
        <v>0</v>
      </c>
      <c r="U1767" s="550">
        <f>IF(S1767=1,SUM($S$6:S1767),0)</f>
        <v>0</v>
      </c>
      <c r="V1767" s="550">
        <f t="shared" si="1859"/>
        <v>0</v>
      </c>
      <c r="W1767" s="550">
        <f t="shared" si="1860"/>
        <v>0</v>
      </c>
      <c r="X1767" s="550">
        <f>IF(W1767=1,SUM($W$6:W1767),0)</f>
        <v>0</v>
      </c>
      <c r="Y1767" s="158"/>
      <c r="Z1767" s="158"/>
      <c r="AA1767" s="158"/>
      <c r="AB1767" s="158"/>
      <c r="AE1767" s="150"/>
      <c r="AF1767" s="160"/>
      <c r="AG1767" s="150"/>
      <c r="AH1767" s="150"/>
    </row>
    <row r="1768" spans="1:34" ht="15" customHeight="1">
      <c r="A1768" s="15"/>
      <c r="B1768" s="169">
        <v>14</v>
      </c>
      <c r="C1768" s="105" t="s">
        <v>1959</v>
      </c>
      <c r="D1768" s="105" t="s">
        <v>1959</v>
      </c>
      <c r="E1768" s="212" t="s">
        <v>47</v>
      </c>
      <c r="F1768" s="213" t="s">
        <v>14</v>
      </c>
      <c r="G1768" s="405">
        <v>0</v>
      </c>
      <c r="H1768" s="405">
        <v>0</v>
      </c>
      <c r="I1768" s="409">
        <v>600964.79999999993</v>
      </c>
      <c r="J1768" s="447">
        <v>-0.53111774653842092</v>
      </c>
      <c r="K1768" s="409">
        <f t="shared" si="1864"/>
        <v>920147.87032491271</v>
      </c>
      <c r="L1768" s="409">
        <f t="shared" ref="L1768:O1768" si="1894">IF($J1768&lt;0,(K1768*(1-$J1768)),(K1768*(1+$J1768)))</f>
        <v>1408854.7336940076</v>
      </c>
      <c r="M1768" s="409">
        <f t="shared" si="1894"/>
        <v>2157122.485053556</v>
      </c>
      <c r="N1768" s="409">
        <f t="shared" si="1894"/>
        <v>3302808.5183225591</v>
      </c>
      <c r="O1768" s="409">
        <f t="shared" si="1894"/>
        <v>5056988.7358219372</v>
      </c>
      <c r="P1768" s="461"/>
      <c r="Q1768" s="87">
        <f t="shared" si="1866"/>
        <v>600964.79999999993</v>
      </c>
      <c r="R1768" s="550">
        <f t="shared" si="1857"/>
        <v>0</v>
      </c>
      <c r="S1768" s="550">
        <f t="shared" si="1858"/>
        <v>0</v>
      </c>
      <c r="T1768" s="550">
        <f>IF(R1768=1,SUM($R$6:R1768),0)</f>
        <v>0</v>
      </c>
      <c r="U1768" s="550">
        <f>IF(S1768=1,SUM($S$6:S1768),0)</f>
        <v>0</v>
      </c>
      <c r="V1768" s="550">
        <f t="shared" si="1859"/>
        <v>0</v>
      </c>
      <c r="W1768" s="550">
        <f t="shared" si="1860"/>
        <v>0</v>
      </c>
      <c r="X1768" s="550">
        <f>IF(W1768=1,SUM($W$6:W1768),0)</f>
        <v>0</v>
      </c>
      <c r="Y1768" s="158"/>
      <c r="Z1768" s="158"/>
      <c r="AA1768" s="158"/>
      <c r="AB1768" s="158"/>
      <c r="AE1768" s="150"/>
      <c r="AF1768" s="160"/>
      <c r="AG1768" s="150"/>
      <c r="AH1768" s="150"/>
    </row>
    <row r="1769" spans="1:34" ht="15" customHeight="1">
      <c r="A1769" s="15"/>
      <c r="B1769" s="169">
        <v>15</v>
      </c>
      <c r="C1769" s="105" t="s">
        <v>1960</v>
      </c>
      <c r="D1769" s="105" t="s">
        <v>1960</v>
      </c>
      <c r="E1769" s="212" t="s">
        <v>47</v>
      </c>
      <c r="F1769" s="213" t="s">
        <v>14</v>
      </c>
      <c r="G1769" s="405">
        <v>0</v>
      </c>
      <c r="H1769" s="405">
        <v>0</v>
      </c>
      <c r="I1769" s="409">
        <v>640394.4</v>
      </c>
      <c r="J1769" s="447">
        <v>-0.54946849487632943</v>
      </c>
      <c r="K1769" s="409">
        <f t="shared" si="1864"/>
        <v>992270.94709522999</v>
      </c>
      <c r="L1769" s="409">
        <f t="shared" ref="L1769:O1769" si="1895">IF($J1769&lt;0,(K1769*(1-$J1769)),(K1769*(1+$J1769)))</f>
        <v>1537492.5709051557</v>
      </c>
      <c r="M1769" s="409">
        <f t="shared" si="1895"/>
        <v>2382296.2997239497</v>
      </c>
      <c r="N1769" s="409">
        <f t="shared" si="1895"/>
        <v>3691293.0618827171</v>
      </c>
      <c r="O1769" s="409">
        <f t="shared" si="1895"/>
        <v>5719542.3047428504</v>
      </c>
      <c r="P1769" s="461"/>
      <c r="Q1769" s="87">
        <f t="shared" si="1866"/>
        <v>640394.4</v>
      </c>
      <c r="R1769" s="550">
        <f t="shared" si="1857"/>
        <v>0</v>
      </c>
      <c r="S1769" s="550">
        <f t="shared" si="1858"/>
        <v>0</v>
      </c>
      <c r="T1769" s="550">
        <f>IF(R1769=1,SUM($R$6:R1769),0)</f>
        <v>0</v>
      </c>
      <c r="U1769" s="550">
        <f>IF(S1769=1,SUM($S$6:S1769),0)</f>
        <v>0</v>
      </c>
      <c r="V1769" s="550">
        <f t="shared" si="1859"/>
        <v>0</v>
      </c>
      <c r="W1769" s="550">
        <f t="shared" si="1860"/>
        <v>0</v>
      </c>
      <c r="X1769" s="550">
        <f>IF(W1769=1,SUM($W$6:W1769),0)</f>
        <v>0</v>
      </c>
      <c r="Y1769" s="158"/>
      <c r="Z1769" s="158"/>
      <c r="AA1769" s="158"/>
      <c r="AB1769" s="158"/>
      <c r="AE1769" s="150"/>
      <c r="AF1769" s="160"/>
      <c r="AG1769" s="150"/>
      <c r="AH1769" s="150"/>
    </row>
    <row r="1770" spans="1:34" ht="15" customHeight="1">
      <c r="A1770" s="15"/>
      <c r="B1770" s="169">
        <v>16</v>
      </c>
      <c r="C1770" s="105" t="s">
        <v>1962</v>
      </c>
      <c r="D1770" s="105" t="s">
        <v>1962</v>
      </c>
      <c r="E1770" s="212" t="s">
        <v>47</v>
      </c>
      <c r="F1770" s="213" t="s">
        <v>14</v>
      </c>
      <c r="G1770" s="405">
        <v>0</v>
      </c>
      <c r="H1770" s="405">
        <v>0</v>
      </c>
      <c r="I1770" s="409">
        <v>672722.4</v>
      </c>
      <c r="J1770" s="447">
        <v>-0.54946849487632943</v>
      </c>
      <c r="K1770" s="409">
        <f t="shared" si="1864"/>
        <v>1042362.164597592</v>
      </c>
      <c r="L1770" s="409">
        <f t="shared" ref="L1770:O1770" si="1896">IF($J1770&lt;0,(K1770*(1-$J1770)),(K1770*(1+$J1770)))</f>
        <v>1615107.3342950635</v>
      </c>
      <c r="M1770" s="409">
        <f t="shared" si="1896"/>
        <v>2502557.9303338923</v>
      </c>
      <c r="N1770" s="409">
        <f t="shared" si="1896"/>
        <v>3877634.6696552779</v>
      </c>
      <c r="O1770" s="409">
        <f t="shared" si="1896"/>
        <v>6008272.7552710362</v>
      </c>
      <c r="P1770" s="461"/>
      <c r="Q1770" s="87">
        <f t="shared" si="1866"/>
        <v>672722.4</v>
      </c>
      <c r="R1770" s="550">
        <f t="shared" si="1857"/>
        <v>0</v>
      </c>
      <c r="S1770" s="550">
        <f t="shared" si="1858"/>
        <v>0</v>
      </c>
      <c r="T1770" s="550">
        <f>IF(R1770=1,SUM($R$6:R1770),0)</f>
        <v>0</v>
      </c>
      <c r="U1770" s="550">
        <f>IF(S1770=1,SUM($S$6:S1770),0)</f>
        <v>0</v>
      </c>
      <c r="V1770" s="550">
        <f t="shared" si="1859"/>
        <v>0</v>
      </c>
      <c r="W1770" s="550">
        <f t="shared" si="1860"/>
        <v>0</v>
      </c>
      <c r="X1770" s="550">
        <f>IF(W1770=1,SUM($W$6:W1770),0)</f>
        <v>0</v>
      </c>
      <c r="Y1770" s="158"/>
      <c r="Z1770" s="158"/>
      <c r="AA1770" s="158"/>
      <c r="AB1770" s="158"/>
      <c r="AE1770" s="150"/>
      <c r="AF1770" s="160"/>
      <c r="AG1770" s="150"/>
      <c r="AH1770" s="150"/>
    </row>
    <row r="1771" spans="1:34" ht="15" customHeight="1">
      <c r="A1771" s="15"/>
      <c r="B1771" s="169"/>
      <c r="C1771" s="105"/>
      <c r="D1771" s="105"/>
      <c r="E1771" s="212" t="s">
        <v>48</v>
      </c>
      <c r="F1771" s="213"/>
      <c r="G1771" s="214">
        <v>0</v>
      </c>
      <c r="H1771" s="214">
        <v>0</v>
      </c>
      <c r="I1771" s="167"/>
      <c r="J1771" s="445"/>
      <c r="K1771" s="167"/>
      <c r="L1771" s="167"/>
      <c r="M1771" s="167"/>
      <c r="N1771" s="167"/>
      <c r="O1771" s="167"/>
      <c r="P1771" s="455"/>
      <c r="Q1771" s="87">
        <f t="shared" si="1866"/>
        <v>0</v>
      </c>
      <c r="R1771" s="550">
        <f t="shared" si="1857"/>
        <v>0</v>
      </c>
      <c r="S1771" s="550">
        <f t="shared" si="1858"/>
        <v>0</v>
      </c>
      <c r="T1771" s="550">
        <f>IF(R1771=1,SUM($R$6:R1771),0)</f>
        <v>0</v>
      </c>
      <c r="U1771" s="550">
        <f>IF(S1771=1,SUM($S$6:S1771),0)</f>
        <v>0</v>
      </c>
      <c r="V1771" s="550">
        <f t="shared" si="1859"/>
        <v>0</v>
      </c>
      <c r="W1771" s="550">
        <f t="shared" si="1860"/>
        <v>0</v>
      </c>
      <c r="X1771" s="550">
        <f>IF(W1771=1,SUM($W$6:W1771),0)</f>
        <v>0</v>
      </c>
      <c r="Y1771" s="158"/>
      <c r="Z1771" s="158"/>
      <c r="AA1771" s="158"/>
      <c r="AB1771" s="158"/>
      <c r="AE1771" s="150"/>
      <c r="AF1771" s="160"/>
      <c r="AG1771" s="150"/>
      <c r="AH1771" s="150"/>
    </row>
    <row r="1772" spans="1:34" ht="15" customHeight="1">
      <c r="A1772" s="15"/>
      <c r="B1772" s="425" t="s">
        <v>720</v>
      </c>
      <c r="C1772" s="426" t="s">
        <v>517</v>
      </c>
      <c r="D1772" s="426"/>
      <c r="E1772" s="212" t="s">
        <v>48</v>
      </c>
      <c r="F1772" s="213"/>
      <c r="G1772" s="214">
        <v>0</v>
      </c>
      <c r="H1772" s="214">
        <v>0</v>
      </c>
      <c r="I1772" s="167"/>
      <c r="J1772" s="445"/>
      <c r="K1772" s="167"/>
      <c r="L1772" s="167"/>
      <c r="M1772" s="167"/>
      <c r="N1772" s="167"/>
      <c r="O1772" s="167"/>
      <c r="P1772" s="461"/>
      <c r="Q1772" s="87">
        <f t="shared" si="1866"/>
        <v>0</v>
      </c>
      <c r="R1772" s="550">
        <f t="shared" si="1857"/>
        <v>0</v>
      </c>
      <c r="S1772" s="550">
        <f t="shared" si="1858"/>
        <v>0</v>
      </c>
      <c r="T1772" s="550">
        <f>IF(R1772=1,SUM($R$6:R1772),0)</f>
        <v>0</v>
      </c>
      <c r="U1772" s="550">
        <f>IF(S1772=1,SUM($S$6:S1772),0)</f>
        <v>0</v>
      </c>
      <c r="V1772" s="550">
        <f t="shared" si="1859"/>
        <v>0</v>
      </c>
      <c r="W1772" s="550">
        <f t="shared" si="1860"/>
        <v>0</v>
      </c>
      <c r="X1772" s="550">
        <f>IF(W1772=1,SUM($W$6:W1772),0)</f>
        <v>0</v>
      </c>
      <c r="Y1772" s="158"/>
      <c r="Z1772" s="158"/>
      <c r="AA1772" s="158"/>
      <c r="AB1772" s="158"/>
      <c r="AE1772" s="150"/>
      <c r="AF1772" s="160"/>
      <c r="AG1772" s="150"/>
      <c r="AH1772" s="150"/>
    </row>
    <row r="1773" spans="1:34" ht="15" customHeight="1">
      <c r="A1773" s="15"/>
      <c r="B1773" s="169">
        <v>1</v>
      </c>
      <c r="C1773" s="105" t="s">
        <v>392</v>
      </c>
      <c r="D1773" s="105"/>
      <c r="E1773" s="212" t="s">
        <v>47</v>
      </c>
      <c r="F1773" s="213" t="s">
        <v>96</v>
      </c>
      <c r="G1773" s="214">
        <v>220260.49029487889</v>
      </c>
      <c r="H1773" s="214">
        <v>220260.49029487889</v>
      </c>
      <c r="I1773" s="444">
        <v>220260.49029487889</v>
      </c>
      <c r="J1773" s="449">
        <v>0.26738203617689715</v>
      </c>
      <c r="K1773" s="444">
        <f t="shared" si="1864"/>
        <v>279154.1886792453</v>
      </c>
      <c r="L1773" s="444">
        <f t="shared" ref="L1773:O1773" si="1897">IF($J1773&lt;0,(K1773*(1-$J1773)),(K1773*(1+$J1773)))</f>
        <v>353795.00405561161</v>
      </c>
      <c r="M1773" s="444">
        <f t="shared" si="1897"/>
        <v>448393.4326292146</v>
      </c>
      <c r="N1773" s="444">
        <f t="shared" si="1897"/>
        <v>568285.78165396233</v>
      </c>
      <c r="O1773" s="444">
        <f t="shared" si="1897"/>
        <v>720235.19108297827</v>
      </c>
      <c r="P1773" s="461"/>
      <c r="Q1773" s="87">
        <f t="shared" si="1866"/>
        <v>220260.49029487889</v>
      </c>
      <c r="R1773" s="550">
        <f t="shared" si="1857"/>
        <v>0</v>
      </c>
      <c r="S1773" s="550">
        <f t="shared" si="1858"/>
        <v>0</v>
      </c>
      <c r="T1773" s="550">
        <f>IF(R1773=1,SUM($R$6:R1773),0)</f>
        <v>0</v>
      </c>
      <c r="U1773" s="550">
        <f>IF(S1773=1,SUM($S$6:S1773),0)</f>
        <v>0</v>
      </c>
      <c r="V1773" s="550">
        <f t="shared" si="1859"/>
        <v>0</v>
      </c>
      <c r="W1773" s="550">
        <f t="shared" si="1860"/>
        <v>0</v>
      </c>
      <c r="X1773" s="550">
        <f>IF(W1773=1,SUM($W$6:W1773),0)</f>
        <v>0</v>
      </c>
      <c r="Y1773" s="158"/>
      <c r="Z1773" s="158"/>
      <c r="AA1773" s="158"/>
      <c r="AB1773" s="158"/>
      <c r="AE1773" s="150"/>
      <c r="AF1773" s="160"/>
      <c r="AG1773" s="150"/>
      <c r="AH1773" s="150"/>
    </row>
    <row r="1774" spans="1:34" ht="15" customHeight="1">
      <c r="A1774" s="15"/>
      <c r="B1774" s="169">
        <v>2</v>
      </c>
      <c r="C1774" s="105" t="s">
        <v>394</v>
      </c>
      <c r="D1774" s="105"/>
      <c r="E1774" s="212" t="s">
        <v>47</v>
      </c>
      <c r="F1774" s="213" t="s">
        <v>96</v>
      </c>
      <c r="G1774" s="214">
        <v>250977.08928157968</v>
      </c>
      <c r="H1774" s="214">
        <v>250977.08928157968</v>
      </c>
      <c r="I1774" s="444">
        <v>250977.08928157968</v>
      </c>
      <c r="J1774" s="449">
        <v>0.26738203617689715</v>
      </c>
      <c r="K1774" s="444">
        <f t="shared" si="1864"/>
        <v>318083.85444743931</v>
      </c>
      <c r="L1774" s="444">
        <f t="shared" ref="L1774:O1774" si="1898">IF($J1774&lt;0,(K1774*(1-$J1774)),(K1774*(1+$J1774)))</f>
        <v>403133.76312459138</v>
      </c>
      <c r="M1774" s="444">
        <f t="shared" si="1898"/>
        <v>510924.4895604995</v>
      </c>
      <c r="N1774" s="444">
        <f t="shared" si="1898"/>
        <v>647536.51991182764</v>
      </c>
      <c r="O1774" s="444">
        <f t="shared" si="1898"/>
        <v>820676.15310475393</v>
      </c>
      <c r="P1774" s="461"/>
      <c r="Q1774" s="87">
        <f t="shared" si="1866"/>
        <v>250977.08928157968</v>
      </c>
      <c r="R1774" s="550">
        <f t="shared" si="1857"/>
        <v>0</v>
      </c>
      <c r="S1774" s="550">
        <f t="shared" si="1858"/>
        <v>0</v>
      </c>
      <c r="T1774" s="550">
        <f>IF(R1774=1,SUM($R$6:R1774),0)</f>
        <v>0</v>
      </c>
      <c r="U1774" s="550">
        <f>IF(S1774=1,SUM($S$6:S1774),0)</f>
        <v>0</v>
      </c>
      <c r="V1774" s="550">
        <f t="shared" si="1859"/>
        <v>0</v>
      </c>
      <c r="W1774" s="550">
        <f t="shared" si="1860"/>
        <v>0</v>
      </c>
      <c r="X1774" s="550">
        <f>IF(W1774=1,SUM($W$6:W1774),0)</f>
        <v>0</v>
      </c>
      <c r="Y1774" s="158"/>
      <c r="Z1774" s="158"/>
      <c r="AA1774" s="158"/>
      <c r="AB1774" s="158"/>
      <c r="AE1774" s="150"/>
      <c r="AF1774" s="160"/>
      <c r="AG1774" s="150"/>
      <c r="AH1774" s="150"/>
    </row>
    <row r="1775" spans="1:34" ht="15" customHeight="1">
      <c r="A1775" s="15"/>
      <c r="B1775" s="169">
        <v>3</v>
      </c>
      <c r="C1775" s="105" t="s">
        <v>396</v>
      </c>
      <c r="D1775" s="105" t="s">
        <v>396</v>
      </c>
      <c r="E1775" s="212" t="s">
        <v>47</v>
      </c>
      <c r="F1775" s="213" t="s">
        <v>96</v>
      </c>
      <c r="G1775" s="214">
        <v>277947.76156258525</v>
      </c>
      <c r="H1775" s="214">
        <v>277947.76156258525</v>
      </c>
      <c r="I1775" s="167">
        <v>352266</v>
      </c>
      <c r="J1775" s="445">
        <f t="shared" si="1881"/>
        <v>0.26738203617689715</v>
      </c>
      <c r="K1775" s="167">
        <f t="shared" si="1864"/>
        <v>446455.60035589081</v>
      </c>
      <c r="L1775" s="167">
        <f t="shared" ref="L1775:O1775" si="1899">IF($J1775&lt;0,(K1775*(1-$J1775)),(K1775*(1+$J1775)))</f>
        <v>565829.80784162786</v>
      </c>
      <c r="M1775" s="167">
        <f t="shared" si="1899"/>
        <v>717122.5339919047</v>
      </c>
      <c r="N1775" s="167">
        <f t="shared" si="1899"/>
        <v>908868.2173189962</v>
      </c>
      <c r="O1775" s="167">
        <f t="shared" si="1899"/>
        <v>1151883.251882216</v>
      </c>
      <c r="P1775" s="461"/>
      <c r="Q1775" s="87">
        <f t="shared" si="1866"/>
        <v>352266</v>
      </c>
      <c r="R1775" s="550">
        <f t="shared" si="1857"/>
        <v>0</v>
      </c>
      <c r="S1775" s="550">
        <f t="shared" si="1858"/>
        <v>0</v>
      </c>
      <c r="T1775" s="550">
        <f>IF(R1775=1,SUM($R$6:R1775),0)</f>
        <v>0</v>
      </c>
      <c r="U1775" s="550">
        <f>IF(S1775=1,SUM($S$6:S1775),0)</f>
        <v>0</v>
      </c>
      <c r="V1775" s="550">
        <f t="shared" si="1859"/>
        <v>0</v>
      </c>
      <c r="W1775" s="550">
        <f t="shared" si="1860"/>
        <v>0</v>
      </c>
      <c r="X1775" s="550">
        <f>IF(W1775=1,SUM($W$6:W1775),0)</f>
        <v>0</v>
      </c>
      <c r="Y1775" s="158"/>
      <c r="Z1775" s="158"/>
      <c r="AA1775" s="158"/>
      <c r="AB1775" s="158"/>
      <c r="AE1775" s="150"/>
      <c r="AF1775" s="160"/>
      <c r="AG1775" s="150"/>
      <c r="AH1775" s="150"/>
    </row>
    <row r="1776" spans="1:34" ht="15" customHeight="1">
      <c r="A1776" s="15"/>
      <c r="B1776" s="169">
        <v>4</v>
      </c>
      <c r="C1776" s="105" t="s">
        <v>802</v>
      </c>
      <c r="D1776" s="105" t="s">
        <v>802</v>
      </c>
      <c r="E1776" s="212" t="s">
        <v>47</v>
      </c>
      <c r="F1776" s="213" t="s">
        <v>96</v>
      </c>
      <c r="G1776" s="214">
        <v>277947.76156258525</v>
      </c>
      <c r="H1776" s="214">
        <v>277947.76156258525</v>
      </c>
      <c r="I1776" s="167">
        <v>376926</v>
      </c>
      <c r="J1776" s="445">
        <f t="shared" si="1881"/>
        <v>0.35610374367101322</v>
      </c>
      <c r="K1776" s="167">
        <f t="shared" si="1864"/>
        <v>511150.75968694035</v>
      </c>
      <c r="L1776" s="167">
        <f t="shared" ref="L1776:O1776" si="1900">IF($J1776&lt;0,(K1776*(1-$J1776)),(K1776*(1+$J1776)))</f>
        <v>693173.45879174222</v>
      </c>
      <c r="M1776" s="167">
        <f t="shared" si="1900"/>
        <v>940015.1224808665</v>
      </c>
      <c r="N1776" s="167">
        <f t="shared" si="1900"/>
        <v>1274758.0267036692</v>
      </c>
      <c r="O1776" s="167">
        <f t="shared" si="1900"/>
        <v>1728704.1322875193</v>
      </c>
      <c r="P1776" s="461"/>
      <c r="Q1776" s="87">
        <f t="shared" si="1866"/>
        <v>376926</v>
      </c>
      <c r="R1776" s="550">
        <f t="shared" si="1857"/>
        <v>0</v>
      </c>
      <c r="S1776" s="550">
        <f t="shared" si="1858"/>
        <v>0</v>
      </c>
      <c r="T1776" s="550">
        <f>IF(R1776=1,SUM($R$6:R1776),0)</f>
        <v>0</v>
      </c>
      <c r="U1776" s="550">
        <f>IF(S1776=1,SUM($S$6:S1776),0)</f>
        <v>0</v>
      </c>
      <c r="V1776" s="550">
        <f t="shared" si="1859"/>
        <v>0</v>
      </c>
      <c r="W1776" s="550">
        <f t="shared" si="1860"/>
        <v>0</v>
      </c>
      <c r="X1776" s="550">
        <f>IF(W1776=1,SUM($W$6:W1776),0)</f>
        <v>0</v>
      </c>
      <c r="Y1776" s="158"/>
      <c r="Z1776" s="158"/>
      <c r="AA1776" s="158"/>
      <c r="AB1776" s="158"/>
      <c r="AE1776" s="150"/>
      <c r="AF1776" s="160"/>
      <c r="AG1776" s="150"/>
      <c r="AH1776" s="150"/>
    </row>
    <row r="1777" spans="1:34" ht="15" customHeight="1">
      <c r="A1777" s="15"/>
      <c r="B1777" s="169">
        <v>5</v>
      </c>
      <c r="C1777" s="105" t="s">
        <v>398</v>
      </c>
      <c r="D1777" s="105" t="s">
        <v>398</v>
      </c>
      <c r="E1777" s="212" t="s">
        <v>47</v>
      </c>
      <c r="F1777" s="213" t="s">
        <v>96</v>
      </c>
      <c r="G1777" s="214">
        <v>438273.42456634069</v>
      </c>
      <c r="H1777" s="214">
        <v>438273.42456634069</v>
      </c>
      <c r="I1777" s="167">
        <v>415674</v>
      </c>
      <c r="J1777" s="445">
        <f t="shared" si="1881"/>
        <v>-5.1564670134179799E-2</v>
      </c>
      <c r="K1777" s="167">
        <f t="shared" si="1864"/>
        <v>437108.09269335511</v>
      </c>
      <c r="L1777" s="167">
        <f t="shared" ref="L1777:O1777" si="1901">IF($J1777&lt;0,(K1777*(1-$J1777)),(K1777*(1+$J1777)))</f>
        <v>459647.42730606848</v>
      </c>
      <c r="M1777" s="167">
        <f t="shared" si="1901"/>
        <v>483348.99527313031</v>
      </c>
      <c r="N1777" s="167">
        <f t="shared" si="1901"/>
        <v>508272.72677407652</v>
      </c>
      <c r="O1777" s="167">
        <f t="shared" si="1901"/>
        <v>534481.6422683819</v>
      </c>
      <c r="P1777" s="461"/>
      <c r="Q1777" s="87">
        <f t="shared" si="1866"/>
        <v>415674</v>
      </c>
      <c r="R1777" s="550">
        <f t="shared" si="1857"/>
        <v>0</v>
      </c>
      <c r="S1777" s="550">
        <f t="shared" si="1858"/>
        <v>0</v>
      </c>
      <c r="T1777" s="550">
        <f>IF(R1777=1,SUM($R$6:R1777),0)</f>
        <v>0</v>
      </c>
      <c r="U1777" s="550">
        <f>IF(S1777=1,SUM($S$6:S1777),0)</f>
        <v>0</v>
      </c>
      <c r="V1777" s="550">
        <f t="shared" si="1859"/>
        <v>0</v>
      </c>
      <c r="W1777" s="550">
        <f t="shared" si="1860"/>
        <v>0</v>
      </c>
      <c r="X1777" s="550">
        <f>IF(W1777=1,SUM($W$6:W1777),0)</f>
        <v>0</v>
      </c>
      <c r="Y1777" s="158"/>
      <c r="Z1777" s="158"/>
      <c r="AA1777" s="158"/>
      <c r="AB1777" s="158"/>
      <c r="AE1777" s="150"/>
      <c r="AF1777" s="160"/>
      <c r="AG1777" s="150"/>
      <c r="AH1777" s="150"/>
    </row>
    <row r="1778" spans="1:34" ht="15" customHeight="1">
      <c r="A1778" s="15"/>
      <c r="B1778" s="169">
        <v>6</v>
      </c>
      <c r="C1778" s="105" t="s">
        <v>400</v>
      </c>
      <c r="D1778" s="105"/>
      <c r="E1778" s="212" t="s">
        <v>47</v>
      </c>
      <c r="F1778" s="213" t="s">
        <v>96</v>
      </c>
      <c r="G1778" s="214">
        <v>466742.46752962429</v>
      </c>
      <c r="H1778" s="214">
        <v>466742.46752962429</v>
      </c>
      <c r="I1778" s="444">
        <v>466742.46752962429</v>
      </c>
      <c r="J1778" s="449">
        <v>-5.1564670134179799E-2</v>
      </c>
      <c r="K1778" s="444">
        <f t="shared" si="1864"/>
        <v>490809.88890540251</v>
      </c>
      <c r="L1778" s="444">
        <f t="shared" ref="L1778:O1778" si="1902">IF($J1778&lt;0,(K1778*(1-$J1778)),(K1778*(1+$J1778)))</f>
        <v>516118.33892540308</v>
      </c>
      <c r="M1778" s="444">
        <f t="shared" si="1902"/>
        <v>542731.81082229235</v>
      </c>
      <c r="N1778" s="444">
        <f t="shared" si="1902"/>
        <v>570717.59761866997</v>
      </c>
      <c r="O1778" s="444">
        <f t="shared" si="1902"/>
        <v>600146.46227964829</v>
      </c>
      <c r="P1778" s="461"/>
      <c r="Q1778" s="87">
        <f t="shared" si="1866"/>
        <v>466742.46752962429</v>
      </c>
      <c r="R1778" s="550">
        <f t="shared" si="1857"/>
        <v>0</v>
      </c>
      <c r="S1778" s="550">
        <f t="shared" si="1858"/>
        <v>0</v>
      </c>
      <c r="T1778" s="550">
        <f>IF(R1778=1,SUM($R$6:R1778),0)</f>
        <v>0</v>
      </c>
      <c r="U1778" s="550">
        <f>IF(S1778=1,SUM($S$6:S1778),0)</f>
        <v>0</v>
      </c>
      <c r="V1778" s="550">
        <f t="shared" si="1859"/>
        <v>0</v>
      </c>
      <c r="W1778" s="550">
        <f t="shared" si="1860"/>
        <v>0</v>
      </c>
      <c r="X1778" s="550">
        <f>IF(W1778=1,SUM($W$6:W1778),0)</f>
        <v>0</v>
      </c>
      <c r="Y1778" s="158"/>
      <c r="Z1778" s="158"/>
      <c r="AA1778" s="158"/>
      <c r="AB1778" s="158"/>
      <c r="AE1778" s="150"/>
      <c r="AF1778" s="160"/>
      <c r="AG1778" s="150"/>
      <c r="AH1778" s="150"/>
    </row>
    <row r="1779" spans="1:34" ht="15" customHeight="1">
      <c r="A1779" s="15"/>
      <c r="B1779" s="169">
        <v>7</v>
      </c>
      <c r="C1779" s="105" t="s">
        <v>402</v>
      </c>
      <c r="D1779" s="105" t="s">
        <v>402</v>
      </c>
      <c r="E1779" s="212" t="s">
        <v>47</v>
      </c>
      <c r="F1779" s="213" t="s">
        <v>96</v>
      </c>
      <c r="G1779" s="214">
        <v>513941.14402138407</v>
      </c>
      <c r="H1779" s="214">
        <v>513941.14402138407</v>
      </c>
      <c r="I1779" s="167">
        <v>503742</v>
      </c>
      <c r="J1779" s="445">
        <f t="shared" si="1881"/>
        <v>-1.9844965012102051E-2</v>
      </c>
      <c r="K1779" s="167">
        <f t="shared" si="1864"/>
        <v>513738.74236512627</v>
      </c>
      <c r="L1779" s="167">
        <f t="shared" ref="L1779:O1779" si="1903">IF($J1779&lt;0,(K1779*(1-$J1779)),(K1779*(1+$J1779)))</f>
        <v>523933.86973272345</v>
      </c>
      <c r="M1779" s="167">
        <f t="shared" si="1903"/>
        <v>534331.31904622458</v>
      </c>
      <c r="N1779" s="167">
        <f t="shared" si="1903"/>
        <v>544935.10537756723</v>
      </c>
      <c r="O1779" s="167">
        <f t="shared" si="1903"/>
        <v>555749.32347765111</v>
      </c>
      <c r="P1779" s="461"/>
      <c r="Q1779" s="87">
        <f t="shared" si="1866"/>
        <v>503742</v>
      </c>
      <c r="R1779" s="550">
        <f t="shared" si="1857"/>
        <v>0</v>
      </c>
      <c r="S1779" s="550">
        <f t="shared" si="1858"/>
        <v>0</v>
      </c>
      <c r="T1779" s="550">
        <f>IF(R1779=1,SUM($R$6:R1779),0)</f>
        <v>0</v>
      </c>
      <c r="U1779" s="550">
        <f>IF(S1779=1,SUM($S$6:S1779),0)</f>
        <v>0</v>
      </c>
      <c r="V1779" s="550">
        <f t="shared" si="1859"/>
        <v>0</v>
      </c>
      <c r="W1779" s="550">
        <f t="shared" si="1860"/>
        <v>0</v>
      </c>
      <c r="X1779" s="550">
        <f>IF(W1779=1,SUM($W$6:W1779),0)</f>
        <v>0</v>
      </c>
      <c r="Y1779" s="158"/>
      <c r="Z1779" s="158"/>
      <c r="AA1779" s="158"/>
      <c r="AB1779" s="158"/>
      <c r="AE1779" s="150"/>
      <c r="AF1779" s="160"/>
      <c r="AG1779" s="150"/>
      <c r="AH1779" s="150"/>
    </row>
    <row r="1780" spans="1:34" ht="15" customHeight="1">
      <c r="A1780" s="15"/>
      <c r="B1780" s="169">
        <v>8</v>
      </c>
      <c r="C1780" s="105" t="s">
        <v>404</v>
      </c>
      <c r="D1780" s="105" t="s">
        <v>404</v>
      </c>
      <c r="E1780" s="212" t="s">
        <v>47</v>
      </c>
      <c r="F1780" s="213" t="s">
        <v>96</v>
      </c>
      <c r="G1780" s="214">
        <v>580618.63938275899</v>
      </c>
      <c r="H1780" s="214">
        <v>580618.63938275899</v>
      </c>
      <c r="I1780" s="167">
        <v>553068</v>
      </c>
      <c r="J1780" s="445">
        <f t="shared" si="1881"/>
        <v>-4.7450490759386198E-2</v>
      </c>
      <c r="K1780" s="167">
        <f t="shared" si="1864"/>
        <v>579311.34802331228</v>
      </c>
      <c r="L1780" s="167">
        <f t="shared" ref="L1780:O1780" si="1904">IF($J1780&lt;0,(K1780*(1-$J1780)),(K1780*(1+$J1780)))</f>
        <v>606799.95578950003</v>
      </c>
      <c r="M1780" s="167">
        <f t="shared" si="1904"/>
        <v>635592.91148448572</v>
      </c>
      <c r="N1780" s="167">
        <f t="shared" si="1904"/>
        <v>665752.10705761169</v>
      </c>
      <c r="O1780" s="167">
        <f t="shared" si="1904"/>
        <v>697342.37126159086</v>
      </c>
      <c r="P1780" s="461"/>
      <c r="Q1780" s="87">
        <f t="shared" si="1866"/>
        <v>553068</v>
      </c>
      <c r="R1780" s="550">
        <f t="shared" si="1857"/>
        <v>0</v>
      </c>
      <c r="S1780" s="550">
        <f t="shared" si="1858"/>
        <v>0</v>
      </c>
      <c r="T1780" s="550">
        <f>IF(R1780=1,SUM($R$6:R1780),0)</f>
        <v>0</v>
      </c>
      <c r="U1780" s="550">
        <f>IF(S1780=1,SUM($S$6:S1780),0)</f>
        <v>0</v>
      </c>
      <c r="V1780" s="550">
        <f t="shared" si="1859"/>
        <v>0</v>
      </c>
      <c r="W1780" s="550">
        <f t="shared" si="1860"/>
        <v>0</v>
      </c>
      <c r="X1780" s="550">
        <f>IF(W1780=1,SUM($W$6:W1780),0)</f>
        <v>0</v>
      </c>
      <c r="Y1780" s="158"/>
      <c r="Z1780" s="158"/>
      <c r="AA1780" s="158"/>
      <c r="AB1780" s="158"/>
      <c r="AE1780" s="150"/>
      <c r="AF1780" s="160"/>
      <c r="AG1780" s="150"/>
      <c r="AH1780" s="150"/>
    </row>
    <row r="1781" spans="1:34" ht="15" customHeight="1">
      <c r="A1781" s="15"/>
      <c r="B1781" s="169">
        <v>9</v>
      </c>
      <c r="C1781" s="105" t="s">
        <v>406</v>
      </c>
      <c r="D1781" s="105"/>
      <c r="E1781" s="212" t="s">
        <v>47</v>
      </c>
      <c r="F1781" s="213" t="s">
        <v>96</v>
      </c>
      <c r="G1781" s="214">
        <v>768051.19018409075</v>
      </c>
      <c r="H1781" s="214">
        <v>768051.19018409075</v>
      </c>
      <c r="I1781" s="444">
        <v>768051.19018409075</v>
      </c>
      <c r="J1781" s="449">
        <v>-4.7450490759386198E-2</v>
      </c>
      <c r="K1781" s="444">
        <f t="shared" si="1864"/>
        <v>804495.59608665656</v>
      </c>
      <c r="L1781" s="444">
        <f t="shared" ref="L1781:O1781" si="1905">IF($J1781&lt;0,(K1781*(1-$J1781)),(K1781*(1+$J1781)))</f>
        <v>842669.30693473341</v>
      </c>
      <c r="M1781" s="444">
        <f t="shared" si="1905"/>
        <v>882654.37909665843</v>
      </c>
      <c r="N1781" s="444">
        <f t="shared" si="1905"/>
        <v>924536.76255571621</v>
      </c>
      <c r="O1781" s="444">
        <f t="shared" si="1905"/>
        <v>968406.48566407908</v>
      </c>
      <c r="P1781" s="461"/>
      <c r="Q1781" s="87">
        <f t="shared" si="1866"/>
        <v>768051.19018409075</v>
      </c>
      <c r="R1781" s="550">
        <f t="shared" si="1857"/>
        <v>0</v>
      </c>
      <c r="S1781" s="550">
        <f t="shared" si="1858"/>
        <v>0</v>
      </c>
      <c r="T1781" s="550">
        <f>IF(R1781=1,SUM($R$6:R1781),0)</f>
        <v>0</v>
      </c>
      <c r="U1781" s="550">
        <f>IF(S1781=1,SUM($S$6:S1781),0)</f>
        <v>0</v>
      </c>
      <c r="V1781" s="550">
        <f t="shared" si="1859"/>
        <v>0</v>
      </c>
      <c r="W1781" s="550">
        <f t="shared" si="1860"/>
        <v>0</v>
      </c>
      <c r="X1781" s="550">
        <f>IF(W1781=1,SUM($W$6:W1781),0)</f>
        <v>0</v>
      </c>
      <c r="Y1781" s="158"/>
      <c r="Z1781" s="158"/>
      <c r="AA1781" s="158"/>
      <c r="AB1781" s="158"/>
      <c r="AE1781" s="150"/>
      <c r="AF1781" s="160"/>
      <c r="AG1781" s="150"/>
      <c r="AH1781" s="150"/>
    </row>
    <row r="1782" spans="1:34" ht="15" customHeight="1">
      <c r="A1782" s="15"/>
      <c r="B1782" s="169">
        <v>10</v>
      </c>
      <c r="C1782" s="105" t="s">
        <v>408</v>
      </c>
      <c r="D1782" s="105" t="s">
        <v>408</v>
      </c>
      <c r="E1782" s="212" t="s">
        <v>47</v>
      </c>
      <c r="F1782" s="213" t="s">
        <v>96</v>
      </c>
      <c r="G1782" s="214">
        <v>755996.11696758063</v>
      </c>
      <c r="H1782" s="214">
        <v>755996.11696758063</v>
      </c>
      <c r="I1782" s="167">
        <v>584766</v>
      </c>
      <c r="J1782" s="445">
        <f t="shared" si="1881"/>
        <v>-0.22649602706216479</v>
      </c>
      <c r="K1782" s="167">
        <f t="shared" si="1864"/>
        <v>717213.1757610339</v>
      </c>
      <c r="L1782" s="167">
        <f t="shared" ref="L1782:O1782" si="1906">IF($J1782&lt;0,(K1782*(1-$J1782)),(K1782*(1+$J1782)))</f>
        <v>879659.11062754621</v>
      </c>
      <c r="M1782" s="167">
        <f t="shared" si="1906"/>
        <v>1078898.4043537227</v>
      </c>
      <c r="N1782" s="167">
        <f t="shared" si="1906"/>
        <v>1323264.6065435498</v>
      </c>
      <c r="O1782" s="167">
        <f t="shared" si="1906"/>
        <v>1622978.7826776425</v>
      </c>
      <c r="P1782" s="461"/>
      <c r="Q1782" s="87">
        <f t="shared" si="1866"/>
        <v>584766</v>
      </c>
      <c r="R1782" s="550">
        <f t="shared" si="1857"/>
        <v>0</v>
      </c>
      <c r="S1782" s="550">
        <f t="shared" si="1858"/>
        <v>0</v>
      </c>
      <c r="T1782" s="550">
        <f>IF(R1782=1,SUM($R$6:R1782),0)</f>
        <v>0</v>
      </c>
      <c r="U1782" s="550">
        <f>IF(S1782=1,SUM($S$6:S1782),0)</f>
        <v>0</v>
      </c>
      <c r="V1782" s="550">
        <f t="shared" si="1859"/>
        <v>0</v>
      </c>
      <c r="W1782" s="550">
        <f t="shared" si="1860"/>
        <v>0</v>
      </c>
      <c r="X1782" s="550">
        <f>IF(W1782=1,SUM($W$6:W1782),0)</f>
        <v>0</v>
      </c>
      <c r="Y1782" s="158"/>
      <c r="Z1782" s="158"/>
      <c r="AA1782" s="158"/>
      <c r="AB1782" s="158"/>
      <c r="AE1782" s="150"/>
      <c r="AF1782" s="160"/>
      <c r="AG1782" s="150"/>
      <c r="AH1782" s="150"/>
    </row>
    <row r="1783" spans="1:34" ht="15" customHeight="1">
      <c r="A1783" s="15"/>
      <c r="B1783" s="169">
        <v>11</v>
      </c>
      <c r="C1783" s="105" t="s">
        <v>410</v>
      </c>
      <c r="D1783" s="105" t="s">
        <v>410</v>
      </c>
      <c r="E1783" s="212" t="s">
        <v>47</v>
      </c>
      <c r="F1783" s="213" t="s">
        <v>96</v>
      </c>
      <c r="G1783" s="214">
        <v>832055.45603276498</v>
      </c>
      <c r="H1783" s="214">
        <v>832055.45603276498</v>
      </c>
      <c r="I1783" s="167">
        <v>602382</v>
      </c>
      <c r="J1783" s="445">
        <f t="shared" si="1881"/>
        <v>-0.27603142839522565</v>
      </c>
      <c r="K1783" s="167">
        <f t="shared" si="1864"/>
        <v>768658.36389957287</v>
      </c>
      <c r="L1783" s="167">
        <f t="shared" ref="L1783:O1783" si="1907">IF($J1783&lt;0,(K1783*(1-$J1783)),(K1783*(1+$J1783)))</f>
        <v>980832.23003470909</v>
      </c>
      <c r="M1783" s="167">
        <f t="shared" si="1907"/>
        <v>1251572.7515072643</v>
      </c>
      <c r="N1783" s="167">
        <f t="shared" si="1907"/>
        <v>1597046.1658463574</v>
      </c>
      <c r="O1783" s="167">
        <f t="shared" si="1907"/>
        <v>2037881.1002180458</v>
      </c>
      <c r="P1783" s="461"/>
      <c r="Q1783" s="87">
        <f t="shared" si="1866"/>
        <v>602382</v>
      </c>
      <c r="R1783" s="550">
        <f t="shared" si="1857"/>
        <v>0</v>
      </c>
      <c r="S1783" s="550">
        <f t="shared" si="1858"/>
        <v>0</v>
      </c>
      <c r="T1783" s="550">
        <f>IF(R1783=1,SUM($R$6:R1783),0)</f>
        <v>0</v>
      </c>
      <c r="U1783" s="550">
        <f>IF(S1783=1,SUM($S$6:S1783),0)</f>
        <v>0</v>
      </c>
      <c r="V1783" s="550">
        <f t="shared" si="1859"/>
        <v>0</v>
      </c>
      <c r="W1783" s="550">
        <f t="shared" si="1860"/>
        <v>0</v>
      </c>
      <c r="X1783" s="550">
        <f>IF(W1783=1,SUM($W$6:W1783),0)</f>
        <v>0</v>
      </c>
      <c r="Y1783" s="158"/>
      <c r="Z1783" s="158"/>
      <c r="AA1783" s="158"/>
      <c r="AB1783" s="158"/>
      <c r="AE1783" s="150"/>
      <c r="AF1783" s="160"/>
      <c r="AG1783" s="150"/>
      <c r="AH1783" s="150"/>
    </row>
    <row r="1784" spans="1:34" ht="15" customHeight="1">
      <c r="A1784" s="15"/>
      <c r="B1784" s="169">
        <v>12</v>
      </c>
      <c r="C1784" s="105" t="s">
        <v>412</v>
      </c>
      <c r="D1784" s="105" t="s">
        <v>412</v>
      </c>
      <c r="E1784" s="212" t="s">
        <v>47</v>
      </c>
      <c r="F1784" s="213" t="s">
        <v>96</v>
      </c>
      <c r="G1784" s="214">
        <v>842833.50878142437</v>
      </c>
      <c r="H1784" s="214">
        <v>842833.50878142437</v>
      </c>
      <c r="I1784" s="167">
        <v>690450</v>
      </c>
      <c r="J1784" s="445">
        <f t="shared" si="1881"/>
        <v>-0.18079906315274735</v>
      </c>
      <c r="K1784" s="167">
        <f t="shared" si="1864"/>
        <v>815282.71315381443</v>
      </c>
      <c r="L1784" s="167">
        <f t="shared" ref="L1784:O1784" si="1908">IF($J1784&lt;0,(K1784*(1-$J1784)),(K1784*(1+$J1784)))</f>
        <v>962685.06389665417</v>
      </c>
      <c r="M1784" s="167">
        <f t="shared" si="1908"/>
        <v>1136737.6215603121</v>
      </c>
      <c r="N1784" s="167">
        <f t="shared" si="1908"/>
        <v>1342258.7185888989</v>
      </c>
      <c r="O1784" s="167">
        <f t="shared" si="1908"/>
        <v>1584937.837418379</v>
      </c>
      <c r="P1784" s="461"/>
      <c r="Q1784" s="87">
        <f t="shared" si="1866"/>
        <v>690450</v>
      </c>
      <c r="R1784" s="550">
        <f t="shared" si="1857"/>
        <v>0</v>
      </c>
      <c r="S1784" s="550">
        <f t="shared" si="1858"/>
        <v>0</v>
      </c>
      <c r="T1784" s="550">
        <f>IF(R1784=1,SUM($R$6:R1784),0)</f>
        <v>0</v>
      </c>
      <c r="U1784" s="550">
        <f>IF(S1784=1,SUM($S$6:S1784),0)</f>
        <v>0</v>
      </c>
      <c r="V1784" s="550">
        <f t="shared" si="1859"/>
        <v>0</v>
      </c>
      <c r="W1784" s="550">
        <f t="shared" si="1860"/>
        <v>0</v>
      </c>
      <c r="X1784" s="550">
        <f>IF(W1784=1,SUM($W$6:W1784),0)</f>
        <v>0</v>
      </c>
      <c r="Y1784" s="158"/>
      <c r="Z1784" s="158"/>
      <c r="AA1784" s="158"/>
      <c r="AB1784" s="158"/>
      <c r="AE1784" s="150"/>
      <c r="AF1784" s="160"/>
      <c r="AG1784" s="150"/>
      <c r="AH1784" s="150"/>
    </row>
    <row r="1785" spans="1:34" ht="15" customHeight="1">
      <c r="A1785" s="15"/>
      <c r="B1785" s="169">
        <v>13</v>
      </c>
      <c r="C1785" s="105" t="s">
        <v>414</v>
      </c>
      <c r="D1785" s="105"/>
      <c r="E1785" s="212" t="s">
        <v>47</v>
      </c>
      <c r="F1785" s="213" t="s">
        <v>96</v>
      </c>
      <c r="G1785" s="214">
        <v>902019.15073140874</v>
      </c>
      <c r="H1785" s="214">
        <v>902019.15073140874</v>
      </c>
      <c r="I1785" s="444">
        <v>902019.15073140874</v>
      </c>
      <c r="J1785" s="449">
        <v>-0.18079906315274735</v>
      </c>
      <c r="K1785" s="444">
        <f t="shared" si="1864"/>
        <v>1065103.3681294844</v>
      </c>
      <c r="L1785" s="444">
        <f t="shared" ref="L1785:O1785" si="1909">IF($J1785&lt;0,(K1785*(1-$J1785)),(K1785*(1+$J1785)))</f>
        <v>1257673.059248131</v>
      </c>
      <c r="M1785" s="444">
        <f t="shared" si="1909"/>
        <v>1485059.1701126429</v>
      </c>
      <c r="N1785" s="444">
        <f t="shared" si="1909"/>
        <v>1753556.4767954054</v>
      </c>
      <c r="O1785" s="444">
        <f t="shared" si="1909"/>
        <v>2070597.8449854471</v>
      </c>
      <c r="P1785" s="461"/>
      <c r="Q1785" s="87">
        <f t="shared" si="1866"/>
        <v>902019.15073140874</v>
      </c>
      <c r="R1785" s="550">
        <f t="shared" si="1857"/>
        <v>0</v>
      </c>
      <c r="S1785" s="550">
        <f t="shared" si="1858"/>
        <v>0</v>
      </c>
      <c r="T1785" s="550">
        <f>IF(R1785=1,SUM($R$6:R1785),0)</f>
        <v>0</v>
      </c>
      <c r="U1785" s="550">
        <f>IF(S1785=1,SUM($S$6:S1785),0)</f>
        <v>0</v>
      </c>
      <c r="V1785" s="550">
        <f t="shared" si="1859"/>
        <v>0</v>
      </c>
      <c r="W1785" s="550">
        <f t="shared" si="1860"/>
        <v>0</v>
      </c>
      <c r="X1785" s="550">
        <f>IF(W1785=1,SUM($W$6:W1785),0)</f>
        <v>0</v>
      </c>
      <c r="Y1785" s="158"/>
      <c r="Z1785" s="158"/>
      <c r="AA1785" s="158"/>
      <c r="AB1785" s="158"/>
      <c r="AE1785" s="150"/>
      <c r="AF1785" s="160"/>
      <c r="AG1785" s="150"/>
      <c r="AH1785" s="150"/>
    </row>
    <row r="1786" spans="1:34" ht="15" customHeight="1">
      <c r="A1786" s="15"/>
      <c r="B1786" s="169">
        <v>14</v>
      </c>
      <c r="C1786" s="105" t="s">
        <v>393</v>
      </c>
      <c r="D1786" s="105"/>
      <c r="E1786" s="212" t="s">
        <v>47</v>
      </c>
      <c r="F1786" s="213" t="s">
        <v>96</v>
      </c>
      <c r="G1786" s="214">
        <v>220260.49029487889</v>
      </c>
      <c r="H1786" s="214">
        <v>220260.49029487889</v>
      </c>
      <c r="I1786" s="444">
        <v>220260.49029487889</v>
      </c>
      <c r="J1786" s="449">
        <v>0.26738203617689715</v>
      </c>
      <c r="K1786" s="444">
        <f t="shared" si="1864"/>
        <v>279154.1886792453</v>
      </c>
      <c r="L1786" s="444">
        <f t="shared" ref="L1786:O1786" si="1910">IF($J1786&lt;0,(K1786*(1-$J1786)),(K1786*(1+$J1786)))</f>
        <v>353795.00405561161</v>
      </c>
      <c r="M1786" s="444">
        <f t="shared" si="1910"/>
        <v>448393.4326292146</v>
      </c>
      <c r="N1786" s="444">
        <f t="shared" si="1910"/>
        <v>568285.78165396233</v>
      </c>
      <c r="O1786" s="444">
        <f t="shared" si="1910"/>
        <v>720235.19108297827</v>
      </c>
      <c r="P1786" s="461"/>
      <c r="Q1786" s="87">
        <f t="shared" si="1866"/>
        <v>220260.49029487889</v>
      </c>
      <c r="R1786" s="550">
        <f t="shared" si="1857"/>
        <v>0</v>
      </c>
      <c r="S1786" s="550">
        <f t="shared" si="1858"/>
        <v>0</v>
      </c>
      <c r="T1786" s="550">
        <f>IF(R1786=1,SUM($R$6:R1786),0)</f>
        <v>0</v>
      </c>
      <c r="U1786" s="550">
        <f>IF(S1786=1,SUM($S$6:S1786),0)</f>
        <v>0</v>
      </c>
      <c r="V1786" s="550">
        <f t="shared" si="1859"/>
        <v>0</v>
      </c>
      <c r="W1786" s="550">
        <f t="shared" si="1860"/>
        <v>0</v>
      </c>
      <c r="X1786" s="550">
        <f>IF(W1786=1,SUM($W$6:W1786),0)</f>
        <v>0</v>
      </c>
      <c r="Y1786" s="158"/>
      <c r="Z1786" s="158"/>
      <c r="AA1786" s="158"/>
      <c r="AB1786" s="158"/>
      <c r="AE1786" s="150"/>
      <c r="AF1786" s="160"/>
      <c r="AG1786" s="150"/>
      <c r="AH1786" s="150"/>
    </row>
    <row r="1787" spans="1:34" ht="15" customHeight="1">
      <c r="A1787" s="15"/>
      <c r="B1787" s="169">
        <v>15</v>
      </c>
      <c r="C1787" s="105" t="s">
        <v>395</v>
      </c>
      <c r="D1787" s="105"/>
      <c r="E1787" s="212" t="s">
        <v>47</v>
      </c>
      <c r="F1787" s="213" t="s">
        <v>96</v>
      </c>
      <c r="G1787" s="214">
        <v>289200</v>
      </c>
      <c r="H1787" s="214">
        <v>289200</v>
      </c>
      <c r="I1787" s="444">
        <v>250977.08928157968</v>
      </c>
      <c r="J1787" s="449">
        <v>0.26738203617689715</v>
      </c>
      <c r="K1787" s="444">
        <f t="shared" si="1864"/>
        <v>318083.85444743931</v>
      </c>
      <c r="L1787" s="444">
        <f t="shared" ref="L1787:O1787" si="1911">IF($J1787&lt;0,(K1787*(1-$J1787)),(K1787*(1+$J1787)))</f>
        <v>403133.76312459138</v>
      </c>
      <c r="M1787" s="444">
        <f t="shared" si="1911"/>
        <v>510924.4895604995</v>
      </c>
      <c r="N1787" s="444">
        <f t="shared" si="1911"/>
        <v>647536.51991182764</v>
      </c>
      <c r="O1787" s="444">
        <f t="shared" si="1911"/>
        <v>820676.15310475393</v>
      </c>
      <c r="P1787" s="461"/>
      <c r="Q1787" s="87">
        <f t="shared" si="1866"/>
        <v>250977.08928157968</v>
      </c>
      <c r="R1787" s="550">
        <f t="shared" si="1857"/>
        <v>0</v>
      </c>
      <c r="S1787" s="550">
        <f t="shared" si="1858"/>
        <v>0</v>
      </c>
      <c r="T1787" s="550">
        <f>IF(R1787=1,SUM($R$6:R1787),0)</f>
        <v>0</v>
      </c>
      <c r="U1787" s="550">
        <f>IF(S1787=1,SUM($S$6:S1787),0)</f>
        <v>0</v>
      </c>
      <c r="V1787" s="550">
        <f t="shared" si="1859"/>
        <v>0</v>
      </c>
      <c r="W1787" s="550">
        <f t="shared" si="1860"/>
        <v>0</v>
      </c>
      <c r="X1787" s="550">
        <f>IF(W1787=1,SUM($W$6:W1787),0)</f>
        <v>0</v>
      </c>
      <c r="Y1787" s="158"/>
      <c r="Z1787" s="158"/>
      <c r="AA1787" s="158"/>
      <c r="AB1787" s="158"/>
      <c r="AE1787" s="150"/>
      <c r="AF1787" s="160"/>
      <c r="AG1787" s="150"/>
      <c r="AH1787" s="150"/>
    </row>
    <row r="1788" spans="1:34" ht="15" customHeight="1">
      <c r="A1788" s="15"/>
      <c r="B1788" s="169">
        <v>16</v>
      </c>
      <c r="C1788" s="105" t="s">
        <v>397</v>
      </c>
      <c r="D1788" s="105"/>
      <c r="E1788" s="212" t="s">
        <v>47</v>
      </c>
      <c r="F1788" s="213" t="s">
        <v>96</v>
      </c>
      <c r="G1788" s="214">
        <v>309000</v>
      </c>
      <c r="H1788" s="214">
        <v>309000</v>
      </c>
      <c r="I1788" s="167">
        <v>352266</v>
      </c>
      <c r="J1788" s="445">
        <v>0.26738203617689715</v>
      </c>
      <c r="K1788" s="167">
        <f t="shared" si="1864"/>
        <v>446455.60035589081</v>
      </c>
      <c r="L1788" s="167">
        <f t="shared" ref="L1788:O1788" si="1912">IF($J1788&lt;0,(K1788*(1-$J1788)),(K1788*(1+$J1788)))</f>
        <v>565829.80784162786</v>
      </c>
      <c r="M1788" s="167">
        <f t="shared" si="1912"/>
        <v>717122.5339919047</v>
      </c>
      <c r="N1788" s="167">
        <f t="shared" si="1912"/>
        <v>908868.2173189962</v>
      </c>
      <c r="O1788" s="167">
        <f t="shared" si="1912"/>
        <v>1151883.251882216</v>
      </c>
      <c r="P1788" s="461"/>
      <c r="Q1788" s="87">
        <f t="shared" si="1866"/>
        <v>352266</v>
      </c>
      <c r="R1788" s="550">
        <f t="shared" si="1857"/>
        <v>0</v>
      </c>
      <c r="S1788" s="550">
        <f t="shared" si="1858"/>
        <v>0</v>
      </c>
      <c r="T1788" s="550">
        <f>IF(R1788=1,SUM($R$6:R1788),0)</f>
        <v>0</v>
      </c>
      <c r="U1788" s="550">
        <f>IF(S1788=1,SUM($S$6:S1788),0)</f>
        <v>0</v>
      </c>
      <c r="V1788" s="550">
        <f t="shared" si="1859"/>
        <v>0</v>
      </c>
      <c r="W1788" s="550">
        <f t="shared" si="1860"/>
        <v>0</v>
      </c>
      <c r="X1788" s="550">
        <f>IF(W1788=1,SUM($W$6:W1788),0)</f>
        <v>0</v>
      </c>
      <c r="Y1788" s="158"/>
      <c r="Z1788" s="158"/>
      <c r="AA1788" s="158"/>
      <c r="AB1788" s="158"/>
      <c r="AE1788" s="150"/>
      <c r="AF1788" s="160"/>
      <c r="AG1788" s="150"/>
      <c r="AH1788" s="150"/>
    </row>
    <row r="1789" spans="1:34" ht="15" customHeight="1">
      <c r="A1789" s="15"/>
      <c r="B1789" s="169">
        <v>17</v>
      </c>
      <c r="C1789" s="105" t="s">
        <v>803</v>
      </c>
      <c r="D1789" s="105"/>
      <c r="E1789" s="212" t="s">
        <v>47</v>
      </c>
      <c r="F1789" s="213" t="s">
        <v>96</v>
      </c>
      <c r="G1789" s="214">
        <v>345600</v>
      </c>
      <c r="H1789" s="214">
        <v>345600</v>
      </c>
      <c r="I1789" s="167">
        <v>376926</v>
      </c>
      <c r="J1789" s="445">
        <v>0.35610374367101322</v>
      </c>
      <c r="K1789" s="167">
        <f t="shared" si="1864"/>
        <v>511150.75968694035</v>
      </c>
      <c r="L1789" s="167">
        <f t="shared" ref="L1789:O1789" si="1913">IF($J1789&lt;0,(K1789*(1-$J1789)),(K1789*(1+$J1789)))</f>
        <v>693173.45879174222</v>
      </c>
      <c r="M1789" s="167">
        <f t="shared" si="1913"/>
        <v>940015.1224808665</v>
      </c>
      <c r="N1789" s="167">
        <f t="shared" si="1913"/>
        <v>1274758.0267036692</v>
      </c>
      <c r="O1789" s="167">
        <f t="shared" si="1913"/>
        <v>1728704.1322875193</v>
      </c>
      <c r="P1789" s="461"/>
      <c r="Q1789" s="87">
        <f t="shared" si="1866"/>
        <v>376926</v>
      </c>
      <c r="R1789" s="550">
        <f t="shared" si="1857"/>
        <v>0</v>
      </c>
      <c r="S1789" s="550">
        <f t="shared" si="1858"/>
        <v>0</v>
      </c>
      <c r="T1789" s="550">
        <f>IF(R1789=1,SUM($R$6:R1789),0)</f>
        <v>0</v>
      </c>
      <c r="U1789" s="550">
        <f>IF(S1789=1,SUM($S$6:S1789),0)</f>
        <v>0</v>
      </c>
      <c r="V1789" s="550">
        <f t="shared" si="1859"/>
        <v>0</v>
      </c>
      <c r="W1789" s="550">
        <f t="shared" si="1860"/>
        <v>0</v>
      </c>
      <c r="X1789" s="550">
        <f>IF(W1789=1,SUM($W$6:W1789),0)</f>
        <v>0</v>
      </c>
      <c r="Y1789" s="158"/>
      <c r="Z1789" s="158"/>
      <c r="AA1789" s="158"/>
      <c r="AB1789" s="158"/>
      <c r="AE1789" s="150"/>
      <c r="AF1789" s="160"/>
      <c r="AG1789" s="150"/>
      <c r="AH1789" s="150"/>
    </row>
    <row r="1790" spans="1:34" ht="15" customHeight="1">
      <c r="A1790" s="15"/>
      <c r="B1790" s="169">
        <v>18</v>
      </c>
      <c r="C1790" s="105" t="s">
        <v>399</v>
      </c>
      <c r="D1790" s="105"/>
      <c r="E1790" s="212" t="s">
        <v>47</v>
      </c>
      <c r="F1790" s="213" t="s">
        <v>96</v>
      </c>
      <c r="G1790" s="214">
        <v>384600</v>
      </c>
      <c r="H1790" s="214">
        <v>384600</v>
      </c>
      <c r="I1790" s="167">
        <v>415674</v>
      </c>
      <c r="J1790" s="445">
        <v>-5.1564670134179799E-2</v>
      </c>
      <c r="K1790" s="167">
        <f t="shared" si="1864"/>
        <v>437108.09269335511</v>
      </c>
      <c r="L1790" s="167">
        <f t="shared" ref="L1790:O1790" si="1914">IF($J1790&lt;0,(K1790*(1-$J1790)),(K1790*(1+$J1790)))</f>
        <v>459647.42730606848</v>
      </c>
      <c r="M1790" s="167">
        <f t="shared" si="1914"/>
        <v>483348.99527313031</v>
      </c>
      <c r="N1790" s="167">
        <f t="shared" si="1914"/>
        <v>508272.72677407652</v>
      </c>
      <c r="O1790" s="167">
        <f t="shared" si="1914"/>
        <v>534481.6422683819</v>
      </c>
      <c r="P1790" s="461"/>
      <c r="Q1790" s="87">
        <f t="shared" si="1866"/>
        <v>415674</v>
      </c>
      <c r="R1790" s="550">
        <f t="shared" si="1857"/>
        <v>0</v>
      </c>
      <c r="S1790" s="550">
        <f t="shared" si="1858"/>
        <v>0</v>
      </c>
      <c r="T1790" s="550">
        <f>IF(R1790=1,SUM($R$6:R1790),0)</f>
        <v>0</v>
      </c>
      <c r="U1790" s="550">
        <f>IF(S1790=1,SUM($S$6:S1790),0)</f>
        <v>0</v>
      </c>
      <c r="V1790" s="550">
        <f t="shared" si="1859"/>
        <v>0</v>
      </c>
      <c r="W1790" s="550">
        <f t="shared" si="1860"/>
        <v>0</v>
      </c>
      <c r="X1790" s="550">
        <f>IF(W1790=1,SUM($W$6:W1790),0)</f>
        <v>0</v>
      </c>
      <c r="Y1790" s="158"/>
      <c r="Z1790" s="158"/>
      <c r="AA1790" s="158"/>
      <c r="AB1790" s="158"/>
      <c r="AE1790" s="150"/>
      <c r="AF1790" s="160"/>
      <c r="AG1790" s="150"/>
      <c r="AH1790" s="150"/>
    </row>
    <row r="1791" spans="1:34" ht="15" customHeight="1">
      <c r="A1791" s="15"/>
      <c r="B1791" s="169">
        <v>19</v>
      </c>
      <c r="C1791" s="105" t="s">
        <v>401</v>
      </c>
      <c r="D1791" s="105"/>
      <c r="E1791" s="212" t="s">
        <v>47</v>
      </c>
      <c r="F1791" s="213" t="s">
        <v>96</v>
      </c>
      <c r="G1791" s="214">
        <v>466742.46752962429</v>
      </c>
      <c r="H1791" s="214">
        <v>466742.46752962429</v>
      </c>
      <c r="I1791" s="444">
        <v>466742.46752962429</v>
      </c>
      <c r="J1791" s="449">
        <v>-5.1564670134179799E-2</v>
      </c>
      <c r="K1791" s="444">
        <f t="shared" si="1864"/>
        <v>490809.88890540251</v>
      </c>
      <c r="L1791" s="444">
        <f t="shared" ref="L1791:O1791" si="1915">IF($J1791&lt;0,(K1791*(1-$J1791)),(K1791*(1+$J1791)))</f>
        <v>516118.33892540308</v>
      </c>
      <c r="M1791" s="444">
        <f t="shared" si="1915"/>
        <v>542731.81082229235</v>
      </c>
      <c r="N1791" s="444">
        <f t="shared" si="1915"/>
        <v>570717.59761866997</v>
      </c>
      <c r="O1791" s="444">
        <f t="shared" si="1915"/>
        <v>600146.46227964829</v>
      </c>
      <c r="P1791" s="461"/>
      <c r="Q1791" s="87">
        <f t="shared" si="1866"/>
        <v>466742.46752962429</v>
      </c>
      <c r="R1791" s="550">
        <f t="shared" si="1857"/>
        <v>0</v>
      </c>
      <c r="S1791" s="550">
        <f t="shared" si="1858"/>
        <v>0</v>
      </c>
      <c r="T1791" s="550">
        <f>IF(R1791=1,SUM($R$6:R1791),0)</f>
        <v>0</v>
      </c>
      <c r="U1791" s="550">
        <f>IF(S1791=1,SUM($S$6:S1791),0)</f>
        <v>0</v>
      </c>
      <c r="V1791" s="550">
        <f t="shared" si="1859"/>
        <v>0</v>
      </c>
      <c r="W1791" s="550">
        <f t="shared" si="1860"/>
        <v>0</v>
      </c>
      <c r="X1791" s="550">
        <f>IF(W1791=1,SUM($W$6:W1791),0)</f>
        <v>0</v>
      </c>
      <c r="Y1791" s="158"/>
      <c r="Z1791" s="158"/>
      <c r="AA1791" s="158"/>
      <c r="AB1791" s="158"/>
      <c r="AE1791" s="150"/>
      <c r="AF1791" s="160"/>
      <c r="AG1791" s="150"/>
      <c r="AH1791" s="150"/>
    </row>
    <row r="1792" spans="1:34" ht="15" customHeight="1">
      <c r="A1792" s="15"/>
      <c r="B1792" s="169">
        <v>20</v>
      </c>
      <c r="C1792" s="105" t="s">
        <v>403</v>
      </c>
      <c r="D1792" s="105"/>
      <c r="E1792" s="212" t="s">
        <v>47</v>
      </c>
      <c r="F1792" s="213" t="s">
        <v>96</v>
      </c>
      <c r="G1792" s="214">
        <v>502200</v>
      </c>
      <c r="H1792" s="214">
        <v>502200</v>
      </c>
      <c r="I1792" s="167">
        <v>503742</v>
      </c>
      <c r="J1792" s="445">
        <v>-1.9844965012102051E-2</v>
      </c>
      <c r="K1792" s="167">
        <f t="shared" si="1864"/>
        <v>513738.74236512627</v>
      </c>
      <c r="L1792" s="167">
        <f t="shared" ref="L1792:O1792" si="1916">IF($J1792&lt;0,(K1792*(1-$J1792)),(K1792*(1+$J1792)))</f>
        <v>523933.86973272345</v>
      </c>
      <c r="M1792" s="167">
        <f t="shared" si="1916"/>
        <v>534331.31904622458</v>
      </c>
      <c r="N1792" s="167">
        <f t="shared" si="1916"/>
        <v>544935.10537756723</v>
      </c>
      <c r="O1792" s="167">
        <f t="shared" si="1916"/>
        <v>555749.32347765111</v>
      </c>
      <c r="P1792" s="461"/>
      <c r="Q1792" s="87">
        <f t="shared" si="1866"/>
        <v>503742</v>
      </c>
      <c r="R1792" s="550">
        <f t="shared" si="1857"/>
        <v>0</v>
      </c>
      <c r="S1792" s="550">
        <f t="shared" si="1858"/>
        <v>0</v>
      </c>
      <c r="T1792" s="550">
        <f>IF(R1792=1,SUM($R$6:R1792),0)</f>
        <v>0</v>
      </c>
      <c r="U1792" s="550">
        <f>IF(S1792=1,SUM($S$6:S1792),0)</f>
        <v>0</v>
      </c>
      <c r="V1792" s="550">
        <f t="shared" si="1859"/>
        <v>0</v>
      </c>
      <c r="W1792" s="550">
        <f t="shared" si="1860"/>
        <v>0</v>
      </c>
      <c r="X1792" s="550">
        <f>IF(W1792=1,SUM($W$6:W1792),0)</f>
        <v>0</v>
      </c>
      <c r="Y1792" s="158"/>
      <c r="Z1792" s="158"/>
      <c r="AA1792" s="158"/>
      <c r="AB1792" s="158"/>
      <c r="AE1792" s="150"/>
      <c r="AF1792" s="160"/>
      <c r="AG1792" s="150"/>
      <c r="AH1792" s="150"/>
    </row>
    <row r="1793" spans="1:34" ht="15" customHeight="1">
      <c r="A1793" s="15"/>
      <c r="B1793" s="169">
        <v>21</v>
      </c>
      <c r="C1793" s="105" t="s">
        <v>405</v>
      </c>
      <c r="D1793" s="105"/>
      <c r="E1793" s="212" t="s">
        <v>47</v>
      </c>
      <c r="F1793" s="213" t="s">
        <v>96</v>
      </c>
      <c r="G1793" s="214">
        <v>522000</v>
      </c>
      <c r="H1793" s="214">
        <v>522000</v>
      </c>
      <c r="I1793" s="167">
        <v>553068</v>
      </c>
      <c r="J1793" s="445">
        <v>-4.7450490759386198E-2</v>
      </c>
      <c r="K1793" s="167">
        <f t="shared" si="1864"/>
        <v>579311.34802331228</v>
      </c>
      <c r="L1793" s="167">
        <f t="shared" ref="L1793:O1793" si="1917">IF($J1793&lt;0,(K1793*(1-$J1793)),(K1793*(1+$J1793)))</f>
        <v>606799.95578950003</v>
      </c>
      <c r="M1793" s="167">
        <f t="shared" si="1917"/>
        <v>635592.91148448572</v>
      </c>
      <c r="N1793" s="167">
        <f t="shared" si="1917"/>
        <v>665752.10705761169</v>
      </c>
      <c r="O1793" s="167">
        <f t="shared" si="1917"/>
        <v>697342.37126159086</v>
      </c>
      <c r="P1793" s="461"/>
      <c r="Q1793" s="87">
        <f t="shared" si="1866"/>
        <v>553068</v>
      </c>
      <c r="R1793" s="550">
        <f t="shared" si="1857"/>
        <v>0</v>
      </c>
      <c r="S1793" s="550">
        <f t="shared" si="1858"/>
        <v>0</v>
      </c>
      <c r="T1793" s="550">
        <f>IF(R1793=1,SUM($R$6:R1793),0)</f>
        <v>0</v>
      </c>
      <c r="U1793" s="550">
        <f>IF(S1793=1,SUM($S$6:S1793),0)</f>
        <v>0</v>
      </c>
      <c r="V1793" s="550">
        <f t="shared" si="1859"/>
        <v>0</v>
      </c>
      <c r="W1793" s="550">
        <f t="shared" si="1860"/>
        <v>0</v>
      </c>
      <c r="X1793" s="550">
        <f>IF(W1793=1,SUM($W$6:W1793),0)</f>
        <v>0</v>
      </c>
      <c r="Y1793" s="158"/>
      <c r="Z1793" s="158"/>
      <c r="AA1793" s="158"/>
      <c r="AB1793" s="158"/>
      <c r="AE1793" s="150"/>
      <c r="AF1793" s="160"/>
      <c r="AG1793" s="150"/>
      <c r="AH1793" s="150"/>
    </row>
    <row r="1794" spans="1:34" ht="15" customHeight="1">
      <c r="A1794" s="15"/>
      <c r="B1794" s="169">
        <v>22</v>
      </c>
      <c r="C1794" s="105" t="s">
        <v>407</v>
      </c>
      <c r="D1794" s="105"/>
      <c r="E1794" s="212" t="s">
        <v>47</v>
      </c>
      <c r="F1794" s="213" t="s">
        <v>96</v>
      </c>
      <c r="G1794" s="214">
        <v>768051.19018409075</v>
      </c>
      <c r="H1794" s="214">
        <v>768051.19018409075</v>
      </c>
      <c r="I1794" s="444">
        <v>768051.19018409075</v>
      </c>
      <c r="J1794" s="449">
        <v>-4.7450490759386198E-2</v>
      </c>
      <c r="K1794" s="444">
        <f t="shared" si="1864"/>
        <v>804495.59608665656</v>
      </c>
      <c r="L1794" s="444">
        <f t="shared" ref="L1794:O1794" si="1918">IF($J1794&lt;0,(K1794*(1-$J1794)),(K1794*(1+$J1794)))</f>
        <v>842669.30693473341</v>
      </c>
      <c r="M1794" s="444">
        <f t="shared" si="1918"/>
        <v>882654.37909665843</v>
      </c>
      <c r="N1794" s="444">
        <f t="shared" si="1918"/>
        <v>924536.76255571621</v>
      </c>
      <c r="O1794" s="444">
        <f t="shared" si="1918"/>
        <v>968406.48566407908</v>
      </c>
      <c r="P1794" s="461"/>
      <c r="Q1794" s="87">
        <f t="shared" si="1866"/>
        <v>768051.19018409075</v>
      </c>
      <c r="R1794" s="550">
        <f t="shared" si="1857"/>
        <v>0</v>
      </c>
      <c r="S1794" s="550">
        <f t="shared" si="1858"/>
        <v>0</v>
      </c>
      <c r="T1794" s="550">
        <f>IF(R1794=1,SUM($R$6:R1794),0)</f>
        <v>0</v>
      </c>
      <c r="U1794" s="550">
        <f>IF(S1794=1,SUM($S$6:S1794),0)</f>
        <v>0</v>
      </c>
      <c r="V1794" s="550">
        <f t="shared" si="1859"/>
        <v>0</v>
      </c>
      <c r="W1794" s="550">
        <f t="shared" si="1860"/>
        <v>0</v>
      </c>
      <c r="X1794" s="550">
        <f>IF(W1794=1,SUM($W$6:W1794),0)</f>
        <v>0</v>
      </c>
      <c r="Y1794" s="158"/>
      <c r="Z1794" s="158"/>
      <c r="AA1794" s="158"/>
      <c r="AB1794" s="158"/>
      <c r="AE1794" s="150"/>
      <c r="AF1794" s="160"/>
      <c r="AG1794" s="150"/>
      <c r="AH1794" s="150"/>
    </row>
    <row r="1795" spans="1:34" ht="15" customHeight="1">
      <c r="A1795" s="15"/>
      <c r="B1795" s="169">
        <v>23</v>
      </c>
      <c r="C1795" s="105" t="s">
        <v>409</v>
      </c>
      <c r="D1795" s="105"/>
      <c r="E1795" s="212" t="s">
        <v>47</v>
      </c>
      <c r="F1795" s="213" t="s">
        <v>96</v>
      </c>
      <c r="G1795" s="214">
        <v>589800</v>
      </c>
      <c r="H1795" s="214">
        <v>589800</v>
      </c>
      <c r="I1795" s="167">
        <v>584766</v>
      </c>
      <c r="J1795" s="445">
        <v>-0.22649602706216479</v>
      </c>
      <c r="K1795" s="167">
        <f t="shared" si="1864"/>
        <v>717213.1757610339</v>
      </c>
      <c r="L1795" s="167">
        <f t="shared" ref="L1795:O1795" si="1919">IF($J1795&lt;0,(K1795*(1-$J1795)),(K1795*(1+$J1795)))</f>
        <v>879659.11062754621</v>
      </c>
      <c r="M1795" s="167">
        <f t="shared" si="1919"/>
        <v>1078898.4043537227</v>
      </c>
      <c r="N1795" s="167">
        <f t="shared" si="1919"/>
        <v>1323264.6065435498</v>
      </c>
      <c r="O1795" s="167">
        <f t="shared" si="1919"/>
        <v>1622978.7826776425</v>
      </c>
      <c r="P1795" s="461"/>
      <c r="Q1795" s="87">
        <f t="shared" si="1866"/>
        <v>584766</v>
      </c>
      <c r="R1795" s="550">
        <f t="shared" si="1857"/>
        <v>0</v>
      </c>
      <c r="S1795" s="550">
        <f t="shared" si="1858"/>
        <v>0</v>
      </c>
      <c r="T1795" s="550">
        <f>IF(R1795=1,SUM($R$6:R1795),0)</f>
        <v>0</v>
      </c>
      <c r="U1795" s="550">
        <f>IF(S1795=1,SUM($S$6:S1795),0)</f>
        <v>0</v>
      </c>
      <c r="V1795" s="550">
        <f t="shared" si="1859"/>
        <v>0</v>
      </c>
      <c r="W1795" s="550">
        <f t="shared" si="1860"/>
        <v>0</v>
      </c>
      <c r="X1795" s="550">
        <f>IF(W1795=1,SUM($W$6:W1795),0)</f>
        <v>0</v>
      </c>
      <c r="Y1795" s="158"/>
      <c r="Z1795" s="158"/>
      <c r="AA1795" s="158"/>
      <c r="AB1795" s="158"/>
      <c r="AE1795" s="150"/>
      <c r="AF1795" s="160"/>
      <c r="AG1795" s="150"/>
      <c r="AH1795" s="150"/>
    </row>
    <row r="1796" spans="1:34" ht="15" customHeight="1">
      <c r="A1796" s="15"/>
      <c r="B1796" s="169">
        <v>24</v>
      </c>
      <c r="C1796" s="105" t="s">
        <v>411</v>
      </c>
      <c r="D1796" s="105"/>
      <c r="E1796" s="212" t="s">
        <v>47</v>
      </c>
      <c r="F1796" s="213" t="s">
        <v>96</v>
      </c>
      <c r="G1796" s="214">
        <v>636000</v>
      </c>
      <c r="H1796" s="214">
        <v>636000</v>
      </c>
      <c r="I1796" s="167">
        <v>602382</v>
      </c>
      <c r="J1796" s="445">
        <v>-0.27603142839522565</v>
      </c>
      <c r="K1796" s="167">
        <f t="shared" si="1864"/>
        <v>768658.36389957287</v>
      </c>
      <c r="L1796" s="167">
        <f t="shared" ref="L1796:O1796" si="1920">IF($J1796&lt;0,(K1796*(1-$J1796)),(K1796*(1+$J1796)))</f>
        <v>980832.23003470909</v>
      </c>
      <c r="M1796" s="167">
        <f t="shared" si="1920"/>
        <v>1251572.7515072643</v>
      </c>
      <c r="N1796" s="167">
        <f t="shared" si="1920"/>
        <v>1597046.1658463574</v>
      </c>
      <c r="O1796" s="167">
        <f t="shared" si="1920"/>
        <v>2037881.1002180458</v>
      </c>
      <c r="P1796" s="461"/>
      <c r="Q1796" s="87">
        <f t="shared" si="1866"/>
        <v>602382</v>
      </c>
      <c r="R1796" s="550">
        <f t="shared" si="1857"/>
        <v>0</v>
      </c>
      <c r="S1796" s="550">
        <f t="shared" si="1858"/>
        <v>0</v>
      </c>
      <c r="T1796" s="550">
        <f>IF(R1796=1,SUM($R$6:R1796),0)</f>
        <v>0</v>
      </c>
      <c r="U1796" s="550">
        <f>IF(S1796=1,SUM($S$6:S1796),0)</f>
        <v>0</v>
      </c>
      <c r="V1796" s="550">
        <f t="shared" si="1859"/>
        <v>0</v>
      </c>
      <c r="W1796" s="550">
        <f t="shared" si="1860"/>
        <v>0</v>
      </c>
      <c r="X1796" s="550">
        <f>IF(W1796=1,SUM($W$6:W1796),0)</f>
        <v>0</v>
      </c>
      <c r="Y1796" s="158"/>
      <c r="Z1796" s="158"/>
      <c r="AA1796" s="158"/>
      <c r="AB1796" s="158"/>
      <c r="AE1796" s="150"/>
      <c r="AF1796" s="160"/>
      <c r="AG1796" s="150"/>
      <c r="AH1796" s="150"/>
    </row>
    <row r="1797" spans="1:34" ht="15" customHeight="1">
      <c r="A1797" s="15"/>
      <c r="B1797" s="169">
        <v>25</v>
      </c>
      <c r="C1797" s="105" t="s">
        <v>413</v>
      </c>
      <c r="D1797" s="105"/>
      <c r="E1797" s="212" t="s">
        <v>47</v>
      </c>
      <c r="F1797" s="213" t="s">
        <v>96</v>
      </c>
      <c r="G1797" s="214">
        <v>762000</v>
      </c>
      <c r="H1797" s="214">
        <v>762000</v>
      </c>
      <c r="I1797" s="167">
        <v>690450</v>
      </c>
      <c r="J1797" s="445">
        <v>-0.18079906315274735</v>
      </c>
      <c r="K1797" s="167">
        <f t="shared" si="1864"/>
        <v>815282.71315381443</v>
      </c>
      <c r="L1797" s="167">
        <f t="shared" ref="L1797:O1797" si="1921">IF($J1797&lt;0,(K1797*(1-$J1797)),(K1797*(1+$J1797)))</f>
        <v>962685.06389665417</v>
      </c>
      <c r="M1797" s="167">
        <f t="shared" si="1921"/>
        <v>1136737.6215603121</v>
      </c>
      <c r="N1797" s="167">
        <f t="shared" si="1921"/>
        <v>1342258.7185888989</v>
      </c>
      <c r="O1797" s="167">
        <f t="shared" si="1921"/>
        <v>1584937.837418379</v>
      </c>
      <c r="P1797" s="461"/>
      <c r="Q1797" s="87">
        <f t="shared" si="1866"/>
        <v>690450</v>
      </c>
      <c r="R1797" s="550">
        <f t="shared" si="1857"/>
        <v>0</v>
      </c>
      <c r="S1797" s="550">
        <f t="shared" si="1858"/>
        <v>0</v>
      </c>
      <c r="T1797" s="550">
        <f>IF(R1797=1,SUM($R$6:R1797),0)</f>
        <v>0</v>
      </c>
      <c r="U1797" s="550">
        <f>IF(S1797=1,SUM($S$6:S1797),0)</f>
        <v>0</v>
      </c>
      <c r="V1797" s="550">
        <f t="shared" si="1859"/>
        <v>0</v>
      </c>
      <c r="W1797" s="550">
        <f t="shared" si="1860"/>
        <v>0</v>
      </c>
      <c r="X1797" s="550">
        <f>IF(W1797=1,SUM($W$6:W1797),0)</f>
        <v>0</v>
      </c>
      <c r="Y1797" s="158"/>
      <c r="Z1797" s="158"/>
      <c r="AA1797" s="158"/>
      <c r="AB1797" s="158"/>
      <c r="AE1797" s="150"/>
      <c r="AF1797" s="160"/>
      <c r="AG1797" s="150"/>
      <c r="AH1797" s="150"/>
    </row>
    <row r="1798" spans="1:34" ht="15" customHeight="1">
      <c r="A1798" s="15"/>
      <c r="B1798" s="169">
        <v>26</v>
      </c>
      <c r="C1798" s="105" t="s">
        <v>415</v>
      </c>
      <c r="D1798" s="105"/>
      <c r="E1798" s="212" t="s">
        <v>47</v>
      </c>
      <c r="F1798" s="213" t="s">
        <v>96</v>
      </c>
      <c r="G1798" s="214">
        <v>902019.15073140874</v>
      </c>
      <c r="H1798" s="214">
        <v>902019.15073140874</v>
      </c>
      <c r="I1798" s="444">
        <v>902019.15073140874</v>
      </c>
      <c r="J1798" s="449">
        <v>-0.18079906315274735</v>
      </c>
      <c r="K1798" s="444">
        <f t="shared" si="1864"/>
        <v>1065103.3681294844</v>
      </c>
      <c r="L1798" s="444">
        <f t="shared" ref="L1798:O1798" si="1922">IF($J1798&lt;0,(K1798*(1-$J1798)),(K1798*(1+$J1798)))</f>
        <v>1257673.059248131</v>
      </c>
      <c r="M1798" s="444">
        <f t="shared" si="1922"/>
        <v>1485059.1701126429</v>
      </c>
      <c r="N1798" s="444">
        <f t="shared" si="1922"/>
        <v>1753556.4767954054</v>
      </c>
      <c r="O1798" s="444">
        <f t="shared" si="1922"/>
        <v>2070597.8449854471</v>
      </c>
      <c r="P1798" s="461"/>
      <c r="Q1798" s="87">
        <f t="shared" si="1866"/>
        <v>902019.15073140874</v>
      </c>
      <c r="R1798" s="550">
        <f t="shared" si="1857"/>
        <v>0</v>
      </c>
      <c r="S1798" s="550">
        <f t="shared" si="1858"/>
        <v>0</v>
      </c>
      <c r="T1798" s="550">
        <f>IF(R1798=1,SUM($R$6:R1798),0)</f>
        <v>0</v>
      </c>
      <c r="U1798" s="550">
        <f>IF(S1798=1,SUM($S$6:S1798),0)</f>
        <v>0</v>
      </c>
      <c r="V1798" s="550">
        <f t="shared" si="1859"/>
        <v>0</v>
      </c>
      <c r="W1798" s="550">
        <f t="shared" si="1860"/>
        <v>0</v>
      </c>
      <c r="X1798" s="550">
        <f>IF(W1798=1,SUM($W$6:W1798),0)</f>
        <v>0</v>
      </c>
      <c r="Y1798" s="158"/>
      <c r="Z1798" s="158"/>
      <c r="AA1798" s="158"/>
      <c r="AB1798" s="158"/>
      <c r="AE1798" s="150"/>
      <c r="AF1798" s="160"/>
      <c r="AG1798" s="150"/>
      <c r="AH1798" s="150"/>
    </row>
    <row r="1799" spans="1:34" ht="15" customHeight="1">
      <c r="A1799" s="15"/>
      <c r="B1799" s="169"/>
      <c r="C1799" s="105"/>
      <c r="D1799" s="105"/>
      <c r="E1799" s="212" t="s">
        <v>48</v>
      </c>
      <c r="F1799" s="213"/>
      <c r="G1799" s="214">
        <v>0</v>
      </c>
      <c r="H1799" s="214">
        <v>0</v>
      </c>
      <c r="I1799" s="167"/>
      <c r="J1799" s="445"/>
      <c r="K1799" s="167"/>
      <c r="L1799" s="167"/>
      <c r="M1799" s="167"/>
      <c r="N1799" s="167"/>
      <c r="O1799" s="167"/>
      <c r="P1799" s="462"/>
      <c r="Q1799" s="87">
        <f t="shared" si="1866"/>
        <v>0</v>
      </c>
      <c r="R1799" s="550">
        <f t="shared" ref="R1799:R1862" si="1923">IF(E1799="MDU-KD",1,0)</f>
        <v>0</v>
      </c>
      <c r="S1799" s="550">
        <f t="shared" ref="S1799:S1862" si="1924">IF(E1799="HDW",1,0)</f>
        <v>0</v>
      </c>
      <c r="T1799" s="550">
        <f>IF(R1799=1,SUM($R$6:R1799),0)</f>
        <v>0</v>
      </c>
      <c r="U1799" s="550">
        <f>IF(S1799=1,SUM($S$6:S1799),0)</f>
        <v>0</v>
      </c>
      <c r="V1799" s="550">
        <f t="shared" ref="V1799:V1862" si="1925">IF(T1799=0,U1799,T1799)</f>
        <v>0</v>
      </c>
      <c r="W1799" s="550">
        <f t="shared" ref="W1799:W1862" si="1926">IF(F1799=0,0,IF(LEFT(C1799,11)="Tiang Beton",1,0))</f>
        <v>0</v>
      </c>
      <c r="X1799" s="550">
        <f>IF(W1799=1,SUM($W$6:W1799),0)</f>
        <v>0</v>
      </c>
      <c r="Y1799" s="158"/>
      <c r="Z1799" s="158"/>
      <c r="AA1799" s="158"/>
      <c r="AB1799" s="158"/>
      <c r="AE1799" s="150"/>
      <c r="AF1799" s="160"/>
      <c r="AG1799" s="150"/>
      <c r="AH1799" s="150"/>
    </row>
    <row r="1800" spans="1:34" ht="15" customHeight="1">
      <c r="A1800" s="15"/>
      <c r="B1800" s="425" t="s">
        <v>720</v>
      </c>
      <c r="C1800" s="426" t="s">
        <v>609</v>
      </c>
      <c r="D1800" s="426"/>
      <c r="E1800" s="212" t="s">
        <v>48</v>
      </c>
      <c r="F1800" s="213"/>
      <c r="G1800" s="214">
        <v>0</v>
      </c>
      <c r="H1800" s="214">
        <v>0</v>
      </c>
      <c r="I1800" s="167">
        <v>0</v>
      </c>
      <c r="J1800" s="445"/>
      <c r="K1800" s="167"/>
      <c r="L1800" s="167"/>
      <c r="M1800" s="167"/>
      <c r="N1800" s="167"/>
      <c r="O1800" s="167"/>
      <c r="P1800" s="462"/>
      <c r="Q1800" s="87">
        <f t="shared" si="1866"/>
        <v>0</v>
      </c>
      <c r="R1800" s="550">
        <f t="shared" si="1923"/>
        <v>0</v>
      </c>
      <c r="S1800" s="550">
        <f t="shared" si="1924"/>
        <v>0</v>
      </c>
      <c r="T1800" s="550">
        <f>IF(R1800=1,SUM($R$6:R1800),0)</f>
        <v>0</v>
      </c>
      <c r="U1800" s="550">
        <f>IF(S1800=1,SUM($S$6:S1800),0)</f>
        <v>0</v>
      </c>
      <c r="V1800" s="550">
        <f t="shared" si="1925"/>
        <v>0</v>
      </c>
      <c r="W1800" s="550">
        <f t="shared" si="1926"/>
        <v>0</v>
      </c>
      <c r="X1800" s="550">
        <f>IF(W1800=1,SUM($W$6:W1800),0)</f>
        <v>0</v>
      </c>
      <c r="Y1800" s="158"/>
      <c r="Z1800" s="158"/>
      <c r="AA1800" s="158"/>
      <c r="AB1800" s="158"/>
      <c r="AE1800" s="150"/>
      <c r="AF1800" s="160"/>
      <c r="AG1800" s="150"/>
      <c r="AH1800" s="150"/>
    </row>
    <row r="1801" spans="1:34" ht="15" customHeight="1">
      <c r="A1801" s="15"/>
      <c r="B1801" s="169">
        <v>1</v>
      </c>
      <c r="C1801" s="105" t="s">
        <v>422</v>
      </c>
      <c r="D1801" s="105" t="s">
        <v>1968</v>
      </c>
      <c r="E1801" s="212" t="s">
        <v>47</v>
      </c>
      <c r="F1801" s="213" t="s">
        <v>276</v>
      </c>
      <c r="G1801" s="214">
        <v>337284.9788645666</v>
      </c>
      <c r="H1801" s="214">
        <v>337284.9788645666</v>
      </c>
      <c r="I1801" s="167">
        <v>1340580</v>
      </c>
      <c r="J1801" s="445">
        <f t="shared" si="1881"/>
        <v>2.9746211186543721</v>
      </c>
      <c r="K1801" s="167">
        <f t="shared" si="1864"/>
        <v>5328297.5792456781</v>
      </c>
      <c r="L1801" s="167">
        <f t="shared" ref="L1801:O1801" si="1927">IF($J1801&lt;0,(K1801*(1-$J1801)),(K1801*(1+$J1801)))</f>
        <v>21177964.084944841</v>
      </c>
      <c r="M1801" s="167">
        <f t="shared" si="1927"/>
        <v>84174383.302125573</v>
      </c>
      <c r="N1801" s="167">
        <f t="shared" si="1927"/>
        <v>334561281.52233624</v>
      </c>
      <c r="O1801" s="167">
        <f t="shared" si="1927"/>
        <v>1329754335.0227485</v>
      </c>
      <c r="P1801" s="462"/>
      <c r="Q1801" s="87">
        <f t="shared" si="1866"/>
        <v>1340580</v>
      </c>
      <c r="R1801" s="550">
        <f t="shared" si="1923"/>
        <v>0</v>
      </c>
      <c r="S1801" s="550">
        <f t="shared" si="1924"/>
        <v>0</v>
      </c>
      <c r="T1801" s="550">
        <f>IF(R1801=1,SUM($R$6:R1801),0)</f>
        <v>0</v>
      </c>
      <c r="U1801" s="550">
        <f>IF(S1801=1,SUM($S$6:S1801),0)</f>
        <v>0</v>
      </c>
      <c r="V1801" s="550">
        <f t="shared" si="1925"/>
        <v>0</v>
      </c>
      <c r="W1801" s="550">
        <f t="shared" si="1926"/>
        <v>0</v>
      </c>
      <c r="X1801" s="550">
        <f>IF(W1801=1,SUM($W$6:W1801),0)</f>
        <v>0</v>
      </c>
      <c r="Y1801" s="158"/>
      <c r="Z1801" s="158"/>
      <c r="AA1801" s="158"/>
      <c r="AB1801" s="158"/>
      <c r="AE1801" s="150"/>
      <c r="AF1801" s="160"/>
      <c r="AG1801" s="150"/>
      <c r="AH1801" s="150"/>
    </row>
    <row r="1802" spans="1:34" ht="15" customHeight="1">
      <c r="A1802" s="15"/>
      <c r="B1802" s="169">
        <v>2</v>
      </c>
      <c r="C1802" s="105" t="s">
        <v>668</v>
      </c>
      <c r="D1802" s="105" t="s">
        <v>1969</v>
      </c>
      <c r="E1802" s="212" t="s">
        <v>47</v>
      </c>
      <c r="F1802" s="213" t="s">
        <v>276</v>
      </c>
      <c r="G1802" s="214">
        <v>269827.98309165332</v>
      </c>
      <c r="H1802" s="214">
        <v>269827.98309165332</v>
      </c>
      <c r="I1802" s="167">
        <v>1132410</v>
      </c>
      <c r="J1802" s="445">
        <f t="shared" si="1881"/>
        <v>3.1967848813343824</v>
      </c>
      <c r="K1802" s="167">
        <f t="shared" si="1864"/>
        <v>4752481.167471868</v>
      </c>
      <c r="L1802" s="167">
        <f t="shared" ref="L1802:O1802" si="1928">IF($J1802&lt;0,(K1802*(1-$J1802)),(K1802*(1+$J1802)))</f>
        <v>19945141.112472311</v>
      </c>
      <c r="M1802" s="167">
        <f t="shared" si="1928"/>
        <v>83705466.676904619</v>
      </c>
      <c r="N1802" s="167">
        <f t="shared" si="1928"/>
        <v>351293837.03467226</v>
      </c>
      <c r="O1802" s="167">
        <f t="shared" si="1928"/>
        <v>1474304664.1730568</v>
      </c>
      <c r="P1802" s="462"/>
      <c r="Q1802" s="87">
        <f t="shared" si="1866"/>
        <v>1132410</v>
      </c>
      <c r="R1802" s="550">
        <f t="shared" si="1923"/>
        <v>0</v>
      </c>
      <c r="S1802" s="550">
        <f t="shared" si="1924"/>
        <v>0</v>
      </c>
      <c r="T1802" s="550">
        <f>IF(R1802=1,SUM($R$6:R1802),0)</f>
        <v>0</v>
      </c>
      <c r="U1802" s="550">
        <f>IF(S1802=1,SUM($S$6:S1802),0)</f>
        <v>0</v>
      </c>
      <c r="V1802" s="550">
        <f t="shared" si="1925"/>
        <v>0</v>
      </c>
      <c r="W1802" s="550">
        <f t="shared" si="1926"/>
        <v>0</v>
      </c>
      <c r="X1802" s="550">
        <f>IF(W1802=1,SUM($W$6:W1802),0)</f>
        <v>0</v>
      </c>
      <c r="Y1802" s="158"/>
      <c r="Z1802" s="158"/>
      <c r="AA1802" s="158"/>
      <c r="AB1802" s="158"/>
      <c r="AE1802" s="150"/>
      <c r="AF1802" s="160"/>
      <c r="AG1802" s="150"/>
      <c r="AH1802" s="150"/>
    </row>
    <row r="1803" spans="1:34" ht="15" customHeight="1">
      <c r="A1803" s="15"/>
      <c r="B1803" s="169">
        <v>3</v>
      </c>
      <c r="C1803" s="105" t="s">
        <v>2367</v>
      </c>
      <c r="D1803" s="105" t="s">
        <v>1963</v>
      </c>
      <c r="E1803" s="212" t="s">
        <v>47</v>
      </c>
      <c r="F1803" s="213" t="s">
        <v>437</v>
      </c>
      <c r="G1803" s="214">
        <v>420</v>
      </c>
      <c r="H1803" s="214">
        <v>420</v>
      </c>
      <c r="I1803" s="167">
        <v>2985</v>
      </c>
      <c r="J1803" s="445">
        <f t="shared" ref="J1803:J1842" si="1929">((I1803-H1803)/H1803)*100%</f>
        <v>6.1071428571428568</v>
      </c>
      <c r="K1803" s="167">
        <f t="shared" ref="K1803:K1866" si="1930">IF($J1803&lt;0,(I1803*(1-$J1803)),(I1803*(1+$J1803)))</f>
        <v>21214.821428571428</v>
      </c>
      <c r="L1803" s="167">
        <f t="shared" ref="L1803:O1803" si="1931">IF($J1803&lt;0,(K1803*(1-$J1803)),(K1803*(1+$J1803)))</f>
        <v>150776.76658163263</v>
      </c>
      <c r="M1803" s="167">
        <f t="shared" si="1931"/>
        <v>1071592.0196337462</v>
      </c>
      <c r="N1803" s="167">
        <f t="shared" si="1931"/>
        <v>7615957.5681112679</v>
      </c>
      <c r="O1803" s="167">
        <f t="shared" si="1931"/>
        <v>54127698.430505082</v>
      </c>
      <c r="P1803" s="462"/>
      <c r="Q1803" s="87">
        <f t="shared" ref="Q1803:Q1866" si="1932">IF($Q$5=$H$4,H1803,(IF($Q$5=$G$4,G1803,(IF($Q$5=$I$4,I1803,(IF($Q$5=$K$4,K1803,(IF($Q$5=$L$4,L1803,(IF($Q$5=$M$4,M1803,(IF($Q$5=$N$4,N1803,(IF($Q$5=$O$4,O1803,0)))))))))))))))</f>
        <v>2985</v>
      </c>
      <c r="R1803" s="550">
        <f t="shared" si="1923"/>
        <v>0</v>
      </c>
      <c r="S1803" s="550">
        <f t="shared" si="1924"/>
        <v>0</v>
      </c>
      <c r="T1803" s="550">
        <f>IF(R1803=1,SUM($R$6:R1803),0)</f>
        <v>0</v>
      </c>
      <c r="U1803" s="550">
        <f>IF(S1803=1,SUM($S$6:S1803),0)</f>
        <v>0</v>
      </c>
      <c r="V1803" s="550">
        <f t="shared" si="1925"/>
        <v>0</v>
      </c>
      <c r="W1803" s="550">
        <f t="shared" si="1926"/>
        <v>0</v>
      </c>
      <c r="X1803" s="550">
        <f>IF(W1803=1,SUM($W$6:W1803),0)</f>
        <v>0</v>
      </c>
      <c r="Y1803" s="158"/>
      <c r="Z1803" s="158"/>
      <c r="AA1803" s="158"/>
      <c r="AB1803" s="158"/>
      <c r="AE1803" s="150"/>
      <c r="AF1803" s="160"/>
      <c r="AG1803" s="150"/>
      <c r="AH1803" s="150"/>
    </row>
    <row r="1804" spans="1:34" ht="15" customHeight="1">
      <c r="A1804" s="15"/>
      <c r="B1804" s="169">
        <v>4</v>
      </c>
      <c r="C1804" s="105" t="s">
        <v>2368</v>
      </c>
      <c r="D1804" s="105" t="s">
        <v>1964</v>
      </c>
      <c r="E1804" s="212" t="s">
        <v>47</v>
      </c>
      <c r="F1804" s="213" t="s">
        <v>437</v>
      </c>
      <c r="G1804" s="214">
        <v>720</v>
      </c>
      <c r="H1804" s="214">
        <v>720</v>
      </c>
      <c r="I1804" s="167">
        <v>8610.6</v>
      </c>
      <c r="J1804" s="445">
        <f t="shared" si="1929"/>
        <v>10.959166666666667</v>
      </c>
      <c r="K1804" s="167">
        <f t="shared" si="1930"/>
        <v>102975.6005</v>
      </c>
      <c r="L1804" s="167">
        <f t="shared" ref="L1804:O1804" si="1933">IF($J1804&lt;0,(K1804*(1-$J1804)),(K1804*(1+$J1804)))</f>
        <v>1231502.3689795833</v>
      </c>
      <c r="M1804" s="167">
        <f t="shared" si="1933"/>
        <v>14727742.081021667</v>
      </c>
      <c r="N1804" s="167">
        <f t="shared" si="1933"/>
        <v>176131522.17061827</v>
      </c>
      <c r="O1804" s="167">
        <f t="shared" si="1933"/>
        <v>2106386228.8921189</v>
      </c>
      <c r="P1804" s="462"/>
      <c r="Q1804" s="87">
        <f t="shared" si="1932"/>
        <v>8610.6</v>
      </c>
      <c r="R1804" s="550">
        <f t="shared" si="1923"/>
        <v>0</v>
      </c>
      <c r="S1804" s="550">
        <f t="shared" si="1924"/>
        <v>0</v>
      </c>
      <c r="T1804" s="550">
        <f>IF(R1804=1,SUM($R$6:R1804),0)</f>
        <v>0</v>
      </c>
      <c r="U1804" s="550">
        <f>IF(S1804=1,SUM($S$6:S1804),0)</f>
        <v>0</v>
      </c>
      <c r="V1804" s="550">
        <f t="shared" si="1925"/>
        <v>0</v>
      </c>
      <c r="W1804" s="550">
        <f t="shared" si="1926"/>
        <v>0</v>
      </c>
      <c r="X1804" s="550">
        <f>IF(W1804=1,SUM($W$6:W1804),0)</f>
        <v>0</v>
      </c>
      <c r="Y1804" s="158"/>
      <c r="Z1804" s="158"/>
      <c r="AA1804" s="158"/>
      <c r="AB1804" s="158"/>
      <c r="AE1804" s="150"/>
      <c r="AF1804" s="160"/>
      <c r="AG1804" s="150"/>
      <c r="AH1804" s="150"/>
    </row>
    <row r="1805" spans="1:34" ht="15" customHeight="1">
      <c r="A1805" s="15"/>
      <c r="B1805" s="169">
        <v>5</v>
      </c>
      <c r="C1805" s="105" t="s">
        <v>2369</v>
      </c>
      <c r="D1805" s="105" t="s">
        <v>1965</v>
      </c>
      <c r="E1805" s="212" t="s">
        <v>47</v>
      </c>
      <c r="F1805" s="213" t="s">
        <v>437</v>
      </c>
      <c r="G1805" s="214">
        <v>15300</v>
      </c>
      <c r="H1805" s="214">
        <v>15300</v>
      </c>
      <c r="I1805" s="167">
        <v>20796.599999999999</v>
      </c>
      <c r="J1805" s="445">
        <f t="shared" si="1929"/>
        <v>0.35925490196078425</v>
      </c>
      <c r="K1805" s="167">
        <f t="shared" si="1930"/>
        <v>28267.880494117642</v>
      </c>
      <c r="L1805" s="167">
        <f t="shared" ref="L1805:O1805" si="1934">IF($J1805&lt;0,(K1805*(1-$J1805)),(K1805*(1+$J1805)))</f>
        <v>38423.255129671044</v>
      </c>
      <c r="M1805" s="167">
        <f t="shared" si="1934"/>
        <v>52226.997884295219</v>
      </c>
      <c r="N1805" s="167">
        <f t="shared" si="1934"/>
        <v>70989.80288892379</v>
      </c>
      <c r="O1805" s="167">
        <f t="shared" si="1934"/>
        <v>96493.237565999501</v>
      </c>
      <c r="P1805" s="462"/>
      <c r="Q1805" s="87">
        <f t="shared" si="1932"/>
        <v>20796.599999999999</v>
      </c>
      <c r="R1805" s="550">
        <f t="shared" si="1923"/>
        <v>0</v>
      </c>
      <c r="S1805" s="550">
        <f t="shared" si="1924"/>
        <v>0</v>
      </c>
      <c r="T1805" s="550">
        <f>IF(R1805=1,SUM($R$6:R1805),0)</f>
        <v>0</v>
      </c>
      <c r="U1805" s="550">
        <f>IF(S1805=1,SUM($S$6:S1805),0)</f>
        <v>0</v>
      </c>
      <c r="V1805" s="550">
        <f t="shared" si="1925"/>
        <v>0</v>
      </c>
      <c r="W1805" s="550">
        <f t="shared" si="1926"/>
        <v>0</v>
      </c>
      <c r="X1805" s="550">
        <f>IF(W1805=1,SUM($W$6:W1805),0)</f>
        <v>0</v>
      </c>
      <c r="Y1805" s="158"/>
      <c r="Z1805" s="158"/>
      <c r="AA1805" s="158"/>
      <c r="AB1805" s="158"/>
      <c r="AE1805" s="150"/>
      <c r="AF1805" s="160"/>
      <c r="AG1805" s="150"/>
      <c r="AH1805" s="150"/>
    </row>
    <row r="1806" spans="1:34" ht="15" customHeight="1">
      <c r="A1806" s="15"/>
      <c r="B1806" s="169">
        <v>6</v>
      </c>
      <c r="C1806" s="105" t="s">
        <v>2370</v>
      </c>
      <c r="D1806" s="105" t="s">
        <v>1966</v>
      </c>
      <c r="E1806" s="212" t="s">
        <v>47</v>
      </c>
      <c r="F1806" s="213" t="s">
        <v>437</v>
      </c>
      <c r="G1806" s="214">
        <v>9120</v>
      </c>
      <c r="H1806" s="214">
        <v>9120</v>
      </c>
      <c r="I1806" s="167">
        <v>12743.4</v>
      </c>
      <c r="J1806" s="445">
        <f t="shared" si="1929"/>
        <v>0.39730263157894735</v>
      </c>
      <c r="K1806" s="167">
        <f t="shared" si="1930"/>
        <v>17806.386355263159</v>
      </c>
      <c r="L1806" s="167">
        <f t="shared" ref="L1806:O1806" si="1935">IF($J1806&lt;0,(K1806*(1-$J1806)),(K1806*(1+$J1806)))</f>
        <v>24880.910513120674</v>
      </c>
      <c r="M1806" s="167">
        <f t="shared" si="1935"/>
        <v>34766.161736063819</v>
      </c>
      <c r="N1806" s="167">
        <f t="shared" si="1935"/>
        <v>48578.849283701282</v>
      </c>
      <c r="O1806" s="167">
        <f t="shared" si="1935"/>
        <v>67879.353943192866</v>
      </c>
      <c r="P1806" s="462"/>
      <c r="Q1806" s="87">
        <f t="shared" si="1932"/>
        <v>12743.4</v>
      </c>
      <c r="R1806" s="550">
        <f t="shared" si="1923"/>
        <v>0</v>
      </c>
      <c r="S1806" s="550">
        <f t="shared" si="1924"/>
        <v>0</v>
      </c>
      <c r="T1806" s="550">
        <f>IF(R1806=1,SUM($R$6:R1806),0)</f>
        <v>0</v>
      </c>
      <c r="U1806" s="550">
        <f>IF(S1806=1,SUM($S$6:S1806),0)</f>
        <v>0</v>
      </c>
      <c r="V1806" s="550">
        <f t="shared" si="1925"/>
        <v>0</v>
      </c>
      <c r="W1806" s="550">
        <f t="shared" si="1926"/>
        <v>0</v>
      </c>
      <c r="X1806" s="550">
        <f>IF(W1806=1,SUM($W$6:W1806),0)</f>
        <v>0</v>
      </c>
      <c r="Y1806" s="158"/>
      <c r="Z1806" s="158"/>
      <c r="AA1806" s="158"/>
      <c r="AB1806" s="158"/>
      <c r="AE1806" s="150"/>
      <c r="AF1806" s="160"/>
      <c r="AG1806" s="150"/>
      <c r="AH1806" s="150"/>
    </row>
    <row r="1807" spans="1:34" ht="15" customHeight="1">
      <c r="A1807" s="15"/>
      <c r="B1807" s="169">
        <v>7</v>
      </c>
      <c r="C1807" s="105" t="s">
        <v>2371</v>
      </c>
      <c r="D1807" s="105" t="s">
        <v>1967</v>
      </c>
      <c r="E1807" s="212" t="s">
        <v>47</v>
      </c>
      <c r="F1807" s="213" t="s">
        <v>437</v>
      </c>
      <c r="G1807" s="439">
        <v>2740</v>
      </c>
      <c r="H1807" s="439">
        <v>2740</v>
      </c>
      <c r="I1807" s="167">
        <v>3069</v>
      </c>
      <c r="J1807" s="445">
        <f t="shared" si="1929"/>
        <v>0.12007299270072992</v>
      </c>
      <c r="K1807" s="167">
        <f t="shared" si="1930"/>
        <v>3437.5040145985404</v>
      </c>
      <c r="L1807" s="167">
        <f t="shared" ref="L1807:O1807" si="1936">IF($J1807&lt;0,(K1807*(1-$J1807)),(K1807*(1+$J1807)))</f>
        <v>3850.2554090521612</v>
      </c>
      <c r="M1807" s="167">
        <f t="shared" si="1936"/>
        <v>4312.5670986792275</v>
      </c>
      <c r="N1807" s="167">
        <f t="shared" si="1936"/>
        <v>4830.3899364403469</v>
      </c>
      <c r="O1807" s="167">
        <f t="shared" si="1936"/>
        <v>5410.3893120202283</v>
      </c>
      <c r="P1807" s="462"/>
      <c r="Q1807" s="87">
        <f t="shared" si="1932"/>
        <v>3069</v>
      </c>
      <c r="R1807" s="550">
        <f t="shared" si="1923"/>
        <v>0</v>
      </c>
      <c r="S1807" s="550">
        <f t="shared" si="1924"/>
        <v>0</v>
      </c>
      <c r="T1807" s="550">
        <f>IF(R1807=1,SUM($R$6:R1807),0)</f>
        <v>0</v>
      </c>
      <c r="U1807" s="550">
        <f>IF(S1807=1,SUM($S$6:S1807),0)</f>
        <v>0</v>
      </c>
      <c r="V1807" s="550">
        <f t="shared" si="1925"/>
        <v>0</v>
      </c>
      <c r="W1807" s="550">
        <f t="shared" si="1926"/>
        <v>0</v>
      </c>
      <c r="X1807" s="550">
        <f>IF(W1807=1,SUM($W$6:W1807),0)</f>
        <v>0</v>
      </c>
      <c r="Y1807" s="158"/>
      <c r="Z1807" s="158"/>
      <c r="AA1807" s="158"/>
      <c r="AB1807" s="158"/>
      <c r="AE1807" s="150"/>
      <c r="AF1807" s="160"/>
      <c r="AG1807" s="150"/>
      <c r="AH1807" s="150"/>
    </row>
    <row r="1808" spans="1:34" ht="15" customHeight="1">
      <c r="A1808" s="15"/>
      <c r="B1808" s="169">
        <v>8</v>
      </c>
      <c r="C1808" s="105" t="s">
        <v>1970</v>
      </c>
      <c r="D1808" s="105" t="s">
        <v>1970</v>
      </c>
      <c r="E1808" s="212" t="s">
        <v>47</v>
      </c>
      <c r="F1808" s="213" t="s">
        <v>437</v>
      </c>
      <c r="G1808" s="440"/>
      <c r="H1808" s="440"/>
      <c r="I1808" s="409">
        <v>1031.3999999999999</v>
      </c>
      <c r="J1808" s="447">
        <v>0.12007299270072992</v>
      </c>
      <c r="K1808" s="409">
        <f t="shared" si="1930"/>
        <v>1155.2432846715328</v>
      </c>
      <c r="L1808" s="409">
        <f t="shared" ref="L1808:O1808" si="1937">IF($J1808&lt;0,(K1808*(1-$J1808)),(K1808*(1+$J1808)))</f>
        <v>1293.9568031594652</v>
      </c>
      <c r="M1808" s="409">
        <f t="shared" si="1937"/>
        <v>1449.3260689402916</v>
      </c>
      <c r="N1808" s="409">
        <f t="shared" si="1937"/>
        <v>1623.3509874371371</v>
      </c>
      <c r="O1808" s="409">
        <f t="shared" si="1937"/>
        <v>1818.2715987023994</v>
      </c>
      <c r="P1808" s="462"/>
      <c r="Q1808" s="87">
        <f t="shared" si="1932"/>
        <v>1031.3999999999999</v>
      </c>
      <c r="R1808" s="550">
        <f t="shared" si="1923"/>
        <v>0</v>
      </c>
      <c r="S1808" s="550">
        <f t="shared" si="1924"/>
        <v>0</v>
      </c>
      <c r="T1808" s="550">
        <f>IF(R1808=1,SUM($R$6:R1808),0)</f>
        <v>0</v>
      </c>
      <c r="U1808" s="550">
        <f>IF(S1808=1,SUM($S$6:S1808),0)</f>
        <v>0</v>
      </c>
      <c r="V1808" s="550">
        <f t="shared" si="1925"/>
        <v>0</v>
      </c>
      <c r="W1808" s="550">
        <f t="shared" si="1926"/>
        <v>0</v>
      </c>
      <c r="X1808" s="550">
        <f>IF(W1808=1,SUM($W$6:W1808),0)</f>
        <v>0</v>
      </c>
      <c r="Y1808" s="158"/>
      <c r="Z1808" s="158"/>
      <c r="AA1808" s="158"/>
      <c r="AB1808" s="158"/>
      <c r="AE1808" s="150"/>
      <c r="AF1808" s="160"/>
      <c r="AG1808" s="150"/>
      <c r="AH1808" s="150"/>
    </row>
    <row r="1809" spans="1:34" ht="15" customHeight="1">
      <c r="A1809" s="15"/>
      <c r="B1809" s="169">
        <v>9</v>
      </c>
      <c r="C1809" s="105" t="s">
        <v>1971</v>
      </c>
      <c r="D1809" s="105" t="s">
        <v>1971</v>
      </c>
      <c r="E1809" s="212" t="s">
        <v>47</v>
      </c>
      <c r="F1809" s="213" t="s">
        <v>437</v>
      </c>
      <c r="G1809" s="440"/>
      <c r="H1809" s="440"/>
      <c r="I1809" s="409">
        <v>1593.6</v>
      </c>
      <c r="J1809" s="447">
        <v>0.12007299270072992</v>
      </c>
      <c r="K1809" s="409">
        <f t="shared" si="1930"/>
        <v>1784.9483211678833</v>
      </c>
      <c r="L1809" s="409">
        <f t="shared" ref="L1809:O1809" si="1938">IF($J1809&lt;0,(K1809*(1-$J1809)),(K1809*(1+$J1809)))</f>
        <v>1999.2724079066547</v>
      </c>
      <c r="M1809" s="409">
        <f t="shared" si="1938"/>
        <v>2239.3310291480016</v>
      </c>
      <c r="N1809" s="409">
        <f t="shared" si="1938"/>
        <v>2508.214207465408</v>
      </c>
      <c r="O1809" s="409">
        <f t="shared" si="1938"/>
        <v>2809.3829936902694</v>
      </c>
      <c r="P1809" s="462"/>
      <c r="Q1809" s="87">
        <f t="shared" si="1932"/>
        <v>1593.6</v>
      </c>
      <c r="R1809" s="550">
        <f t="shared" si="1923"/>
        <v>0</v>
      </c>
      <c r="S1809" s="550">
        <f t="shared" si="1924"/>
        <v>0</v>
      </c>
      <c r="T1809" s="550">
        <f>IF(R1809=1,SUM($R$6:R1809),0)</f>
        <v>0</v>
      </c>
      <c r="U1809" s="550">
        <f>IF(S1809=1,SUM($S$6:S1809),0)</f>
        <v>0</v>
      </c>
      <c r="V1809" s="550">
        <f t="shared" si="1925"/>
        <v>0</v>
      </c>
      <c r="W1809" s="550">
        <f t="shared" si="1926"/>
        <v>0</v>
      </c>
      <c r="X1809" s="550">
        <f>IF(W1809=1,SUM($W$6:W1809),0)</f>
        <v>0</v>
      </c>
      <c r="Y1809" s="158"/>
      <c r="Z1809" s="158"/>
      <c r="AA1809" s="158"/>
      <c r="AB1809" s="158"/>
      <c r="AE1809" s="150"/>
      <c r="AF1809" s="160"/>
      <c r="AG1809" s="150"/>
      <c r="AH1809" s="150"/>
    </row>
    <row r="1810" spans="1:34" ht="15" customHeight="1">
      <c r="A1810" s="15"/>
      <c r="B1810" s="169">
        <v>10</v>
      </c>
      <c r="C1810" s="105" t="s">
        <v>1972</v>
      </c>
      <c r="D1810" s="105" t="s">
        <v>1972</v>
      </c>
      <c r="E1810" s="212" t="s">
        <v>47</v>
      </c>
      <c r="F1810" s="213" t="s">
        <v>437</v>
      </c>
      <c r="G1810" s="440"/>
      <c r="H1810" s="440"/>
      <c r="I1810" s="409">
        <v>1789.8</v>
      </c>
      <c r="J1810" s="447">
        <v>0.12007299270072992</v>
      </c>
      <c r="K1810" s="409">
        <f t="shared" si="1930"/>
        <v>2004.7066423357664</v>
      </c>
      <c r="L1810" s="409">
        <f t="shared" ref="L1810:O1810" si="1939">IF($J1810&lt;0,(K1810*(1-$J1810)),(K1810*(1+$J1810)))</f>
        <v>2245.4177683680541</v>
      </c>
      <c r="M1810" s="409">
        <f t="shared" si="1939"/>
        <v>2515.031799679401</v>
      </c>
      <c r="N1810" s="409">
        <f t="shared" si="1939"/>
        <v>2817.0191946044097</v>
      </c>
      <c r="O1810" s="409">
        <f t="shared" si="1939"/>
        <v>3155.2671197959612</v>
      </c>
      <c r="P1810" s="462"/>
      <c r="Q1810" s="87">
        <f t="shared" si="1932"/>
        <v>1789.8</v>
      </c>
      <c r="R1810" s="550">
        <f t="shared" si="1923"/>
        <v>0</v>
      </c>
      <c r="S1810" s="550">
        <f t="shared" si="1924"/>
        <v>0</v>
      </c>
      <c r="T1810" s="550">
        <f>IF(R1810=1,SUM($R$6:R1810),0)</f>
        <v>0</v>
      </c>
      <c r="U1810" s="550">
        <f>IF(S1810=1,SUM($S$6:S1810),0)</f>
        <v>0</v>
      </c>
      <c r="V1810" s="550">
        <f t="shared" si="1925"/>
        <v>0</v>
      </c>
      <c r="W1810" s="550">
        <f t="shared" si="1926"/>
        <v>0</v>
      </c>
      <c r="X1810" s="550">
        <f>IF(W1810=1,SUM($W$6:W1810),0)</f>
        <v>0</v>
      </c>
      <c r="Y1810" s="158"/>
      <c r="Z1810" s="158"/>
      <c r="AA1810" s="158"/>
      <c r="AB1810" s="158"/>
      <c r="AE1810" s="150"/>
      <c r="AF1810" s="160"/>
      <c r="AG1810" s="150"/>
      <c r="AH1810" s="150"/>
    </row>
    <row r="1811" spans="1:34" ht="15" customHeight="1">
      <c r="A1811" s="15"/>
      <c r="B1811" s="169">
        <v>11</v>
      </c>
      <c r="C1811" s="105" t="s">
        <v>1973</v>
      </c>
      <c r="D1811" s="105" t="s">
        <v>1973</v>
      </c>
      <c r="E1811" s="212" t="s">
        <v>47</v>
      </c>
      <c r="F1811" s="213" t="s">
        <v>437</v>
      </c>
      <c r="G1811" s="440"/>
      <c r="H1811" s="440"/>
      <c r="I1811" s="409">
        <v>1908</v>
      </c>
      <c r="J1811" s="447">
        <v>0.12007299270072992</v>
      </c>
      <c r="K1811" s="409">
        <f t="shared" si="1930"/>
        <v>2137.099270072993</v>
      </c>
      <c r="L1811" s="409">
        <f t="shared" ref="L1811:O1811" si="1940">IF($J1811&lt;0,(K1811*(1-$J1811)),(K1811*(1+$J1811)))</f>
        <v>2393.7071751292028</v>
      </c>
      <c r="M1811" s="409">
        <f t="shared" si="1940"/>
        <v>2681.1267592961767</v>
      </c>
      <c r="N1811" s="409">
        <f t="shared" si="1940"/>
        <v>3003.0576730948783</v>
      </c>
      <c r="O1811" s="409">
        <f t="shared" si="1940"/>
        <v>3363.6437951562707</v>
      </c>
      <c r="P1811" s="462"/>
      <c r="Q1811" s="87">
        <f t="shared" si="1932"/>
        <v>1908</v>
      </c>
      <c r="R1811" s="550">
        <f t="shared" si="1923"/>
        <v>0</v>
      </c>
      <c r="S1811" s="550">
        <f t="shared" si="1924"/>
        <v>0</v>
      </c>
      <c r="T1811" s="550">
        <f>IF(R1811=1,SUM($R$6:R1811),0)</f>
        <v>0</v>
      </c>
      <c r="U1811" s="550">
        <f>IF(S1811=1,SUM($S$6:S1811),0)</f>
        <v>0</v>
      </c>
      <c r="V1811" s="550">
        <f t="shared" si="1925"/>
        <v>0</v>
      </c>
      <c r="W1811" s="550">
        <f t="shared" si="1926"/>
        <v>0</v>
      </c>
      <c r="X1811" s="550">
        <f>IF(W1811=1,SUM($W$6:W1811),0)</f>
        <v>0</v>
      </c>
      <c r="Y1811" s="158"/>
      <c r="Z1811" s="158"/>
      <c r="AA1811" s="158"/>
      <c r="AB1811" s="158"/>
      <c r="AE1811" s="150"/>
      <c r="AF1811" s="160"/>
      <c r="AG1811" s="150"/>
      <c r="AH1811" s="150"/>
    </row>
    <row r="1812" spans="1:34" ht="15" customHeight="1">
      <c r="A1812" s="15"/>
      <c r="B1812" s="169">
        <v>12</v>
      </c>
      <c r="C1812" s="105" t="s">
        <v>1974</v>
      </c>
      <c r="D1812" s="105" t="s">
        <v>1974</v>
      </c>
      <c r="E1812" s="212" t="s">
        <v>47</v>
      </c>
      <c r="F1812" s="213" t="s">
        <v>437</v>
      </c>
      <c r="G1812" s="440"/>
      <c r="H1812" s="440"/>
      <c r="I1812" s="409">
        <v>2085</v>
      </c>
      <c r="J1812" s="447">
        <v>0.12007299270072992</v>
      </c>
      <c r="K1812" s="409">
        <f t="shared" si="1930"/>
        <v>2335.3521897810219</v>
      </c>
      <c r="L1812" s="409">
        <f t="shared" ref="L1812:O1812" si="1941">IF($J1812&lt;0,(K1812*(1-$J1812)),(K1812*(1+$J1812)))</f>
        <v>2615.7649162182324</v>
      </c>
      <c r="M1812" s="409">
        <f t="shared" si="1941"/>
        <v>2929.8476379101298</v>
      </c>
      <c r="N1812" s="409">
        <f t="shared" si="1941"/>
        <v>3281.6432119511637</v>
      </c>
      <c r="O1812" s="409">
        <f t="shared" si="1941"/>
        <v>3675.6799333861759</v>
      </c>
      <c r="P1812" s="462"/>
      <c r="Q1812" s="87">
        <f t="shared" si="1932"/>
        <v>2085</v>
      </c>
      <c r="R1812" s="550">
        <f t="shared" si="1923"/>
        <v>0</v>
      </c>
      <c r="S1812" s="550">
        <f t="shared" si="1924"/>
        <v>0</v>
      </c>
      <c r="T1812" s="550">
        <f>IF(R1812=1,SUM($R$6:R1812),0)</f>
        <v>0</v>
      </c>
      <c r="U1812" s="550">
        <f>IF(S1812=1,SUM($S$6:S1812),0)</f>
        <v>0</v>
      </c>
      <c r="V1812" s="550">
        <f t="shared" si="1925"/>
        <v>0</v>
      </c>
      <c r="W1812" s="550">
        <f t="shared" si="1926"/>
        <v>0</v>
      </c>
      <c r="X1812" s="550">
        <f>IF(W1812=1,SUM($W$6:W1812),0)</f>
        <v>0</v>
      </c>
      <c r="Y1812" s="158"/>
      <c r="Z1812" s="158"/>
      <c r="AA1812" s="158"/>
      <c r="AB1812" s="158"/>
      <c r="AE1812" s="150"/>
      <c r="AF1812" s="160"/>
      <c r="AG1812" s="150"/>
      <c r="AH1812" s="150"/>
    </row>
    <row r="1813" spans="1:34" ht="15" customHeight="1">
      <c r="A1813" s="15"/>
      <c r="B1813" s="169">
        <v>13</v>
      </c>
      <c r="C1813" s="105" t="s">
        <v>1975</v>
      </c>
      <c r="D1813" s="105" t="s">
        <v>1975</v>
      </c>
      <c r="E1813" s="212" t="s">
        <v>47</v>
      </c>
      <c r="F1813" s="213" t="s">
        <v>437</v>
      </c>
      <c r="G1813" s="440"/>
      <c r="H1813" s="440"/>
      <c r="I1813" s="409">
        <v>1326.6</v>
      </c>
      <c r="J1813" s="447">
        <v>0.12007299270072992</v>
      </c>
      <c r="K1813" s="409">
        <f t="shared" si="1930"/>
        <v>1485.8888321167883</v>
      </c>
      <c r="L1813" s="409">
        <f t="shared" ref="L1813:O1813" si="1942">IF($J1813&lt;0,(K1813*(1-$J1813)),(K1813*(1+$J1813)))</f>
        <v>1664.3039510096437</v>
      </c>
      <c r="M1813" s="409">
        <f t="shared" si="1942"/>
        <v>1864.1419071710209</v>
      </c>
      <c r="N1813" s="409">
        <f t="shared" si="1942"/>
        <v>2087.975004783892</v>
      </c>
      <c r="O1813" s="409">
        <f t="shared" si="1942"/>
        <v>2338.684412292615</v>
      </c>
      <c r="P1813" s="462"/>
      <c r="Q1813" s="87">
        <f t="shared" si="1932"/>
        <v>1326.6</v>
      </c>
      <c r="R1813" s="550">
        <f t="shared" si="1923"/>
        <v>0</v>
      </c>
      <c r="S1813" s="550">
        <f t="shared" si="1924"/>
        <v>0</v>
      </c>
      <c r="T1813" s="550">
        <f>IF(R1813=1,SUM($R$6:R1813),0)</f>
        <v>0</v>
      </c>
      <c r="U1813" s="550">
        <f>IF(S1813=1,SUM($S$6:S1813),0)</f>
        <v>0</v>
      </c>
      <c r="V1813" s="550">
        <f t="shared" si="1925"/>
        <v>0</v>
      </c>
      <c r="W1813" s="550">
        <f t="shared" si="1926"/>
        <v>0</v>
      </c>
      <c r="X1813" s="550">
        <f>IF(W1813=1,SUM($W$6:W1813),0)</f>
        <v>0</v>
      </c>
      <c r="Y1813" s="158"/>
      <c r="Z1813" s="158"/>
      <c r="AA1813" s="158"/>
      <c r="AB1813" s="158"/>
      <c r="AE1813" s="150"/>
      <c r="AF1813" s="160"/>
      <c r="AG1813" s="150"/>
      <c r="AH1813" s="150"/>
    </row>
    <row r="1814" spans="1:34" ht="15" customHeight="1">
      <c r="A1814" s="15"/>
      <c r="B1814" s="169">
        <v>14</v>
      </c>
      <c r="C1814" s="105" t="s">
        <v>1976</v>
      </c>
      <c r="D1814" s="105" t="s">
        <v>1976</v>
      </c>
      <c r="E1814" s="212" t="s">
        <v>47</v>
      </c>
      <c r="F1814" s="213" t="s">
        <v>437</v>
      </c>
      <c r="G1814" s="440"/>
      <c r="H1814" s="440"/>
      <c r="I1814" s="409">
        <v>1711.2</v>
      </c>
      <c r="J1814" s="447">
        <v>0.12007299270072992</v>
      </c>
      <c r="K1814" s="409">
        <f t="shared" si="1930"/>
        <v>1916.6689051094893</v>
      </c>
      <c r="L1814" s="409">
        <f t="shared" ref="L1814:O1814" si="1943">IF($J1814&lt;0,(K1814*(1-$J1814)),(K1814*(1+$J1814)))</f>
        <v>2146.809076562417</v>
      </c>
      <c r="M1814" s="409">
        <f t="shared" si="1943"/>
        <v>2404.5828671423569</v>
      </c>
      <c r="N1814" s="409">
        <f t="shared" si="1943"/>
        <v>2693.3083281970416</v>
      </c>
      <c r="O1814" s="409">
        <f t="shared" si="1943"/>
        <v>3016.7019194294603</v>
      </c>
      <c r="P1814" s="462"/>
      <c r="Q1814" s="87">
        <f t="shared" si="1932"/>
        <v>1711.2</v>
      </c>
      <c r="R1814" s="550">
        <f t="shared" si="1923"/>
        <v>0</v>
      </c>
      <c r="S1814" s="550">
        <f t="shared" si="1924"/>
        <v>0</v>
      </c>
      <c r="T1814" s="550">
        <f>IF(R1814=1,SUM($R$6:R1814),0)</f>
        <v>0</v>
      </c>
      <c r="U1814" s="550">
        <f>IF(S1814=1,SUM($S$6:S1814),0)</f>
        <v>0</v>
      </c>
      <c r="V1814" s="550">
        <f t="shared" si="1925"/>
        <v>0</v>
      </c>
      <c r="W1814" s="550">
        <f t="shared" si="1926"/>
        <v>0</v>
      </c>
      <c r="X1814" s="550">
        <f>IF(W1814=1,SUM($W$6:W1814),0)</f>
        <v>0</v>
      </c>
      <c r="Y1814" s="158"/>
      <c r="Z1814" s="158"/>
      <c r="AA1814" s="158"/>
      <c r="AB1814" s="158"/>
      <c r="AE1814" s="150"/>
      <c r="AF1814" s="160"/>
      <c r="AG1814" s="150"/>
      <c r="AH1814" s="150"/>
    </row>
    <row r="1815" spans="1:34" ht="15" customHeight="1">
      <c r="A1815" s="15"/>
      <c r="B1815" s="169">
        <v>15</v>
      </c>
      <c r="C1815" s="105" t="s">
        <v>1977</v>
      </c>
      <c r="D1815" s="105" t="s">
        <v>1977</v>
      </c>
      <c r="E1815" s="212" t="s">
        <v>47</v>
      </c>
      <c r="F1815" s="213" t="s">
        <v>437</v>
      </c>
      <c r="G1815" s="440"/>
      <c r="H1815" s="440"/>
      <c r="I1815" s="409">
        <v>1888.1999999999998</v>
      </c>
      <c r="J1815" s="447">
        <v>0.12007299270072992</v>
      </c>
      <c r="K1815" s="409">
        <f t="shared" si="1930"/>
        <v>2114.9218248175184</v>
      </c>
      <c r="L1815" s="409">
        <f t="shared" ref="L1815:O1815" si="1944">IF($J1815&lt;0,(K1815*(1-$J1815)),(K1815*(1+$J1815)))</f>
        <v>2368.866817651447</v>
      </c>
      <c r="M1815" s="409">
        <f t="shared" si="1944"/>
        <v>2653.3037457563109</v>
      </c>
      <c r="N1815" s="409">
        <f t="shared" si="1944"/>
        <v>2971.893867053328</v>
      </c>
      <c r="O1815" s="409">
        <f t="shared" si="1944"/>
        <v>3328.7380576593664</v>
      </c>
      <c r="P1815" s="462"/>
      <c r="Q1815" s="87">
        <f t="shared" si="1932"/>
        <v>1888.1999999999998</v>
      </c>
      <c r="R1815" s="550">
        <f t="shared" si="1923"/>
        <v>0</v>
      </c>
      <c r="S1815" s="550">
        <f t="shared" si="1924"/>
        <v>0</v>
      </c>
      <c r="T1815" s="550">
        <f>IF(R1815=1,SUM($R$6:R1815),0)</f>
        <v>0</v>
      </c>
      <c r="U1815" s="550">
        <f>IF(S1815=1,SUM($S$6:S1815),0)</f>
        <v>0</v>
      </c>
      <c r="V1815" s="550">
        <f t="shared" si="1925"/>
        <v>0</v>
      </c>
      <c r="W1815" s="550">
        <f t="shared" si="1926"/>
        <v>0</v>
      </c>
      <c r="X1815" s="550">
        <f>IF(W1815=1,SUM($W$6:W1815),0)</f>
        <v>0</v>
      </c>
      <c r="Y1815" s="158"/>
      <c r="Z1815" s="158"/>
      <c r="AA1815" s="158"/>
      <c r="AB1815" s="158"/>
      <c r="AE1815" s="150"/>
      <c r="AF1815" s="160"/>
      <c r="AG1815" s="150"/>
      <c r="AH1815" s="150"/>
    </row>
    <row r="1816" spans="1:34" ht="15" customHeight="1">
      <c r="A1816" s="15"/>
      <c r="B1816" s="169">
        <v>16</v>
      </c>
      <c r="C1816" s="105" t="s">
        <v>1978</v>
      </c>
      <c r="D1816" s="105" t="s">
        <v>1978</v>
      </c>
      <c r="E1816" s="212" t="s">
        <v>47</v>
      </c>
      <c r="F1816" s="213" t="s">
        <v>437</v>
      </c>
      <c r="G1816" s="440"/>
      <c r="H1816" s="440"/>
      <c r="I1816" s="409">
        <v>1986.6</v>
      </c>
      <c r="J1816" s="447">
        <v>0.12007299270072992</v>
      </c>
      <c r="K1816" s="409">
        <f t="shared" si="1930"/>
        <v>2225.13700729927</v>
      </c>
      <c r="L1816" s="409">
        <f t="shared" ref="L1816:O1816" si="1945">IF($J1816&lt;0,(K1816*(1-$J1816)),(K1816*(1+$J1816)))</f>
        <v>2492.3158669348395</v>
      </c>
      <c r="M1816" s="409">
        <f t="shared" si="1945"/>
        <v>2791.5756918332199</v>
      </c>
      <c r="N1816" s="409">
        <f t="shared" si="1945"/>
        <v>3126.7685395022454</v>
      </c>
      <c r="O1816" s="409">
        <f t="shared" si="1945"/>
        <v>3502.2089955227707</v>
      </c>
      <c r="P1816" s="462"/>
      <c r="Q1816" s="87">
        <f t="shared" si="1932"/>
        <v>1986.6</v>
      </c>
      <c r="R1816" s="550">
        <f t="shared" si="1923"/>
        <v>0</v>
      </c>
      <c r="S1816" s="550">
        <f t="shared" si="1924"/>
        <v>0</v>
      </c>
      <c r="T1816" s="550">
        <f>IF(R1816=1,SUM($R$6:R1816),0)</f>
        <v>0</v>
      </c>
      <c r="U1816" s="550">
        <f>IF(S1816=1,SUM($S$6:S1816),0)</f>
        <v>0</v>
      </c>
      <c r="V1816" s="550">
        <f t="shared" si="1925"/>
        <v>0</v>
      </c>
      <c r="W1816" s="550">
        <f t="shared" si="1926"/>
        <v>0</v>
      </c>
      <c r="X1816" s="550">
        <f>IF(W1816=1,SUM($W$6:W1816),0)</f>
        <v>0</v>
      </c>
      <c r="Y1816" s="158"/>
      <c r="Z1816" s="158"/>
      <c r="AA1816" s="158"/>
      <c r="AB1816" s="158"/>
      <c r="AE1816" s="150"/>
      <c r="AF1816" s="160"/>
      <c r="AG1816" s="150"/>
      <c r="AH1816" s="150"/>
    </row>
    <row r="1817" spans="1:34" ht="15" customHeight="1">
      <c r="A1817" s="15"/>
      <c r="B1817" s="169">
        <v>17</v>
      </c>
      <c r="C1817" s="105" t="s">
        <v>1979</v>
      </c>
      <c r="D1817" s="105" t="s">
        <v>1979</v>
      </c>
      <c r="E1817" s="212" t="s">
        <v>47</v>
      </c>
      <c r="F1817" s="213" t="s">
        <v>437</v>
      </c>
      <c r="G1817" s="440"/>
      <c r="H1817" s="440"/>
      <c r="I1817" s="409">
        <v>2140.7999999999997</v>
      </c>
      <c r="J1817" s="447">
        <v>0.12007299270072992</v>
      </c>
      <c r="K1817" s="409">
        <f t="shared" si="1930"/>
        <v>2397.8522627737225</v>
      </c>
      <c r="L1817" s="409">
        <f t="shared" ref="L1817:O1817" si="1946">IF($J1817&lt;0,(K1817*(1-$J1817)),(K1817*(1+$J1817)))</f>
        <v>2685.7695600191805</v>
      </c>
      <c r="M1817" s="409">
        <f t="shared" si="1946"/>
        <v>3008.2579487952066</v>
      </c>
      <c r="N1817" s="409">
        <f t="shared" si="1946"/>
        <v>3369.4684835228063</v>
      </c>
      <c r="O1817" s="409">
        <f t="shared" si="1946"/>
        <v>3774.0506481501802</v>
      </c>
      <c r="P1817" s="462"/>
      <c r="Q1817" s="87">
        <f t="shared" si="1932"/>
        <v>2140.7999999999997</v>
      </c>
      <c r="R1817" s="550">
        <f t="shared" si="1923"/>
        <v>0</v>
      </c>
      <c r="S1817" s="550">
        <f t="shared" si="1924"/>
        <v>0</v>
      </c>
      <c r="T1817" s="550">
        <f>IF(R1817=1,SUM($R$6:R1817),0)</f>
        <v>0</v>
      </c>
      <c r="U1817" s="550">
        <f>IF(S1817=1,SUM($S$6:S1817),0)</f>
        <v>0</v>
      </c>
      <c r="V1817" s="550">
        <f t="shared" si="1925"/>
        <v>0</v>
      </c>
      <c r="W1817" s="550">
        <f t="shared" si="1926"/>
        <v>0</v>
      </c>
      <c r="X1817" s="550">
        <f>IF(W1817=1,SUM($W$6:W1817),0)</f>
        <v>0</v>
      </c>
      <c r="Y1817" s="158"/>
      <c r="Z1817" s="158"/>
      <c r="AA1817" s="158"/>
      <c r="AB1817" s="158"/>
      <c r="AE1817" s="150"/>
      <c r="AF1817" s="160"/>
      <c r="AG1817" s="150"/>
      <c r="AH1817" s="150"/>
    </row>
    <row r="1818" spans="1:34" ht="15" customHeight="1">
      <c r="A1818" s="15"/>
      <c r="B1818" s="169">
        <v>18</v>
      </c>
      <c r="C1818" s="105" t="s">
        <v>1980</v>
      </c>
      <c r="D1818" s="105" t="s">
        <v>1980</v>
      </c>
      <c r="E1818" s="212" t="s">
        <v>47</v>
      </c>
      <c r="F1818" s="213" t="s">
        <v>437</v>
      </c>
      <c r="G1818" s="440"/>
      <c r="H1818" s="440"/>
      <c r="I1818" s="409">
        <v>2248.7999999999997</v>
      </c>
      <c r="J1818" s="447">
        <v>0.12007299270072992</v>
      </c>
      <c r="K1818" s="409">
        <f t="shared" si="1930"/>
        <v>2518.8201459854013</v>
      </c>
      <c r="L1818" s="409">
        <f t="shared" ref="L1818:O1818" si="1947">IF($J1818&lt;0,(K1818*(1-$J1818)),(K1818*(1+$J1818)))</f>
        <v>2821.2624189887579</v>
      </c>
      <c r="M1818" s="409">
        <f t="shared" si="1947"/>
        <v>3160.0198408308388</v>
      </c>
      <c r="N1818" s="409">
        <f t="shared" si="1947"/>
        <v>3539.4528801130823</v>
      </c>
      <c r="O1818" s="409">
        <f t="shared" si="1947"/>
        <v>3964.4455799514781</v>
      </c>
      <c r="P1818" s="462"/>
      <c r="Q1818" s="87">
        <f t="shared" si="1932"/>
        <v>2248.7999999999997</v>
      </c>
      <c r="R1818" s="550">
        <f t="shared" si="1923"/>
        <v>0</v>
      </c>
      <c r="S1818" s="550">
        <f t="shared" si="1924"/>
        <v>0</v>
      </c>
      <c r="T1818" s="550">
        <f>IF(R1818=1,SUM($R$6:R1818),0)</f>
        <v>0</v>
      </c>
      <c r="U1818" s="550">
        <f>IF(S1818=1,SUM($S$6:S1818),0)</f>
        <v>0</v>
      </c>
      <c r="V1818" s="550">
        <f t="shared" si="1925"/>
        <v>0</v>
      </c>
      <c r="W1818" s="550">
        <f t="shared" si="1926"/>
        <v>0</v>
      </c>
      <c r="X1818" s="550">
        <f>IF(W1818=1,SUM($W$6:W1818),0)</f>
        <v>0</v>
      </c>
      <c r="Y1818" s="158"/>
      <c r="Z1818" s="158"/>
      <c r="AA1818" s="158"/>
      <c r="AB1818" s="158"/>
      <c r="AE1818" s="150"/>
      <c r="AF1818" s="160"/>
      <c r="AG1818" s="150"/>
      <c r="AH1818" s="150"/>
    </row>
    <row r="1819" spans="1:34" ht="15" customHeight="1">
      <c r="A1819" s="15"/>
      <c r="B1819" s="169">
        <v>19</v>
      </c>
      <c r="C1819" s="105" t="s">
        <v>1981</v>
      </c>
      <c r="D1819" s="105" t="s">
        <v>1981</v>
      </c>
      <c r="E1819" s="212" t="s">
        <v>47</v>
      </c>
      <c r="F1819" s="213" t="s">
        <v>437</v>
      </c>
      <c r="G1819" s="440"/>
      <c r="H1819" s="440"/>
      <c r="I1819" s="409">
        <v>2398.7999999999997</v>
      </c>
      <c r="J1819" s="447">
        <v>0.12007299270072992</v>
      </c>
      <c r="K1819" s="409">
        <f t="shared" si="1930"/>
        <v>2686.8310948905109</v>
      </c>
      <c r="L1819" s="409">
        <f t="shared" ref="L1819:O1819" si="1948">IF($J1819&lt;0,(K1819*(1-$J1819)),(K1819*(1+$J1819)))</f>
        <v>3009.4469453353936</v>
      </c>
      <c r="M1819" s="409">
        <f t="shared" si="1948"/>
        <v>3370.8002464358847</v>
      </c>
      <c r="N1819" s="409">
        <f t="shared" si="1948"/>
        <v>3775.5423198217995</v>
      </c>
      <c r="O1819" s="409">
        <f t="shared" si="1948"/>
        <v>4228.88298523106</v>
      </c>
      <c r="P1819" s="462"/>
      <c r="Q1819" s="87">
        <f t="shared" si="1932"/>
        <v>2398.7999999999997</v>
      </c>
      <c r="R1819" s="550">
        <f t="shared" si="1923"/>
        <v>0</v>
      </c>
      <c r="S1819" s="550">
        <f t="shared" si="1924"/>
        <v>0</v>
      </c>
      <c r="T1819" s="550">
        <f>IF(R1819=1,SUM($R$6:R1819),0)</f>
        <v>0</v>
      </c>
      <c r="U1819" s="550">
        <f>IF(S1819=1,SUM($S$6:S1819),0)</f>
        <v>0</v>
      </c>
      <c r="V1819" s="550">
        <f t="shared" si="1925"/>
        <v>0</v>
      </c>
      <c r="W1819" s="550">
        <f t="shared" si="1926"/>
        <v>0</v>
      </c>
      <c r="X1819" s="550">
        <f>IF(W1819=1,SUM($W$6:W1819),0)</f>
        <v>0</v>
      </c>
      <c r="Y1819" s="158"/>
      <c r="Z1819" s="158"/>
      <c r="AA1819" s="158"/>
      <c r="AB1819" s="158"/>
      <c r="AE1819" s="150"/>
      <c r="AF1819" s="160"/>
      <c r="AG1819" s="150"/>
      <c r="AH1819" s="150"/>
    </row>
    <row r="1820" spans="1:34" ht="15" customHeight="1">
      <c r="A1820" s="15"/>
      <c r="B1820" s="169">
        <v>20</v>
      </c>
      <c r="C1820" s="105" t="s">
        <v>1982</v>
      </c>
      <c r="D1820" s="105" t="s">
        <v>1982</v>
      </c>
      <c r="E1820" s="212" t="s">
        <v>47</v>
      </c>
      <c r="F1820" s="213" t="s">
        <v>437</v>
      </c>
      <c r="G1820" s="440"/>
      <c r="H1820" s="440"/>
      <c r="I1820" s="409">
        <v>4720.8</v>
      </c>
      <c r="J1820" s="447">
        <v>0.12007299270072992</v>
      </c>
      <c r="K1820" s="409">
        <f t="shared" si="1930"/>
        <v>5287.6405839416066</v>
      </c>
      <c r="L1820" s="409">
        <f t="shared" ref="L1820:O1820" si="1949">IF($J1820&lt;0,(K1820*(1-$J1820)),(K1820*(1+$J1820)))</f>
        <v>5922.5434131813108</v>
      </c>
      <c r="M1820" s="409">
        <f t="shared" si="1949"/>
        <v>6633.6809252019866</v>
      </c>
      <c r="N1820" s="409">
        <f t="shared" si="1949"/>
        <v>7430.2068465127368</v>
      </c>
      <c r="O1820" s="409">
        <f t="shared" si="1949"/>
        <v>8322.3740189589753</v>
      </c>
      <c r="P1820" s="462"/>
      <c r="Q1820" s="87">
        <f t="shared" si="1932"/>
        <v>4720.8</v>
      </c>
      <c r="R1820" s="550">
        <f t="shared" si="1923"/>
        <v>0</v>
      </c>
      <c r="S1820" s="550">
        <f t="shared" si="1924"/>
        <v>0</v>
      </c>
      <c r="T1820" s="550">
        <f>IF(R1820=1,SUM($R$6:R1820),0)</f>
        <v>0</v>
      </c>
      <c r="U1820" s="550">
        <f>IF(S1820=1,SUM($S$6:S1820),0)</f>
        <v>0</v>
      </c>
      <c r="V1820" s="550">
        <f t="shared" si="1925"/>
        <v>0</v>
      </c>
      <c r="W1820" s="550">
        <f t="shared" si="1926"/>
        <v>0</v>
      </c>
      <c r="X1820" s="550">
        <f>IF(W1820=1,SUM($W$6:W1820),0)</f>
        <v>0</v>
      </c>
      <c r="Y1820" s="158"/>
      <c r="Z1820" s="158"/>
      <c r="AA1820" s="158"/>
      <c r="AB1820" s="158"/>
      <c r="AE1820" s="150"/>
      <c r="AF1820" s="160"/>
      <c r="AG1820" s="150"/>
      <c r="AH1820" s="150"/>
    </row>
    <row r="1821" spans="1:34" ht="15" customHeight="1">
      <c r="A1821" s="15"/>
      <c r="B1821" s="169">
        <v>21</v>
      </c>
      <c r="C1821" s="105" t="s">
        <v>770</v>
      </c>
      <c r="D1821" s="105"/>
      <c r="E1821" s="212" t="s">
        <v>47</v>
      </c>
      <c r="F1821" s="213" t="s">
        <v>14</v>
      </c>
      <c r="G1821" s="214">
        <v>96180</v>
      </c>
      <c r="H1821" s="214">
        <v>96180</v>
      </c>
      <c r="I1821" s="444">
        <v>96180</v>
      </c>
      <c r="J1821" s="449">
        <v>0.12007299270072992</v>
      </c>
      <c r="K1821" s="444">
        <f t="shared" si="1930"/>
        <v>107728.62043795621</v>
      </c>
      <c r="L1821" s="444">
        <f t="shared" ref="L1821:O1821" si="1950">IF($J1821&lt;0,(K1821*(1-$J1821)),(K1821*(1+$J1821)))</f>
        <v>120663.91829346264</v>
      </c>
      <c r="M1821" s="444">
        <f t="shared" si="1950"/>
        <v>135152.39607395508</v>
      </c>
      <c r="N1821" s="444">
        <f t="shared" si="1950"/>
        <v>151380.54874122926</v>
      </c>
      <c r="O1821" s="444">
        <f t="shared" si="1950"/>
        <v>169557.26426526738</v>
      </c>
      <c r="P1821" s="462"/>
      <c r="Q1821" s="87">
        <f t="shared" si="1932"/>
        <v>96180</v>
      </c>
      <c r="R1821" s="550">
        <f t="shared" si="1923"/>
        <v>0</v>
      </c>
      <c r="S1821" s="550">
        <f t="shared" si="1924"/>
        <v>0</v>
      </c>
      <c r="T1821" s="550">
        <f>IF(R1821=1,SUM($R$6:R1821),0)</f>
        <v>0</v>
      </c>
      <c r="U1821" s="550">
        <f>IF(S1821=1,SUM($S$6:S1821),0)</f>
        <v>0</v>
      </c>
      <c r="V1821" s="550">
        <f t="shared" si="1925"/>
        <v>0</v>
      </c>
      <c r="W1821" s="550">
        <f t="shared" si="1926"/>
        <v>0</v>
      </c>
      <c r="X1821" s="550">
        <f>IF(W1821=1,SUM($W$6:W1821),0)</f>
        <v>0</v>
      </c>
      <c r="Y1821" s="158"/>
      <c r="Z1821" s="158"/>
      <c r="AA1821" s="158"/>
      <c r="AB1821" s="158"/>
      <c r="AE1821" s="150"/>
      <c r="AF1821" s="160"/>
      <c r="AG1821" s="150"/>
      <c r="AH1821" s="150"/>
    </row>
    <row r="1822" spans="1:34" ht="15" customHeight="1">
      <c r="A1822" s="15"/>
      <c r="B1822" s="169">
        <v>22</v>
      </c>
      <c r="C1822" s="105" t="s">
        <v>662</v>
      </c>
      <c r="D1822" s="105"/>
      <c r="E1822" s="212" t="s">
        <v>47</v>
      </c>
      <c r="F1822" s="213" t="s">
        <v>14</v>
      </c>
      <c r="G1822" s="214">
        <v>257820</v>
      </c>
      <c r="H1822" s="214">
        <v>257820</v>
      </c>
      <c r="I1822" s="444">
        <v>257820</v>
      </c>
      <c r="J1822" s="449">
        <v>0.12007299270072992</v>
      </c>
      <c r="K1822" s="444">
        <f t="shared" si="1930"/>
        <v>288777.2189781022</v>
      </c>
      <c r="L1822" s="444">
        <f t="shared" ref="L1822:O1822" si="1951">IF($J1822&lt;0,(K1822*(1-$J1822)),(K1822*(1+$J1822)))</f>
        <v>323451.56388459698</v>
      </c>
      <c r="M1822" s="444">
        <f t="shared" si="1951"/>
        <v>362289.3611539519</v>
      </c>
      <c r="N1822" s="444">
        <f t="shared" si="1951"/>
        <v>405790.52897134249</v>
      </c>
      <c r="O1822" s="444">
        <f t="shared" si="1951"/>
        <v>454515.01219454384</v>
      </c>
      <c r="P1822" s="462"/>
      <c r="Q1822" s="87">
        <f t="shared" si="1932"/>
        <v>257820</v>
      </c>
      <c r="R1822" s="550">
        <f t="shared" si="1923"/>
        <v>0</v>
      </c>
      <c r="S1822" s="550">
        <f t="shared" si="1924"/>
        <v>0</v>
      </c>
      <c r="T1822" s="550">
        <f>IF(R1822=1,SUM($R$6:R1822),0)</f>
        <v>0</v>
      </c>
      <c r="U1822" s="550">
        <f>IF(S1822=1,SUM($S$6:S1822),0)</f>
        <v>0</v>
      </c>
      <c r="V1822" s="550">
        <f t="shared" si="1925"/>
        <v>0</v>
      </c>
      <c r="W1822" s="550">
        <f t="shared" si="1926"/>
        <v>0</v>
      </c>
      <c r="X1822" s="550">
        <f>IF(W1822=1,SUM($W$6:W1822),0)</f>
        <v>0</v>
      </c>
      <c r="Y1822" s="158"/>
      <c r="Z1822" s="158"/>
      <c r="AA1822" s="158"/>
      <c r="AB1822" s="158"/>
      <c r="AE1822" s="150"/>
      <c r="AF1822" s="160"/>
      <c r="AG1822" s="150"/>
      <c r="AH1822" s="150"/>
    </row>
    <row r="1823" spans="1:34" ht="15" customHeight="1">
      <c r="A1823" s="15"/>
      <c r="B1823" s="169">
        <v>23</v>
      </c>
      <c r="C1823" s="105" t="s">
        <v>663</v>
      </c>
      <c r="D1823" s="105"/>
      <c r="E1823" s="212" t="s">
        <v>47</v>
      </c>
      <c r="F1823" s="213" t="s">
        <v>14</v>
      </c>
      <c r="G1823" s="214">
        <v>299160</v>
      </c>
      <c r="H1823" s="214">
        <v>299160</v>
      </c>
      <c r="I1823" s="444">
        <v>299160</v>
      </c>
      <c r="J1823" s="449">
        <v>0.12007299270072992</v>
      </c>
      <c r="K1823" s="444">
        <f t="shared" si="1930"/>
        <v>335081.03649635037</v>
      </c>
      <c r="L1823" s="444">
        <f t="shared" ref="L1823:O1823" si="1952">IF($J1823&lt;0,(K1823*(1-$J1823)),(K1823*(1+$J1823)))</f>
        <v>375315.21934572968</v>
      </c>
      <c r="M1823" s="444">
        <f t="shared" si="1952"/>
        <v>420380.44093870238</v>
      </c>
      <c r="N1823" s="444">
        <f t="shared" si="1952"/>
        <v>470856.77855506487</v>
      </c>
      <c r="O1823" s="444">
        <f t="shared" si="1952"/>
        <v>527393.96108959639</v>
      </c>
      <c r="P1823" s="462"/>
      <c r="Q1823" s="87">
        <f t="shared" si="1932"/>
        <v>299160</v>
      </c>
      <c r="R1823" s="550">
        <f t="shared" si="1923"/>
        <v>0</v>
      </c>
      <c r="S1823" s="550">
        <f t="shared" si="1924"/>
        <v>0</v>
      </c>
      <c r="T1823" s="550">
        <f>IF(R1823=1,SUM($R$6:R1823),0)</f>
        <v>0</v>
      </c>
      <c r="U1823" s="550">
        <f>IF(S1823=1,SUM($S$6:S1823),0)</f>
        <v>0</v>
      </c>
      <c r="V1823" s="550">
        <f t="shared" si="1925"/>
        <v>0</v>
      </c>
      <c r="W1823" s="550">
        <f t="shared" si="1926"/>
        <v>0</v>
      </c>
      <c r="X1823" s="550">
        <f>IF(W1823=1,SUM($W$6:W1823),0)</f>
        <v>0</v>
      </c>
      <c r="Y1823" s="158"/>
      <c r="Z1823" s="158"/>
      <c r="AA1823" s="158"/>
      <c r="AB1823" s="158"/>
      <c r="AE1823" s="150"/>
      <c r="AF1823" s="160"/>
      <c r="AG1823" s="150"/>
      <c r="AH1823" s="150"/>
    </row>
    <row r="1824" spans="1:34" ht="15" customHeight="1">
      <c r="A1824" s="15"/>
      <c r="B1824" s="169">
        <v>24</v>
      </c>
      <c r="C1824" s="105" t="s">
        <v>664</v>
      </c>
      <c r="D1824" s="105"/>
      <c r="E1824" s="212" t="s">
        <v>47</v>
      </c>
      <c r="F1824" s="213" t="s">
        <v>14</v>
      </c>
      <c r="G1824" s="214">
        <v>246960</v>
      </c>
      <c r="H1824" s="214">
        <v>246960</v>
      </c>
      <c r="I1824" s="444">
        <v>246960</v>
      </c>
      <c r="J1824" s="449">
        <v>0.12007299270072992</v>
      </c>
      <c r="K1824" s="444">
        <f t="shared" si="1930"/>
        <v>276613.22627737228</v>
      </c>
      <c r="L1824" s="444">
        <f t="shared" ref="L1824:O1824" si="1953">IF($J1824&lt;0,(K1824*(1-$J1824)),(K1824*(1+$J1824)))</f>
        <v>309827.00417710061</v>
      </c>
      <c r="M1824" s="444">
        <f t="shared" si="1953"/>
        <v>347028.85978814668</v>
      </c>
      <c r="N1824" s="444">
        <f t="shared" si="1953"/>
        <v>388697.65353643149</v>
      </c>
      <c r="O1824" s="444">
        <f t="shared" si="1953"/>
        <v>435369.74405230233</v>
      </c>
      <c r="P1824" s="462"/>
      <c r="Q1824" s="87">
        <f t="shared" si="1932"/>
        <v>246960</v>
      </c>
      <c r="R1824" s="550">
        <f t="shared" si="1923"/>
        <v>0</v>
      </c>
      <c r="S1824" s="550">
        <f t="shared" si="1924"/>
        <v>0</v>
      </c>
      <c r="T1824" s="550">
        <f>IF(R1824=1,SUM($R$6:R1824),0)</f>
        <v>0</v>
      </c>
      <c r="U1824" s="550">
        <f>IF(S1824=1,SUM($S$6:S1824),0)</f>
        <v>0</v>
      </c>
      <c r="V1824" s="550">
        <f t="shared" si="1925"/>
        <v>0</v>
      </c>
      <c r="W1824" s="550">
        <f t="shared" si="1926"/>
        <v>0</v>
      </c>
      <c r="X1824" s="550">
        <f>IF(W1824=1,SUM($W$6:W1824),0)</f>
        <v>0</v>
      </c>
      <c r="Y1824" s="158"/>
      <c r="Z1824" s="158"/>
      <c r="AA1824" s="158"/>
      <c r="AB1824" s="158"/>
      <c r="AE1824" s="150"/>
      <c r="AF1824" s="160"/>
      <c r="AG1824" s="150"/>
      <c r="AH1824" s="150"/>
    </row>
    <row r="1825" spans="1:34" ht="15" customHeight="1">
      <c r="A1825" s="15"/>
      <c r="B1825" s="169">
        <v>25</v>
      </c>
      <c r="C1825" s="105" t="s">
        <v>665</v>
      </c>
      <c r="D1825" s="105"/>
      <c r="E1825" s="212" t="s">
        <v>47</v>
      </c>
      <c r="F1825" s="213" t="s">
        <v>14</v>
      </c>
      <c r="G1825" s="214">
        <v>286461</v>
      </c>
      <c r="H1825" s="214">
        <v>286461</v>
      </c>
      <c r="I1825" s="444">
        <v>286461</v>
      </c>
      <c r="J1825" s="449">
        <v>0.12007299270072992</v>
      </c>
      <c r="K1825" s="444">
        <f t="shared" si="1930"/>
        <v>320857.22956204379</v>
      </c>
      <c r="L1825" s="444">
        <f t="shared" ref="L1825:O1825" si="1954">IF($J1825&lt;0,(K1825*(1-$J1825)),(K1825*(1+$J1825)))</f>
        <v>359383.51734522352</v>
      </c>
      <c r="M1825" s="444">
        <f t="shared" si="1954"/>
        <v>402535.77180017921</v>
      </c>
      <c r="N1825" s="444">
        <f t="shared" si="1954"/>
        <v>450869.44658932486</v>
      </c>
      <c r="O1825" s="444">
        <f t="shared" si="1954"/>
        <v>505006.69035862706</v>
      </c>
      <c r="P1825" s="462"/>
      <c r="Q1825" s="87">
        <f t="shared" si="1932"/>
        <v>286461</v>
      </c>
      <c r="R1825" s="550">
        <f t="shared" si="1923"/>
        <v>0</v>
      </c>
      <c r="S1825" s="550">
        <f t="shared" si="1924"/>
        <v>0</v>
      </c>
      <c r="T1825" s="550">
        <f>IF(R1825=1,SUM($R$6:R1825),0)</f>
        <v>0</v>
      </c>
      <c r="U1825" s="550">
        <f>IF(S1825=1,SUM($S$6:S1825),0)</f>
        <v>0</v>
      </c>
      <c r="V1825" s="550">
        <f t="shared" si="1925"/>
        <v>0</v>
      </c>
      <c r="W1825" s="550">
        <f t="shared" si="1926"/>
        <v>0</v>
      </c>
      <c r="X1825" s="550">
        <f>IF(W1825=1,SUM($W$6:W1825),0)</f>
        <v>0</v>
      </c>
      <c r="Y1825" s="158"/>
      <c r="Z1825" s="158"/>
      <c r="AA1825" s="158"/>
      <c r="AB1825" s="158"/>
      <c r="AE1825" s="150"/>
      <c r="AF1825" s="160"/>
      <c r="AG1825" s="150"/>
      <c r="AH1825" s="150"/>
    </row>
    <row r="1826" spans="1:34" ht="15" customHeight="1">
      <c r="A1826" s="15"/>
      <c r="B1826" s="169">
        <v>26</v>
      </c>
      <c r="C1826" s="105" t="s">
        <v>666</v>
      </c>
      <c r="D1826" s="105"/>
      <c r="E1826" s="212" t="s">
        <v>47</v>
      </c>
      <c r="F1826" s="213" t="s">
        <v>14</v>
      </c>
      <c r="G1826" s="214">
        <v>259308</v>
      </c>
      <c r="H1826" s="214">
        <v>259308</v>
      </c>
      <c r="I1826" s="444">
        <v>259308</v>
      </c>
      <c r="J1826" s="449">
        <v>0.12007299270072992</v>
      </c>
      <c r="K1826" s="444">
        <f t="shared" si="1930"/>
        <v>290443.88759124093</v>
      </c>
      <c r="L1826" s="444">
        <f t="shared" ref="L1826:O1826" si="1955">IF($J1826&lt;0,(K1826*(1-$J1826)),(K1826*(1+$J1826)))</f>
        <v>325318.35438595567</v>
      </c>
      <c r="M1826" s="444">
        <f t="shared" si="1955"/>
        <v>364380.30277755402</v>
      </c>
      <c r="N1826" s="444">
        <f t="shared" si="1955"/>
        <v>408132.53621325304</v>
      </c>
      <c r="O1826" s="444">
        <f t="shared" si="1955"/>
        <v>457138.23125491739</v>
      </c>
      <c r="P1826" s="462"/>
      <c r="Q1826" s="87">
        <f t="shared" si="1932"/>
        <v>259308</v>
      </c>
      <c r="R1826" s="550">
        <f t="shared" si="1923"/>
        <v>0</v>
      </c>
      <c r="S1826" s="550">
        <f t="shared" si="1924"/>
        <v>0</v>
      </c>
      <c r="T1826" s="550">
        <f>IF(R1826=1,SUM($R$6:R1826),0)</f>
        <v>0</v>
      </c>
      <c r="U1826" s="550">
        <f>IF(S1826=1,SUM($S$6:S1826),0)</f>
        <v>0</v>
      </c>
      <c r="V1826" s="550">
        <f t="shared" si="1925"/>
        <v>0</v>
      </c>
      <c r="W1826" s="550">
        <f t="shared" si="1926"/>
        <v>0</v>
      </c>
      <c r="X1826" s="550">
        <f>IF(W1826=1,SUM($W$6:W1826),0)</f>
        <v>0</v>
      </c>
      <c r="Y1826" s="158"/>
      <c r="Z1826" s="158"/>
      <c r="AA1826" s="158"/>
      <c r="AB1826" s="158"/>
      <c r="AE1826" s="150"/>
      <c r="AF1826" s="160"/>
      <c r="AG1826" s="150"/>
      <c r="AH1826" s="150"/>
    </row>
    <row r="1827" spans="1:34" ht="15" customHeight="1">
      <c r="A1827" s="15"/>
      <c r="B1827" s="169">
        <v>27</v>
      </c>
      <c r="C1827" s="105" t="s">
        <v>667</v>
      </c>
      <c r="D1827" s="105"/>
      <c r="E1827" s="212" t="s">
        <v>47</v>
      </c>
      <c r="F1827" s="213" t="s">
        <v>14</v>
      </c>
      <c r="G1827" s="214">
        <v>300784.05</v>
      </c>
      <c r="H1827" s="214">
        <v>300784.05</v>
      </c>
      <c r="I1827" s="444">
        <v>300784.05</v>
      </c>
      <c r="J1827" s="449">
        <v>0.12007299270072992</v>
      </c>
      <c r="K1827" s="444">
        <f t="shared" si="1930"/>
        <v>336900.09104014601</v>
      </c>
      <c r="L1827" s="444">
        <f t="shared" ref="L1827:O1827" si="1956">IF($J1827&lt;0,(K1827*(1-$J1827)),(K1827*(1+$J1827)))</f>
        <v>377352.69321248477</v>
      </c>
      <c r="M1827" s="444">
        <f t="shared" si="1956"/>
        <v>422662.56039018824</v>
      </c>
      <c r="N1827" s="444">
        <f t="shared" si="1956"/>
        <v>473412.91891879117</v>
      </c>
      <c r="O1827" s="444">
        <f t="shared" si="1956"/>
        <v>530257.02487655845</v>
      </c>
      <c r="P1827" s="462"/>
      <c r="Q1827" s="87">
        <f t="shared" si="1932"/>
        <v>300784.05</v>
      </c>
      <c r="R1827" s="550">
        <f t="shared" si="1923"/>
        <v>0</v>
      </c>
      <c r="S1827" s="550">
        <f t="shared" si="1924"/>
        <v>0</v>
      </c>
      <c r="T1827" s="550">
        <f>IF(R1827=1,SUM($R$6:R1827),0)</f>
        <v>0</v>
      </c>
      <c r="U1827" s="550">
        <f>IF(S1827=1,SUM($S$6:S1827),0)</f>
        <v>0</v>
      </c>
      <c r="V1827" s="550">
        <f t="shared" si="1925"/>
        <v>0</v>
      </c>
      <c r="W1827" s="550">
        <f t="shared" si="1926"/>
        <v>0</v>
      </c>
      <c r="X1827" s="550">
        <f>IF(W1827=1,SUM($W$6:W1827),0)</f>
        <v>0</v>
      </c>
      <c r="Y1827" s="158"/>
      <c r="Z1827" s="158"/>
      <c r="AA1827" s="158"/>
      <c r="AB1827" s="158"/>
      <c r="AE1827" s="150"/>
      <c r="AF1827" s="160"/>
      <c r="AG1827" s="150"/>
      <c r="AH1827" s="150"/>
    </row>
    <row r="1828" spans="1:34" ht="15" customHeight="1">
      <c r="A1828" s="15"/>
      <c r="B1828" s="169">
        <v>28</v>
      </c>
      <c r="C1828" s="105" t="s">
        <v>416</v>
      </c>
      <c r="D1828" s="105"/>
      <c r="E1828" s="212" t="s">
        <v>47</v>
      </c>
      <c r="F1828" s="213" t="s">
        <v>14</v>
      </c>
      <c r="G1828" s="214">
        <v>300600</v>
      </c>
      <c r="H1828" s="214">
        <v>300600</v>
      </c>
      <c r="I1828" s="444">
        <v>300600</v>
      </c>
      <c r="J1828" s="449">
        <v>0.12007299270072992</v>
      </c>
      <c r="K1828" s="444">
        <f t="shared" si="1930"/>
        <v>336693.94160583947</v>
      </c>
      <c r="L1828" s="444">
        <f t="shared" ref="L1828:O1828" si="1957">IF($J1828&lt;0,(K1828*(1-$J1828)),(K1828*(1+$J1828)))</f>
        <v>377121.79079865746</v>
      </c>
      <c r="M1828" s="444">
        <f t="shared" si="1957"/>
        <v>422403.93283251091</v>
      </c>
      <c r="N1828" s="444">
        <f t="shared" si="1957"/>
        <v>473123.23717626865</v>
      </c>
      <c r="O1828" s="444">
        <f t="shared" si="1957"/>
        <v>529932.56018028047</v>
      </c>
      <c r="P1828" s="462"/>
      <c r="Q1828" s="87">
        <f t="shared" si="1932"/>
        <v>300600</v>
      </c>
      <c r="R1828" s="550">
        <f t="shared" si="1923"/>
        <v>0</v>
      </c>
      <c r="S1828" s="550">
        <f t="shared" si="1924"/>
        <v>0</v>
      </c>
      <c r="T1828" s="550">
        <f>IF(R1828=1,SUM($R$6:R1828),0)</f>
        <v>0</v>
      </c>
      <c r="U1828" s="550">
        <f>IF(S1828=1,SUM($S$6:S1828),0)</f>
        <v>0</v>
      </c>
      <c r="V1828" s="550">
        <f t="shared" si="1925"/>
        <v>0</v>
      </c>
      <c r="W1828" s="550">
        <f t="shared" si="1926"/>
        <v>0</v>
      </c>
      <c r="X1828" s="550">
        <f>IF(W1828=1,SUM($W$6:W1828),0)</f>
        <v>0</v>
      </c>
      <c r="Y1828" s="158"/>
      <c r="Z1828" s="158"/>
      <c r="AA1828" s="158"/>
      <c r="AB1828" s="158"/>
      <c r="AE1828" s="150"/>
      <c r="AF1828" s="160"/>
      <c r="AG1828" s="150"/>
      <c r="AH1828" s="150"/>
    </row>
    <row r="1829" spans="1:34" ht="15" customHeight="1">
      <c r="A1829" s="15"/>
      <c r="B1829" s="169">
        <v>29</v>
      </c>
      <c r="C1829" s="105" t="s">
        <v>417</v>
      </c>
      <c r="D1829" s="105"/>
      <c r="E1829" s="212" t="s">
        <v>47</v>
      </c>
      <c r="F1829" s="213" t="s">
        <v>14</v>
      </c>
      <c r="G1829" s="214">
        <v>358140</v>
      </c>
      <c r="H1829" s="214">
        <v>358140</v>
      </c>
      <c r="I1829" s="444">
        <v>358140</v>
      </c>
      <c r="J1829" s="449">
        <v>0.12007299270072992</v>
      </c>
      <c r="K1829" s="444">
        <f t="shared" si="1930"/>
        <v>401142.94160583947</v>
      </c>
      <c r="L1829" s="444">
        <f t="shared" ref="L1829:O1829" si="1958">IF($J1829&lt;0,(K1829*(1-$J1829)),(K1829*(1+$J1829)))</f>
        <v>449309.37510522682</v>
      </c>
      <c r="M1829" s="444">
        <f t="shared" si="1958"/>
        <v>503259.29642260628</v>
      </c>
      <c r="N1829" s="444">
        <f t="shared" si="1958"/>
        <v>563687.14624853246</v>
      </c>
      <c r="O1829" s="444">
        <f t="shared" si="1958"/>
        <v>631370.74884552788</v>
      </c>
      <c r="P1829" s="462"/>
      <c r="Q1829" s="87">
        <f t="shared" si="1932"/>
        <v>358140</v>
      </c>
      <c r="R1829" s="550">
        <f t="shared" si="1923"/>
        <v>0</v>
      </c>
      <c r="S1829" s="550">
        <f t="shared" si="1924"/>
        <v>0</v>
      </c>
      <c r="T1829" s="550">
        <f>IF(R1829=1,SUM($R$6:R1829),0)</f>
        <v>0</v>
      </c>
      <c r="U1829" s="550">
        <f>IF(S1829=1,SUM($S$6:S1829),0)</f>
        <v>0</v>
      </c>
      <c r="V1829" s="550">
        <f t="shared" si="1925"/>
        <v>0</v>
      </c>
      <c r="W1829" s="550">
        <f t="shared" si="1926"/>
        <v>0</v>
      </c>
      <c r="X1829" s="550">
        <f>IF(W1829=1,SUM($W$6:W1829),0)</f>
        <v>0</v>
      </c>
      <c r="Y1829" s="158"/>
      <c r="Z1829" s="158"/>
      <c r="AA1829" s="158"/>
      <c r="AB1829" s="158"/>
      <c r="AE1829" s="150"/>
      <c r="AF1829" s="160"/>
      <c r="AG1829" s="150"/>
      <c r="AH1829" s="150"/>
    </row>
    <row r="1830" spans="1:34" ht="15" customHeight="1">
      <c r="A1830" s="15"/>
      <c r="B1830" s="169">
        <v>30</v>
      </c>
      <c r="C1830" s="105" t="s">
        <v>418</v>
      </c>
      <c r="D1830" s="105"/>
      <c r="E1830" s="212" t="s">
        <v>47</v>
      </c>
      <c r="F1830" s="213" t="s">
        <v>14</v>
      </c>
      <c r="G1830" s="214">
        <v>341777.99941898551</v>
      </c>
      <c r="H1830" s="214">
        <v>341777.99941898551</v>
      </c>
      <c r="I1830" s="444">
        <v>341777.99941898551</v>
      </c>
      <c r="J1830" s="449">
        <v>0.12007299270072992</v>
      </c>
      <c r="K1830" s="444">
        <f t="shared" si="1930"/>
        <v>382816.30664849147</v>
      </c>
      <c r="L1830" s="444">
        <f t="shared" ref="L1830:O1830" si="1959">IF($J1830&lt;0,(K1830*(1-$J1830)),(K1830*(1+$J1830)))</f>
        <v>428782.20624241623</v>
      </c>
      <c r="M1830" s="444">
        <f t="shared" si="1959"/>
        <v>480267.3689627648</v>
      </c>
      <c r="N1830" s="444">
        <f t="shared" si="1959"/>
        <v>537934.50925062969</v>
      </c>
      <c r="O1830" s="444">
        <f t="shared" si="1959"/>
        <v>602525.91565335135</v>
      </c>
      <c r="P1830" s="462"/>
      <c r="Q1830" s="87">
        <f t="shared" si="1932"/>
        <v>341777.99941898551</v>
      </c>
      <c r="R1830" s="550">
        <f t="shared" si="1923"/>
        <v>0</v>
      </c>
      <c r="S1830" s="550">
        <f t="shared" si="1924"/>
        <v>0</v>
      </c>
      <c r="T1830" s="550">
        <f>IF(R1830=1,SUM($R$6:R1830),0)</f>
        <v>0</v>
      </c>
      <c r="U1830" s="550">
        <f>IF(S1830=1,SUM($S$6:S1830),0)</f>
        <v>0</v>
      </c>
      <c r="V1830" s="550">
        <f t="shared" si="1925"/>
        <v>0</v>
      </c>
      <c r="W1830" s="550">
        <f t="shared" si="1926"/>
        <v>0</v>
      </c>
      <c r="X1830" s="550">
        <f>IF(W1830=1,SUM($W$6:W1830),0)</f>
        <v>0</v>
      </c>
      <c r="Y1830" s="158"/>
      <c r="Z1830" s="158"/>
      <c r="AA1830" s="158"/>
      <c r="AB1830" s="158"/>
      <c r="AE1830" s="150"/>
      <c r="AF1830" s="160"/>
      <c r="AG1830" s="150"/>
      <c r="AH1830" s="150"/>
    </row>
    <row r="1831" spans="1:34" ht="15" customHeight="1">
      <c r="A1831" s="15"/>
      <c r="B1831" s="169">
        <v>31</v>
      </c>
      <c r="C1831" s="105" t="s">
        <v>419</v>
      </c>
      <c r="D1831" s="105"/>
      <c r="E1831" s="212" t="s">
        <v>47</v>
      </c>
      <c r="F1831" s="213" t="s">
        <v>14</v>
      </c>
      <c r="G1831" s="214">
        <v>395879.58401850733</v>
      </c>
      <c r="H1831" s="214">
        <v>395879.58401850733</v>
      </c>
      <c r="I1831" s="444">
        <v>395879.58401850733</v>
      </c>
      <c r="J1831" s="449">
        <v>0.12007299270072992</v>
      </c>
      <c r="K1831" s="444">
        <f t="shared" si="1930"/>
        <v>443414.0304207296</v>
      </c>
      <c r="L1831" s="444">
        <f t="shared" ref="L1831:O1831" si="1960">IF($J1831&lt;0,(K1831*(1-$J1831)),(K1831*(1+$J1831)))</f>
        <v>496656.08005883917</v>
      </c>
      <c r="M1831" s="444">
        <f t="shared" si="1960"/>
        <v>556291.06193451735</v>
      </c>
      <c r="N1831" s="444">
        <f t="shared" si="1960"/>
        <v>623086.594553662</v>
      </c>
      <c r="O1831" s="444">
        <f t="shared" si="1960"/>
        <v>697902.46667342656</v>
      </c>
      <c r="P1831" s="462"/>
      <c r="Q1831" s="87">
        <f t="shared" si="1932"/>
        <v>395879.58401850733</v>
      </c>
      <c r="R1831" s="550">
        <f t="shared" si="1923"/>
        <v>0</v>
      </c>
      <c r="S1831" s="550">
        <f t="shared" si="1924"/>
        <v>0</v>
      </c>
      <c r="T1831" s="550">
        <f>IF(R1831=1,SUM($R$6:R1831),0)</f>
        <v>0</v>
      </c>
      <c r="U1831" s="550">
        <f>IF(S1831=1,SUM($S$6:S1831),0)</f>
        <v>0</v>
      </c>
      <c r="V1831" s="550">
        <f t="shared" si="1925"/>
        <v>0</v>
      </c>
      <c r="W1831" s="550">
        <f t="shared" si="1926"/>
        <v>0</v>
      </c>
      <c r="X1831" s="550">
        <f>IF(W1831=1,SUM($W$6:W1831),0)</f>
        <v>0</v>
      </c>
      <c r="Y1831" s="158"/>
      <c r="Z1831" s="158"/>
      <c r="AA1831" s="158"/>
      <c r="AB1831" s="158"/>
      <c r="AE1831" s="150"/>
      <c r="AF1831" s="160"/>
      <c r="AG1831" s="150"/>
      <c r="AH1831" s="150"/>
    </row>
    <row r="1832" spans="1:34" ht="15" customHeight="1">
      <c r="A1832" s="15"/>
      <c r="B1832" s="169">
        <v>32</v>
      </c>
      <c r="C1832" s="105" t="s">
        <v>420</v>
      </c>
      <c r="D1832" s="105"/>
      <c r="E1832" s="212" t="s">
        <v>47</v>
      </c>
      <c r="F1832" s="213" t="s">
        <v>14</v>
      </c>
      <c r="G1832" s="214">
        <v>6240</v>
      </c>
      <c r="H1832" s="214">
        <v>6240</v>
      </c>
      <c r="I1832" s="444">
        <v>6240</v>
      </c>
      <c r="J1832" s="449">
        <v>0.12007299270072992</v>
      </c>
      <c r="K1832" s="444">
        <f t="shared" si="1930"/>
        <v>6989.2554744525551</v>
      </c>
      <c r="L1832" s="444">
        <f t="shared" ref="L1832:O1832" si="1961">IF($J1832&lt;0,(K1832*(1-$J1832)),(K1832*(1+$J1832)))</f>
        <v>7828.4762960200342</v>
      </c>
      <c r="M1832" s="444">
        <f t="shared" si="1961"/>
        <v>8768.4648731698853</v>
      </c>
      <c r="N1832" s="444">
        <f t="shared" si="1961"/>
        <v>9821.3206918826199</v>
      </c>
      <c r="O1832" s="444">
        <f t="shared" si="1961"/>
        <v>11000.59605963057</v>
      </c>
      <c r="P1832" s="462"/>
      <c r="Q1832" s="87">
        <f t="shared" si="1932"/>
        <v>6240</v>
      </c>
      <c r="R1832" s="550">
        <f t="shared" si="1923"/>
        <v>0</v>
      </c>
      <c r="S1832" s="550">
        <f t="shared" si="1924"/>
        <v>0</v>
      </c>
      <c r="T1832" s="550">
        <f>IF(R1832=1,SUM($R$6:R1832),0)</f>
        <v>0</v>
      </c>
      <c r="U1832" s="550">
        <f>IF(S1832=1,SUM($S$6:S1832),0)</f>
        <v>0</v>
      </c>
      <c r="V1832" s="550">
        <f t="shared" si="1925"/>
        <v>0</v>
      </c>
      <c r="W1832" s="550">
        <f t="shared" si="1926"/>
        <v>0</v>
      </c>
      <c r="X1832" s="550">
        <f>IF(W1832=1,SUM($W$6:W1832),0)</f>
        <v>0</v>
      </c>
      <c r="Y1832" s="158"/>
      <c r="Z1832" s="158"/>
      <c r="AA1832" s="158"/>
      <c r="AB1832" s="158"/>
      <c r="AE1832" s="150"/>
      <c r="AF1832" s="160"/>
      <c r="AG1832" s="150"/>
      <c r="AH1832" s="150"/>
    </row>
    <row r="1833" spans="1:34" ht="15" customHeight="1">
      <c r="A1833" s="15"/>
      <c r="B1833" s="169">
        <v>33</v>
      </c>
      <c r="C1833" s="105" t="s">
        <v>421</v>
      </c>
      <c r="D1833" s="105"/>
      <c r="E1833" s="212" t="s">
        <v>47</v>
      </c>
      <c r="F1833" s="213" t="s">
        <v>14</v>
      </c>
      <c r="G1833" s="214">
        <v>5760</v>
      </c>
      <c r="H1833" s="214">
        <v>5760</v>
      </c>
      <c r="I1833" s="444">
        <v>5760</v>
      </c>
      <c r="J1833" s="449">
        <v>0.12007299270072992</v>
      </c>
      <c r="K1833" s="444">
        <f t="shared" si="1930"/>
        <v>6451.620437956205</v>
      </c>
      <c r="L1833" s="444">
        <f t="shared" ref="L1833:O1833" si="1962">IF($J1833&lt;0,(K1833*(1-$J1833)),(K1833*(1+$J1833)))</f>
        <v>7226.2858117108008</v>
      </c>
      <c r="M1833" s="444">
        <f t="shared" si="1962"/>
        <v>8093.9675752337407</v>
      </c>
      <c r="N1833" s="444">
        <f t="shared" si="1962"/>
        <v>9065.8344848147262</v>
      </c>
      <c r="O1833" s="444">
        <f t="shared" si="1962"/>
        <v>10154.396362735912</v>
      </c>
      <c r="P1833" s="462"/>
      <c r="Q1833" s="87">
        <f t="shared" si="1932"/>
        <v>5760</v>
      </c>
      <c r="R1833" s="550">
        <f t="shared" si="1923"/>
        <v>0</v>
      </c>
      <c r="S1833" s="550">
        <f t="shared" si="1924"/>
        <v>0</v>
      </c>
      <c r="T1833" s="550">
        <f>IF(R1833=1,SUM($R$6:R1833),0)</f>
        <v>0</v>
      </c>
      <c r="U1833" s="550">
        <f>IF(S1833=1,SUM($S$6:S1833),0)</f>
        <v>0</v>
      </c>
      <c r="V1833" s="550">
        <f t="shared" si="1925"/>
        <v>0</v>
      </c>
      <c r="W1833" s="550">
        <f t="shared" si="1926"/>
        <v>0</v>
      </c>
      <c r="X1833" s="550">
        <f>IF(W1833=1,SUM($W$6:W1833),0)</f>
        <v>0</v>
      </c>
      <c r="Y1833" s="158"/>
      <c r="Z1833" s="158"/>
      <c r="AA1833" s="158"/>
      <c r="AB1833" s="158"/>
      <c r="AE1833" s="150"/>
      <c r="AF1833" s="160"/>
      <c r="AG1833" s="150"/>
      <c r="AH1833" s="150"/>
    </row>
    <row r="1834" spans="1:34" ht="15" customHeight="1">
      <c r="A1834" s="15"/>
      <c r="B1834" s="169"/>
      <c r="C1834" s="105"/>
      <c r="D1834" s="105"/>
      <c r="E1834" s="212" t="s">
        <v>48</v>
      </c>
      <c r="F1834" s="213"/>
      <c r="G1834" s="214">
        <v>0</v>
      </c>
      <c r="H1834" s="214">
        <v>0</v>
      </c>
      <c r="I1834" s="167"/>
      <c r="J1834" s="445"/>
      <c r="K1834" s="167"/>
      <c r="L1834" s="167"/>
      <c r="M1834" s="167"/>
      <c r="N1834" s="167"/>
      <c r="O1834" s="167"/>
      <c r="P1834" s="463"/>
      <c r="Q1834" s="87">
        <f t="shared" si="1932"/>
        <v>0</v>
      </c>
      <c r="R1834" s="550">
        <f t="shared" si="1923"/>
        <v>0</v>
      </c>
      <c r="S1834" s="550">
        <f t="shared" si="1924"/>
        <v>0</v>
      </c>
      <c r="T1834" s="550">
        <f>IF(R1834=1,SUM($R$6:R1834),0)</f>
        <v>0</v>
      </c>
      <c r="U1834" s="550">
        <f>IF(S1834=1,SUM($S$6:S1834),0)</f>
        <v>0</v>
      </c>
      <c r="V1834" s="550">
        <f t="shared" si="1925"/>
        <v>0</v>
      </c>
      <c r="W1834" s="550">
        <f t="shared" si="1926"/>
        <v>0</v>
      </c>
      <c r="X1834" s="550">
        <f>IF(W1834=1,SUM($W$6:W1834),0)</f>
        <v>0</v>
      </c>
      <c r="Y1834" s="158"/>
      <c r="Z1834" s="158"/>
      <c r="AA1834" s="158"/>
      <c r="AB1834" s="158"/>
      <c r="AE1834" s="150"/>
      <c r="AF1834" s="160"/>
      <c r="AG1834" s="150"/>
      <c r="AH1834" s="150"/>
    </row>
    <row r="1835" spans="1:34" ht="15" customHeight="1">
      <c r="A1835" s="15"/>
      <c r="B1835" s="425" t="s">
        <v>720</v>
      </c>
      <c r="C1835" s="426" t="s">
        <v>1983</v>
      </c>
      <c r="D1835" s="426"/>
      <c r="E1835" s="212" t="s">
        <v>48</v>
      </c>
      <c r="F1835" s="213"/>
      <c r="G1835" s="214">
        <v>0</v>
      </c>
      <c r="H1835" s="214">
        <v>0</v>
      </c>
      <c r="I1835" s="167"/>
      <c r="J1835" s="445"/>
      <c r="K1835" s="167"/>
      <c r="L1835" s="167"/>
      <c r="M1835" s="167"/>
      <c r="N1835" s="167"/>
      <c r="O1835" s="167"/>
      <c r="P1835" s="463"/>
      <c r="Q1835" s="87">
        <f t="shared" si="1932"/>
        <v>0</v>
      </c>
      <c r="R1835" s="550">
        <f t="shared" si="1923"/>
        <v>0</v>
      </c>
      <c r="S1835" s="550">
        <f t="shared" si="1924"/>
        <v>0</v>
      </c>
      <c r="T1835" s="550">
        <f>IF(R1835=1,SUM($R$6:R1835),0)</f>
        <v>0</v>
      </c>
      <c r="U1835" s="550">
        <f>IF(S1835=1,SUM($S$6:S1835),0)</f>
        <v>0</v>
      </c>
      <c r="V1835" s="550">
        <f t="shared" si="1925"/>
        <v>0</v>
      </c>
      <c r="W1835" s="550">
        <f t="shared" si="1926"/>
        <v>0</v>
      </c>
      <c r="X1835" s="550">
        <f>IF(W1835=1,SUM($W$6:W1835),0)</f>
        <v>0</v>
      </c>
      <c r="Y1835" s="158"/>
      <c r="Z1835" s="158"/>
      <c r="AA1835" s="158"/>
      <c r="AB1835" s="158"/>
      <c r="AE1835" s="150"/>
      <c r="AF1835" s="160"/>
      <c r="AG1835" s="150"/>
      <c r="AH1835" s="150"/>
    </row>
    <row r="1836" spans="1:34" ht="15" customHeight="1">
      <c r="A1836" s="15"/>
      <c r="B1836" s="169">
        <v>1</v>
      </c>
      <c r="C1836" s="105" t="s">
        <v>669</v>
      </c>
      <c r="D1836" s="105"/>
      <c r="E1836" s="212" t="s">
        <v>47</v>
      </c>
      <c r="F1836" s="213" t="s">
        <v>14</v>
      </c>
      <c r="G1836" s="214">
        <v>32640</v>
      </c>
      <c r="H1836" s="214">
        <v>32640</v>
      </c>
      <c r="I1836" s="443">
        <v>70880.399999999994</v>
      </c>
      <c r="J1836" s="446">
        <f t="shared" si="1929"/>
        <v>1.171580882352941</v>
      </c>
      <c r="K1836" s="443">
        <f t="shared" si="1930"/>
        <v>153922.52157352938</v>
      </c>
      <c r="L1836" s="443">
        <f t="shared" ref="L1836:O1836" si="1963">IF($J1836&lt;0,(K1836*(1-$J1836)),(K1836*(1+$J1836)))</f>
        <v>334255.20521263452</v>
      </c>
      <c r="M1836" s="443">
        <f t="shared" si="1963"/>
        <v>725862.21346671623</v>
      </c>
      <c r="N1836" s="443">
        <f t="shared" si="1963"/>
        <v>1576268.5059867105</v>
      </c>
      <c r="O1836" s="443">
        <f t="shared" si="1963"/>
        <v>3422994.553055773</v>
      </c>
      <c r="P1836" s="463"/>
      <c r="Q1836" s="87">
        <f t="shared" si="1932"/>
        <v>70880.399999999994</v>
      </c>
      <c r="R1836" s="550">
        <f t="shared" si="1923"/>
        <v>0</v>
      </c>
      <c r="S1836" s="550">
        <f t="shared" si="1924"/>
        <v>0</v>
      </c>
      <c r="T1836" s="550">
        <f>IF(R1836=1,SUM($R$6:R1836),0)</f>
        <v>0</v>
      </c>
      <c r="U1836" s="550">
        <f>IF(S1836=1,SUM($S$6:S1836),0)</f>
        <v>0</v>
      </c>
      <c r="V1836" s="550">
        <f t="shared" si="1925"/>
        <v>0</v>
      </c>
      <c r="W1836" s="550">
        <f t="shared" si="1926"/>
        <v>0</v>
      </c>
      <c r="X1836" s="550">
        <f>IF(W1836=1,SUM($W$6:W1836),0)</f>
        <v>0</v>
      </c>
      <c r="Y1836" s="158"/>
      <c r="Z1836" s="158"/>
      <c r="AA1836" s="158"/>
      <c r="AB1836" s="158"/>
      <c r="AE1836" s="150"/>
      <c r="AF1836" s="160"/>
      <c r="AG1836" s="150"/>
      <c r="AH1836" s="150"/>
    </row>
    <row r="1837" spans="1:34" ht="15" customHeight="1">
      <c r="A1837" s="15"/>
      <c r="B1837" s="169">
        <v>2</v>
      </c>
      <c r="C1837" s="105" t="s">
        <v>670</v>
      </c>
      <c r="D1837" s="105"/>
      <c r="E1837" s="212" t="s">
        <v>47</v>
      </c>
      <c r="F1837" s="213" t="s">
        <v>14</v>
      </c>
      <c r="G1837" s="214">
        <v>63840</v>
      </c>
      <c r="H1837" s="214">
        <v>63840</v>
      </c>
      <c r="I1837" s="443">
        <v>116910.59999999999</v>
      </c>
      <c r="J1837" s="446">
        <f t="shared" si="1929"/>
        <v>0.83130639097744352</v>
      </c>
      <c r="K1837" s="443">
        <f t="shared" si="1930"/>
        <v>214099.12895300749</v>
      </c>
      <c r="L1837" s="443">
        <f t="shared" ref="L1837:O1837" si="1964">IF($J1837&lt;0,(K1837*(1-$J1837)),(K1837*(1+$J1837)))</f>
        <v>392081.10315434641</v>
      </c>
      <c r="M1837" s="443">
        <f t="shared" si="1964"/>
        <v>718020.62998804078</v>
      </c>
      <c r="N1837" s="443">
        <f t="shared" si="1964"/>
        <v>1314915.7685507492</v>
      </c>
      <c r="O1837" s="443">
        <f t="shared" si="1964"/>
        <v>2408013.6505440036</v>
      </c>
      <c r="P1837" s="463"/>
      <c r="Q1837" s="87">
        <f t="shared" si="1932"/>
        <v>116910.59999999999</v>
      </c>
      <c r="R1837" s="550">
        <f t="shared" si="1923"/>
        <v>0</v>
      </c>
      <c r="S1837" s="550">
        <f t="shared" si="1924"/>
        <v>0</v>
      </c>
      <c r="T1837" s="550">
        <f>IF(R1837=1,SUM($R$6:R1837),0)</f>
        <v>0</v>
      </c>
      <c r="U1837" s="550">
        <f>IF(S1837=1,SUM($S$6:S1837),0)</f>
        <v>0</v>
      </c>
      <c r="V1837" s="550">
        <f t="shared" si="1925"/>
        <v>0</v>
      </c>
      <c r="W1837" s="550">
        <f t="shared" si="1926"/>
        <v>0</v>
      </c>
      <c r="X1837" s="550">
        <f>IF(W1837=1,SUM($W$6:W1837),0)</f>
        <v>0</v>
      </c>
      <c r="Y1837" s="158"/>
      <c r="Z1837" s="158"/>
      <c r="AA1837" s="158"/>
      <c r="AB1837" s="158"/>
      <c r="AE1837" s="150"/>
      <c r="AF1837" s="160"/>
      <c r="AG1837" s="150"/>
      <c r="AH1837" s="150"/>
    </row>
    <row r="1838" spans="1:34" ht="15" customHeight="1">
      <c r="A1838" s="15"/>
      <c r="B1838" s="169">
        <v>3</v>
      </c>
      <c r="C1838" s="105" t="s">
        <v>1984</v>
      </c>
      <c r="D1838" s="105" t="s">
        <v>1984</v>
      </c>
      <c r="E1838" s="212" t="s">
        <v>47</v>
      </c>
      <c r="F1838" s="213" t="s">
        <v>24</v>
      </c>
      <c r="G1838" s="405"/>
      <c r="H1838" s="405"/>
      <c r="I1838" s="409">
        <v>103438.2</v>
      </c>
      <c r="J1838" s="447">
        <v>0.12007299270072992</v>
      </c>
      <c r="K1838" s="409">
        <f t="shared" si="1930"/>
        <v>115858.33423357665</v>
      </c>
      <c r="L1838" s="409">
        <f t="shared" ref="L1838:O1838" si="1965">IF($J1838&lt;0,(K1838*(1-$J1838)),(K1838*(1+$J1838)))</f>
        <v>129769.79115432364</v>
      </c>
      <c r="M1838" s="409">
        <f t="shared" si="1965"/>
        <v>145351.63834037201</v>
      </c>
      <c r="N1838" s="409">
        <f t="shared" si="1965"/>
        <v>162804.44454985464</v>
      </c>
      <c r="O1838" s="409">
        <f t="shared" si="1965"/>
        <v>182352.86143193574</v>
      </c>
      <c r="P1838" s="463"/>
      <c r="Q1838" s="87">
        <f t="shared" si="1932"/>
        <v>103438.2</v>
      </c>
      <c r="R1838" s="550">
        <f t="shared" si="1923"/>
        <v>0</v>
      </c>
      <c r="S1838" s="550">
        <f t="shared" si="1924"/>
        <v>0</v>
      </c>
      <c r="T1838" s="550">
        <f>IF(R1838=1,SUM($R$6:R1838),0)</f>
        <v>0</v>
      </c>
      <c r="U1838" s="550">
        <f>IF(S1838=1,SUM($S$6:S1838),0)</f>
        <v>0</v>
      </c>
      <c r="V1838" s="550">
        <f t="shared" si="1925"/>
        <v>0</v>
      </c>
      <c r="W1838" s="550">
        <f t="shared" si="1926"/>
        <v>0</v>
      </c>
      <c r="X1838" s="550">
        <f>IF(W1838=1,SUM($W$6:W1838),0)</f>
        <v>0</v>
      </c>
      <c r="Y1838" s="158"/>
      <c r="Z1838" s="158"/>
      <c r="AA1838" s="158"/>
      <c r="AB1838" s="158"/>
      <c r="AE1838" s="150"/>
      <c r="AF1838" s="160"/>
      <c r="AG1838" s="150"/>
      <c r="AH1838" s="150"/>
    </row>
    <row r="1839" spans="1:34" ht="15" customHeight="1">
      <c r="A1839" s="15"/>
      <c r="B1839" s="169">
        <v>4</v>
      </c>
      <c r="C1839" s="105" t="s">
        <v>2372</v>
      </c>
      <c r="D1839" s="105"/>
      <c r="E1839" s="212" t="s">
        <v>47</v>
      </c>
      <c r="F1839" s="213" t="s">
        <v>14</v>
      </c>
      <c r="G1839" s="214">
        <v>450000</v>
      </c>
      <c r="H1839" s="214">
        <v>450000</v>
      </c>
      <c r="I1839" s="444">
        <v>450000</v>
      </c>
      <c r="J1839" s="449">
        <v>0.12007299270072992</v>
      </c>
      <c r="K1839" s="444">
        <f t="shared" si="1930"/>
        <v>504032.84671532852</v>
      </c>
      <c r="L1839" s="444">
        <f t="shared" ref="L1839:O1839" si="1966">IF($J1839&lt;0,(K1839*(1-$J1839)),(K1839*(1+$J1839)))</f>
        <v>564553.57903990638</v>
      </c>
      <c r="M1839" s="444">
        <f t="shared" si="1966"/>
        <v>632341.21681513602</v>
      </c>
      <c r="N1839" s="444">
        <f t="shared" si="1966"/>
        <v>708268.31912615057</v>
      </c>
      <c r="O1839" s="444">
        <f t="shared" si="1966"/>
        <v>793312.21583874314</v>
      </c>
      <c r="P1839" s="463"/>
      <c r="Q1839" s="87">
        <f t="shared" si="1932"/>
        <v>450000</v>
      </c>
      <c r="R1839" s="550">
        <f t="shared" si="1923"/>
        <v>0</v>
      </c>
      <c r="S1839" s="550">
        <f t="shared" si="1924"/>
        <v>0</v>
      </c>
      <c r="T1839" s="550">
        <f>IF(R1839=1,SUM($R$6:R1839),0)</f>
        <v>0</v>
      </c>
      <c r="U1839" s="550">
        <f>IF(S1839=1,SUM($S$6:S1839),0)</f>
        <v>0</v>
      </c>
      <c r="V1839" s="550">
        <f t="shared" si="1925"/>
        <v>0</v>
      </c>
      <c r="W1839" s="550">
        <f t="shared" si="1926"/>
        <v>0</v>
      </c>
      <c r="X1839" s="550">
        <f>IF(W1839=1,SUM($W$6:W1839),0)</f>
        <v>0</v>
      </c>
      <c r="Y1839" s="158"/>
      <c r="Z1839" s="158"/>
      <c r="AA1839" s="158"/>
      <c r="AB1839" s="158"/>
      <c r="AE1839" s="150"/>
      <c r="AF1839" s="160"/>
      <c r="AG1839" s="150"/>
      <c r="AH1839" s="150"/>
    </row>
    <row r="1840" spans="1:34" ht="15" customHeight="1">
      <c r="A1840" s="15"/>
      <c r="B1840" s="169">
        <v>5</v>
      </c>
      <c r="C1840" s="105" t="s">
        <v>2373</v>
      </c>
      <c r="D1840" s="105" t="s">
        <v>1985</v>
      </c>
      <c r="E1840" s="212" t="s">
        <v>47</v>
      </c>
      <c r="F1840" s="213" t="s">
        <v>14</v>
      </c>
      <c r="G1840" s="167">
        <v>985020</v>
      </c>
      <c r="H1840" s="167">
        <v>985020</v>
      </c>
      <c r="I1840" s="167">
        <v>842928.6</v>
      </c>
      <c r="J1840" s="445">
        <f t="shared" si="1929"/>
        <v>-0.14425229944569656</v>
      </c>
      <c r="K1840" s="167">
        <f t="shared" si="1930"/>
        <v>964522.98881854175</v>
      </c>
      <c r="L1840" s="167">
        <f t="shared" ref="L1840:O1840" si="1967">IF($J1840&lt;0,(K1840*(1-$J1840)),(K1840*(1+$J1840)))</f>
        <v>1103657.6478238523</v>
      </c>
      <c r="M1840" s="167">
        <f t="shared" si="1967"/>
        <v>1262862.8013232716</v>
      </c>
      <c r="N1840" s="167">
        <f t="shared" si="1967"/>
        <v>1445033.6642985872</v>
      </c>
      <c r="O1840" s="167">
        <f t="shared" si="1967"/>
        <v>1653483.093150099</v>
      </c>
      <c r="P1840" s="463"/>
      <c r="Q1840" s="87">
        <f t="shared" si="1932"/>
        <v>842928.6</v>
      </c>
      <c r="R1840" s="550">
        <f t="shared" si="1923"/>
        <v>0</v>
      </c>
      <c r="S1840" s="550">
        <f t="shared" si="1924"/>
        <v>0</v>
      </c>
      <c r="T1840" s="550">
        <f>IF(R1840=1,SUM($R$6:R1840),0)</f>
        <v>0</v>
      </c>
      <c r="U1840" s="550">
        <f>IF(S1840=1,SUM($S$6:S1840),0)</f>
        <v>0</v>
      </c>
      <c r="V1840" s="550">
        <f t="shared" si="1925"/>
        <v>0</v>
      </c>
      <c r="W1840" s="550">
        <f t="shared" si="1926"/>
        <v>0</v>
      </c>
      <c r="X1840" s="550">
        <f>IF(W1840=1,SUM($W$6:W1840),0)</f>
        <v>0</v>
      </c>
      <c r="Y1840" s="158"/>
      <c r="Z1840" s="158"/>
      <c r="AA1840" s="158"/>
      <c r="AB1840" s="158"/>
      <c r="AE1840" s="150"/>
      <c r="AF1840" s="160"/>
      <c r="AG1840" s="150"/>
      <c r="AH1840" s="150"/>
    </row>
    <row r="1841" spans="1:34" ht="15" customHeight="1">
      <c r="A1841" s="15"/>
      <c r="B1841" s="169">
        <v>6</v>
      </c>
      <c r="C1841" s="105" t="s">
        <v>423</v>
      </c>
      <c r="D1841" s="105"/>
      <c r="E1841" s="212" t="s">
        <v>47</v>
      </c>
      <c r="F1841" s="213" t="s">
        <v>14</v>
      </c>
      <c r="G1841" s="214">
        <v>15000</v>
      </c>
      <c r="H1841" s="214">
        <v>15000</v>
      </c>
      <c r="I1841" s="167">
        <f>I1836-I1844</f>
        <v>24159.77399999999</v>
      </c>
      <c r="J1841" s="445">
        <f t="shared" si="1929"/>
        <v>0.61065159999999941</v>
      </c>
      <c r="K1841" s="167">
        <f t="shared" si="1930"/>
        <v>38912.978648738368</v>
      </c>
      <c r="L1841" s="167">
        <f t="shared" ref="L1841:O1841" si="1968">IF($J1841&lt;0,(K1841*(1-$J1841)),(K1841*(1+$J1841)))</f>
        <v>62675.251321356263</v>
      </c>
      <c r="M1841" s="167">
        <f t="shared" si="1968"/>
        <v>100947.99382114454</v>
      </c>
      <c r="N1841" s="167">
        <f t="shared" si="1968"/>
        <v>162592.0477648165</v>
      </c>
      <c r="O1841" s="167">
        <f t="shared" si="1968"/>
        <v>261879.14187967801</v>
      </c>
      <c r="P1841" s="463"/>
      <c r="Q1841" s="87">
        <f t="shared" si="1932"/>
        <v>24159.77399999999</v>
      </c>
      <c r="R1841" s="550">
        <f t="shared" si="1923"/>
        <v>0</v>
      </c>
      <c r="S1841" s="550">
        <f t="shared" si="1924"/>
        <v>0</v>
      </c>
      <c r="T1841" s="550">
        <f>IF(R1841=1,SUM($R$6:R1841),0)</f>
        <v>0</v>
      </c>
      <c r="U1841" s="550">
        <f>IF(S1841=1,SUM($S$6:S1841),0)</f>
        <v>0</v>
      </c>
      <c r="V1841" s="550">
        <f t="shared" si="1925"/>
        <v>0</v>
      </c>
      <c r="W1841" s="550">
        <f t="shared" si="1926"/>
        <v>0</v>
      </c>
      <c r="X1841" s="550">
        <f>IF(W1841=1,SUM($W$6:W1841),0)</f>
        <v>0</v>
      </c>
      <c r="Y1841" s="158"/>
      <c r="Z1841" s="158"/>
      <c r="AA1841" s="158"/>
      <c r="AB1841" s="158"/>
      <c r="AE1841" s="150"/>
      <c r="AF1841" s="160"/>
      <c r="AG1841" s="150"/>
      <c r="AH1841" s="150"/>
    </row>
    <row r="1842" spans="1:34" ht="15" customHeight="1">
      <c r="A1842" s="15"/>
      <c r="B1842" s="169">
        <v>7</v>
      </c>
      <c r="C1842" s="105" t="s">
        <v>424</v>
      </c>
      <c r="D1842" s="105"/>
      <c r="E1842" s="212" t="s">
        <v>47</v>
      </c>
      <c r="F1842" s="213" t="s">
        <v>14</v>
      </c>
      <c r="G1842" s="214">
        <v>36180</v>
      </c>
      <c r="H1842" s="214">
        <v>36180</v>
      </c>
      <c r="I1842" s="167">
        <f>I1837-I1847</f>
        <v>54707.651999999995</v>
      </c>
      <c r="J1842" s="445">
        <f t="shared" si="1929"/>
        <v>0.51209651741293516</v>
      </c>
      <c r="K1842" s="167">
        <f t="shared" si="1930"/>
        <v>82723.250065038796</v>
      </c>
      <c r="L1842" s="167">
        <f t="shared" ref="L1842:O1842" si="1969">IF($J1842&lt;0,(K1842*(1-$J1842)),(K1842*(1+$J1842)))</f>
        <v>125085.53833242453</v>
      </c>
      <c r="M1842" s="167">
        <f t="shared" si="1969"/>
        <v>189141.40689118137</v>
      </c>
      <c r="N1842" s="167">
        <f t="shared" si="1969"/>
        <v>286000.06265873829</v>
      </c>
      <c r="O1842" s="167">
        <f t="shared" si="1969"/>
        <v>432459.69872615946</v>
      </c>
      <c r="P1842" s="463"/>
      <c r="Q1842" s="87">
        <f t="shared" si="1932"/>
        <v>54707.651999999995</v>
      </c>
      <c r="R1842" s="550">
        <f t="shared" si="1923"/>
        <v>0</v>
      </c>
      <c r="S1842" s="550">
        <f t="shared" si="1924"/>
        <v>0</v>
      </c>
      <c r="T1842" s="550">
        <f>IF(R1842=1,SUM($R$6:R1842),0)</f>
        <v>0</v>
      </c>
      <c r="U1842" s="550">
        <f>IF(S1842=1,SUM($S$6:S1842),0)</f>
        <v>0</v>
      </c>
      <c r="V1842" s="550">
        <f t="shared" si="1925"/>
        <v>0</v>
      </c>
      <c r="W1842" s="550">
        <f t="shared" si="1926"/>
        <v>0</v>
      </c>
      <c r="X1842" s="550">
        <f>IF(W1842=1,SUM($W$6:W1842),0)</f>
        <v>0</v>
      </c>
      <c r="Y1842" s="158"/>
      <c r="Z1842" s="158"/>
      <c r="AA1842" s="158"/>
      <c r="AB1842" s="158"/>
      <c r="AE1842" s="150"/>
      <c r="AF1842" s="160"/>
      <c r="AG1842" s="150"/>
      <c r="AH1842" s="150"/>
    </row>
    <row r="1843" spans="1:34" ht="15" customHeight="1">
      <c r="A1843" s="15"/>
      <c r="B1843" s="169">
        <v>8</v>
      </c>
      <c r="C1843" s="105" t="s">
        <v>1986</v>
      </c>
      <c r="D1843" s="105" t="s">
        <v>1986</v>
      </c>
      <c r="E1843" s="212" t="s">
        <v>47</v>
      </c>
      <c r="F1843" s="213" t="s">
        <v>14</v>
      </c>
      <c r="G1843" s="409"/>
      <c r="H1843" s="409"/>
      <c r="I1843" s="409">
        <v>34587</v>
      </c>
      <c r="J1843" s="447">
        <v>0.12007299270072992</v>
      </c>
      <c r="K1843" s="409">
        <f t="shared" si="1930"/>
        <v>38739.964598540151</v>
      </c>
      <c r="L1843" s="409">
        <f t="shared" ref="L1843:O1843" si="1970">IF($J1843&lt;0,(K1843*(1-$J1843)),(K1843*(1+$J1843)))</f>
        <v>43391.588085007199</v>
      </c>
      <c r="M1843" s="409">
        <f t="shared" si="1970"/>
        <v>48601.745924411349</v>
      </c>
      <c r="N1843" s="409">
        <f t="shared" si="1970"/>
        <v>54437.503008035928</v>
      </c>
      <c r="O1843" s="409">
        <f t="shared" si="1970"/>
        <v>60973.976909365796</v>
      </c>
      <c r="P1843" s="463"/>
      <c r="Q1843" s="87">
        <f t="shared" si="1932"/>
        <v>34587</v>
      </c>
      <c r="R1843" s="550">
        <f t="shared" si="1923"/>
        <v>0</v>
      </c>
      <c r="S1843" s="550">
        <f t="shared" si="1924"/>
        <v>0</v>
      </c>
      <c r="T1843" s="550">
        <f>IF(R1843=1,SUM($R$6:R1843),0)</f>
        <v>0</v>
      </c>
      <c r="U1843" s="550">
        <f>IF(S1843=1,SUM($S$6:S1843),0)</f>
        <v>0</v>
      </c>
      <c r="V1843" s="550">
        <f t="shared" si="1925"/>
        <v>0</v>
      </c>
      <c r="W1843" s="550">
        <f t="shared" si="1926"/>
        <v>0</v>
      </c>
      <c r="X1843" s="550">
        <f>IF(W1843=1,SUM($W$6:W1843),0)</f>
        <v>0</v>
      </c>
      <c r="Y1843" s="158"/>
      <c r="Z1843" s="158"/>
      <c r="AA1843" s="158"/>
      <c r="AB1843" s="158"/>
      <c r="AE1843" s="150"/>
      <c r="AF1843" s="160"/>
      <c r="AG1843" s="150"/>
      <c r="AH1843" s="150"/>
    </row>
    <row r="1844" spans="1:34" ht="15" customHeight="1">
      <c r="A1844" s="15"/>
      <c r="B1844" s="169">
        <v>9</v>
      </c>
      <c r="C1844" s="105" t="s">
        <v>1987</v>
      </c>
      <c r="D1844" s="105" t="s">
        <v>1987</v>
      </c>
      <c r="E1844" s="212" t="s">
        <v>47</v>
      </c>
      <c r="F1844" s="213" t="s">
        <v>14</v>
      </c>
      <c r="G1844" s="409"/>
      <c r="H1844" s="409"/>
      <c r="I1844" s="409">
        <v>46720.626000000004</v>
      </c>
      <c r="J1844" s="447">
        <v>0.12007299270072992</v>
      </c>
      <c r="K1844" s="409">
        <f t="shared" si="1930"/>
        <v>52330.511384671539</v>
      </c>
      <c r="L1844" s="409">
        <f t="shared" ref="L1844:O1844" si="1971">IF($J1844&lt;0,(K1844*(1-$J1844)),(K1844*(1+$J1844)))</f>
        <v>58613.992496188672</v>
      </c>
      <c r="M1844" s="409">
        <f t="shared" si="1971"/>
        <v>65651.949989344183</v>
      </c>
      <c r="N1844" s="409">
        <f t="shared" si="1971"/>
        <v>73534.9761012034</v>
      </c>
      <c r="O1844" s="409">
        <f t="shared" si="1971"/>
        <v>82364.540749851556</v>
      </c>
      <c r="P1844" s="463"/>
      <c r="Q1844" s="87">
        <f t="shared" si="1932"/>
        <v>46720.626000000004</v>
      </c>
      <c r="R1844" s="550">
        <f t="shared" si="1923"/>
        <v>0</v>
      </c>
      <c r="S1844" s="550">
        <f t="shared" si="1924"/>
        <v>0</v>
      </c>
      <c r="T1844" s="550">
        <f>IF(R1844=1,SUM($R$6:R1844),0)</f>
        <v>0</v>
      </c>
      <c r="U1844" s="550">
        <f>IF(S1844=1,SUM($S$6:S1844),0)</f>
        <v>0</v>
      </c>
      <c r="V1844" s="550">
        <f t="shared" si="1925"/>
        <v>0</v>
      </c>
      <c r="W1844" s="550">
        <f t="shared" si="1926"/>
        <v>0</v>
      </c>
      <c r="X1844" s="550">
        <f>IF(W1844=1,SUM($W$6:W1844),0)</f>
        <v>0</v>
      </c>
      <c r="Y1844" s="158"/>
      <c r="Z1844" s="158"/>
      <c r="AA1844" s="158"/>
      <c r="AB1844" s="158"/>
      <c r="AE1844" s="150"/>
      <c r="AF1844" s="160"/>
      <c r="AG1844" s="150"/>
      <c r="AH1844" s="150"/>
    </row>
    <row r="1845" spans="1:34" ht="15" customHeight="1">
      <c r="A1845" s="15"/>
      <c r="B1845" s="169">
        <v>10</v>
      </c>
      <c r="C1845" s="105" t="s">
        <v>1988</v>
      </c>
      <c r="D1845" s="105" t="s">
        <v>1988</v>
      </c>
      <c r="E1845" s="212" t="s">
        <v>47</v>
      </c>
      <c r="F1845" s="213" t="s">
        <v>14</v>
      </c>
      <c r="G1845" s="409"/>
      <c r="H1845" s="409"/>
      <c r="I1845" s="409">
        <v>54869.675999999999</v>
      </c>
      <c r="J1845" s="447">
        <v>0.12007299270072992</v>
      </c>
      <c r="K1845" s="409">
        <f t="shared" si="1930"/>
        <v>61458.042205839418</v>
      </c>
      <c r="L1845" s="409">
        <f t="shared" ref="L1845:O1845" si="1972">IF($J1845&lt;0,(K1845*(1-$J1845)),(K1845*(1+$J1845)))</f>
        <v>68837.493259022332</v>
      </c>
      <c r="M1845" s="409">
        <f t="shared" si="1972"/>
        <v>77103.017084649473</v>
      </c>
      <c r="N1845" s="409">
        <f t="shared" si="1972"/>
        <v>86361.007092258849</v>
      </c>
      <c r="O1845" s="409">
        <f t="shared" si="1972"/>
        <v>96730.631666475339</v>
      </c>
      <c r="P1845" s="463"/>
      <c r="Q1845" s="87">
        <f t="shared" si="1932"/>
        <v>54869.675999999999</v>
      </c>
      <c r="R1845" s="550">
        <f t="shared" si="1923"/>
        <v>0</v>
      </c>
      <c r="S1845" s="550">
        <f t="shared" si="1924"/>
        <v>0</v>
      </c>
      <c r="T1845" s="550">
        <f>IF(R1845=1,SUM($R$6:R1845),0)</f>
        <v>0</v>
      </c>
      <c r="U1845" s="550">
        <f>IF(S1845=1,SUM($S$6:S1845),0)</f>
        <v>0</v>
      </c>
      <c r="V1845" s="550">
        <f t="shared" si="1925"/>
        <v>0</v>
      </c>
      <c r="W1845" s="550">
        <f t="shared" si="1926"/>
        <v>0</v>
      </c>
      <c r="X1845" s="550">
        <f>IF(W1845=1,SUM($W$6:W1845),0)</f>
        <v>0</v>
      </c>
      <c r="Y1845" s="158"/>
      <c r="Z1845" s="158"/>
      <c r="AA1845" s="158"/>
      <c r="AB1845" s="158"/>
      <c r="AE1845" s="150"/>
      <c r="AF1845" s="160"/>
      <c r="AG1845" s="150"/>
      <c r="AH1845" s="150"/>
    </row>
    <row r="1846" spans="1:34" ht="15" customHeight="1">
      <c r="A1846" s="15"/>
      <c r="B1846" s="169">
        <v>11</v>
      </c>
      <c r="C1846" s="105" t="s">
        <v>1989</v>
      </c>
      <c r="D1846" s="105" t="s">
        <v>1989</v>
      </c>
      <c r="E1846" s="212" t="s">
        <v>47</v>
      </c>
      <c r="F1846" s="213" t="s">
        <v>14</v>
      </c>
      <c r="G1846" s="409"/>
      <c r="H1846" s="409"/>
      <c r="I1846" s="409">
        <v>58230.228000000003</v>
      </c>
      <c r="J1846" s="447">
        <v>0.12007299270072992</v>
      </c>
      <c r="K1846" s="409">
        <f t="shared" si="1930"/>
        <v>65222.105741605847</v>
      </c>
      <c r="L1846" s="409">
        <f t="shared" ref="L1846:O1846" si="1973">IF($J1846&lt;0,(K1846*(1-$J1846)),(K1846*(1+$J1846)))</f>
        <v>73053.519168243933</v>
      </c>
      <c r="M1846" s="409">
        <f t="shared" si="1973"/>
        <v>81825.273842095121</v>
      </c>
      <c r="N1846" s="409">
        <f t="shared" si="1973"/>
        <v>91650.279350872239</v>
      </c>
      <c r="O1846" s="409">
        <f t="shared" si="1973"/>
        <v>102655.00267438938</v>
      </c>
      <c r="P1846" s="463"/>
      <c r="Q1846" s="87">
        <f t="shared" si="1932"/>
        <v>58230.228000000003</v>
      </c>
      <c r="R1846" s="550">
        <f t="shared" si="1923"/>
        <v>0</v>
      </c>
      <c r="S1846" s="550">
        <f t="shared" si="1924"/>
        <v>0</v>
      </c>
      <c r="T1846" s="550">
        <f>IF(R1846=1,SUM($R$6:R1846),0)</f>
        <v>0</v>
      </c>
      <c r="U1846" s="550">
        <f>IF(S1846=1,SUM($S$6:S1846),0)</f>
        <v>0</v>
      </c>
      <c r="V1846" s="550">
        <f t="shared" si="1925"/>
        <v>0</v>
      </c>
      <c r="W1846" s="550">
        <f t="shared" si="1926"/>
        <v>0</v>
      </c>
      <c r="X1846" s="550">
        <f>IF(W1846=1,SUM($W$6:W1846),0)</f>
        <v>0</v>
      </c>
      <c r="Y1846" s="158"/>
      <c r="Z1846" s="158"/>
      <c r="AA1846" s="158"/>
      <c r="AB1846" s="158"/>
      <c r="AE1846" s="150"/>
      <c r="AF1846" s="160"/>
      <c r="AG1846" s="150"/>
      <c r="AH1846" s="150"/>
    </row>
    <row r="1847" spans="1:34" ht="15" customHeight="1">
      <c r="A1847" s="15"/>
      <c r="B1847" s="169">
        <v>12</v>
      </c>
      <c r="C1847" s="105" t="s">
        <v>1990</v>
      </c>
      <c r="D1847" s="105" t="s">
        <v>1990</v>
      </c>
      <c r="E1847" s="212" t="s">
        <v>47</v>
      </c>
      <c r="F1847" s="213" t="s">
        <v>14</v>
      </c>
      <c r="G1847" s="409"/>
      <c r="H1847" s="409"/>
      <c r="I1847" s="409">
        <v>62202.947999999997</v>
      </c>
      <c r="J1847" s="447">
        <v>0.12007299270072992</v>
      </c>
      <c r="K1847" s="409">
        <f t="shared" si="1930"/>
        <v>69671.84212116788</v>
      </c>
      <c r="L1847" s="409">
        <f t="shared" ref="L1847:O1847" si="1974">IF($J1847&lt;0,(K1847*(1-$J1847)),(K1847*(1+$J1847)))</f>
        <v>78037.548711629279</v>
      </c>
      <c r="M1847" s="409">
        <f t="shared" si="1974"/>
        <v>87407.750728463609</v>
      </c>
      <c r="N1847" s="409">
        <f t="shared" si="1974"/>
        <v>97903.060943669654</v>
      </c>
      <c r="O1847" s="409">
        <f t="shared" si="1974"/>
        <v>109658.57446573803</v>
      </c>
      <c r="P1847" s="463"/>
      <c r="Q1847" s="87">
        <f t="shared" si="1932"/>
        <v>62202.947999999997</v>
      </c>
      <c r="R1847" s="550">
        <f t="shared" si="1923"/>
        <v>0</v>
      </c>
      <c r="S1847" s="550">
        <f t="shared" si="1924"/>
        <v>0</v>
      </c>
      <c r="T1847" s="550">
        <f>IF(R1847=1,SUM($R$6:R1847),0)</f>
        <v>0</v>
      </c>
      <c r="U1847" s="550">
        <f>IF(S1847=1,SUM($S$6:S1847),0)</f>
        <v>0</v>
      </c>
      <c r="V1847" s="550">
        <f t="shared" si="1925"/>
        <v>0</v>
      </c>
      <c r="W1847" s="550">
        <f t="shared" si="1926"/>
        <v>0</v>
      </c>
      <c r="X1847" s="550">
        <f>IF(W1847=1,SUM($W$6:W1847),0)</f>
        <v>0</v>
      </c>
      <c r="Y1847" s="158"/>
      <c r="Z1847" s="158"/>
      <c r="AA1847" s="158"/>
      <c r="AB1847" s="158"/>
      <c r="AE1847" s="150"/>
      <c r="AF1847" s="160"/>
      <c r="AG1847" s="150"/>
      <c r="AH1847" s="150"/>
    </row>
    <row r="1848" spans="1:34" ht="15" customHeight="1">
      <c r="A1848" s="15"/>
      <c r="B1848" s="169">
        <v>13</v>
      </c>
      <c r="C1848" s="105" t="s">
        <v>1991</v>
      </c>
      <c r="D1848" s="105" t="s">
        <v>1991</v>
      </c>
      <c r="E1848" s="212" t="s">
        <v>47</v>
      </c>
      <c r="F1848" s="213" t="s">
        <v>14</v>
      </c>
      <c r="G1848" s="409"/>
      <c r="H1848" s="409"/>
      <c r="I1848" s="409">
        <v>70880.399999999994</v>
      </c>
      <c r="J1848" s="447">
        <v>0.12007299270072992</v>
      </c>
      <c r="K1848" s="409">
        <f t="shared" si="1930"/>
        <v>79391.221751824822</v>
      </c>
      <c r="L1848" s="409">
        <f t="shared" ref="L1848:O1848" si="1975">IF($J1848&lt;0,(K1848*(1-$J1848)),(K1848*(1+$J1848)))</f>
        <v>88923.963341733717</v>
      </c>
      <c r="M1848" s="409">
        <f t="shared" si="1975"/>
        <v>99601.32974298569</v>
      </c>
      <c r="N1848" s="409">
        <f t="shared" si="1975"/>
        <v>111560.75948219822</v>
      </c>
      <c r="O1848" s="409">
        <f t="shared" si="1975"/>
        <v>124956.19374119211</v>
      </c>
      <c r="P1848" s="463"/>
      <c r="Q1848" s="87">
        <f t="shared" si="1932"/>
        <v>70880.399999999994</v>
      </c>
      <c r="R1848" s="550">
        <f t="shared" si="1923"/>
        <v>0</v>
      </c>
      <c r="S1848" s="550">
        <f t="shared" si="1924"/>
        <v>0</v>
      </c>
      <c r="T1848" s="550">
        <f>IF(R1848=1,SUM($R$6:R1848),0)</f>
        <v>0</v>
      </c>
      <c r="U1848" s="550">
        <f>IF(S1848=1,SUM($S$6:S1848),0)</f>
        <v>0</v>
      </c>
      <c r="V1848" s="550">
        <f t="shared" si="1925"/>
        <v>0</v>
      </c>
      <c r="W1848" s="550">
        <f t="shared" si="1926"/>
        <v>0</v>
      </c>
      <c r="X1848" s="550">
        <f>IF(W1848=1,SUM($W$6:W1848),0)</f>
        <v>0</v>
      </c>
      <c r="Y1848" s="158"/>
      <c r="Z1848" s="158"/>
      <c r="AA1848" s="158"/>
      <c r="AB1848" s="158"/>
      <c r="AE1848" s="150"/>
      <c r="AF1848" s="160"/>
      <c r="AG1848" s="150"/>
      <c r="AH1848" s="150"/>
    </row>
    <row r="1849" spans="1:34" ht="15" customHeight="1">
      <c r="A1849" s="15"/>
      <c r="B1849" s="169">
        <v>14</v>
      </c>
      <c r="C1849" s="105" t="s">
        <v>1992</v>
      </c>
      <c r="D1849" s="105" t="s">
        <v>1992</v>
      </c>
      <c r="E1849" s="212" t="s">
        <v>47</v>
      </c>
      <c r="F1849" s="213" t="s">
        <v>14</v>
      </c>
      <c r="G1849" s="409"/>
      <c r="H1849" s="409"/>
      <c r="I1849" s="409">
        <v>70880.399999999994</v>
      </c>
      <c r="J1849" s="447">
        <v>0.12007299270072992</v>
      </c>
      <c r="K1849" s="409">
        <f t="shared" si="1930"/>
        <v>79391.221751824822</v>
      </c>
      <c r="L1849" s="409">
        <f t="shared" ref="L1849:O1849" si="1976">IF($J1849&lt;0,(K1849*(1-$J1849)),(K1849*(1+$J1849)))</f>
        <v>88923.963341733717</v>
      </c>
      <c r="M1849" s="409">
        <f t="shared" si="1976"/>
        <v>99601.32974298569</v>
      </c>
      <c r="N1849" s="409">
        <f t="shared" si="1976"/>
        <v>111560.75948219822</v>
      </c>
      <c r="O1849" s="409">
        <f t="shared" si="1976"/>
        <v>124956.19374119211</v>
      </c>
      <c r="P1849" s="463"/>
      <c r="Q1849" s="87">
        <f t="shared" si="1932"/>
        <v>70880.399999999994</v>
      </c>
      <c r="R1849" s="550">
        <f t="shared" si="1923"/>
        <v>0</v>
      </c>
      <c r="S1849" s="550">
        <f t="shared" si="1924"/>
        <v>0</v>
      </c>
      <c r="T1849" s="550">
        <f>IF(R1849=1,SUM($R$6:R1849),0)</f>
        <v>0</v>
      </c>
      <c r="U1849" s="550">
        <f>IF(S1849=1,SUM($S$6:S1849),0)</f>
        <v>0</v>
      </c>
      <c r="V1849" s="550">
        <f t="shared" si="1925"/>
        <v>0</v>
      </c>
      <c r="W1849" s="550">
        <f t="shared" si="1926"/>
        <v>0</v>
      </c>
      <c r="X1849" s="550">
        <f>IF(W1849=1,SUM($W$6:W1849),0)</f>
        <v>0</v>
      </c>
      <c r="Y1849" s="158"/>
      <c r="Z1849" s="158"/>
      <c r="AA1849" s="158"/>
      <c r="AB1849" s="158"/>
      <c r="AE1849" s="150"/>
      <c r="AF1849" s="160"/>
      <c r="AG1849" s="150"/>
      <c r="AH1849" s="150"/>
    </row>
    <row r="1850" spans="1:34" ht="15" customHeight="1">
      <c r="A1850" s="15"/>
      <c r="B1850" s="169">
        <v>15</v>
      </c>
      <c r="C1850" s="105" t="s">
        <v>1993</v>
      </c>
      <c r="D1850" s="105" t="s">
        <v>1993</v>
      </c>
      <c r="E1850" s="212" t="s">
        <v>47</v>
      </c>
      <c r="F1850" s="213" t="s">
        <v>14</v>
      </c>
      <c r="G1850" s="409"/>
      <c r="H1850" s="409"/>
      <c r="I1850" s="409">
        <v>70880.399999999994</v>
      </c>
      <c r="J1850" s="447">
        <v>0.12007299270072992</v>
      </c>
      <c r="K1850" s="409">
        <f t="shared" si="1930"/>
        <v>79391.221751824822</v>
      </c>
      <c r="L1850" s="409">
        <f t="shared" ref="L1850:O1850" si="1977">IF($J1850&lt;0,(K1850*(1-$J1850)),(K1850*(1+$J1850)))</f>
        <v>88923.963341733717</v>
      </c>
      <c r="M1850" s="409">
        <f t="shared" si="1977"/>
        <v>99601.32974298569</v>
      </c>
      <c r="N1850" s="409">
        <f t="shared" si="1977"/>
        <v>111560.75948219822</v>
      </c>
      <c r="O1850" s="409">
        <f t="shared" si="1977"/>
        <v>124956.19374119211</v>
      </c>
      <c r="P1850" s="463"/>
      <c r="Q1850" s="87">
        <f t="shared" si="1932"/>
        <v>70880.399999999994</v>
      </c>
      <c r="R1850" s="550">
        <f t="shared" si="1923"/>
        <v>0</v>
      </c>
      <c r="S1850" s="550">
        <f t="shared" si="1924"/>
        <v>0</v>
      </c>
      <c r="T1850" s="550">
        <f>IF(R1850=1,SUM($R$6:R1850),0)</f>
        <v>0</v>
      </c>
      <c r="U1850" s="550">
        <f>IF(S1850=1,SUM($S$6:S1850),0)</f>
        <v>0</v>
      </c>
      <c r="V1850" s="550">
        <f t="shared" si="1925"/>
        <v>0</v>
      </c>
      <c r="W1850" s="550">
        <f t="shared" si="1926"/>
        <v>0</v>
      </c>
      <c r="X1850" s="550">
        <f>IF(W1850=1,SUM($W$6:W1850),0)</f>
        <v>0</v>
      </c>
      <c r="Y1850" s="158"/>
      <c r="Z1850" s="158"/>
      <c r="AA1850" s="158"/>
      <c r="AB1850" s="158"/>
      <c r="AE1850" s="150"/>
      <c r="AF1850" s="160"/>
      <c r="AG1850" s="150"/>
      <c r="AH1850" s="150"/>
    </row>
    <row r="1851" spans="1:34" ht="15" customHeight="1">
      <c r="A1851" s="15"/>
      <c r="B1851" s="169">
        <v>16</v>
      </c>
      <c r="C1851" s="105" t="s">
        <v>1994</v>
      </c>
      <c r="D1851" s="105" t="s">
        <v>1994</v>
      </c>
      <c r="E1851" s="212" t="s">
        <v>47</v>
      </c>
      <c r="F1851" s="213" t="s">
        <v>14</v>
      </c>
      <c r="G1851" s="409"/>
      <c r="H1851" s="409"/>
      <c r="I1851" s="409">
        <v>70880.399999999994</v>
      </c>
      <c r="J1851" s="447">
        <v>0.12007299270072992</v>
      </c>
      <c r="K1851" s="409">
        <f t="shared" si="1930"/>
        <v>79391.221751824822</v>
      </c>
      <c r="L1851" s="409">
        <f t="shared" ref="L1851:O1851" si="1978">IF($J1851&lt;0,(K1851*(1-$J1851)),(K1851*(1+$J1851)))</f>
        <v>88923.963341733717</v>
      </c>
      <c r="M1851" s="409">
        <f t="shared" si="1978"/>
        <v>99601.32974298569</v>
      </c>
      <c r="N1851" s="409">
        <f t="shared" si="1978"/>
        <v>111560.75948219822</v>
      </c>
      <c r="O1851" s="409">
        <f t="shared" si="1978"/>
        <v>124956.19374119211</v>
      </c>
      <c r="P1851" s="463"/>
      <c r="Q1851" s="87">
        <f t="shared" si="1932"/>
        <v>70880.399999999994</v>
      </c>
      <c r="R1851" s="550">
        <f t="shared" si="1923"/>
        <v>0</v>
      </c>
      <c r="S1851" s="550">
        <f t="shared" si="1924"/>
        <v>0</v>
      </c>
      <c r="T1851" s="550">
        <f>IF(R1851=1,SUM($R$6:R1851),0)</f>
        <v>0</v>
      </c>
      <c r="U1851" s="550">
        <f>IF(S1851=1,SUM($S$6:S1851),0)</f>
        <v>0</v>
      </c>
      <c r="V1851" s="550">
        <f t="shared" si="1925"/>
        <v>0</v>
      </c>
      <c r="W1851" s="550">
        <f t="shared" si="1926"/>
        <v>0</v>
      </c>
      <c r="X1851" s="550">
        <f>IF(W1851=1,SUM($W$6:W1851),0)</f>
        <v>0</v>
      </c>
      <c r="Y1851" s="158"/>
      <c r="Z1851" s="158"/>
      <c r="AA1851" s="158"/>
      <c r="AB1851" s="158"/>
      <c r="AE1851" s="150"/>
      <c r="AF1851" s="160"/>
      <c r="AG1851" s="150"/>
      <c r="AH1851" s="150"/>
    </row>
    <row r="1852" spans="1:34" ht="15" customHeight="1">
      <c r="A1852" s="15"/>
      <c r="B1852" s="169">
        <v>17</v>
      </c>
      <c r="C1852" s="105" t="s">
        <v>1995</v>
      </c>
      <c r="D1852" s="105" t="s">
        <v>1995</v>
      </c>
      <c r="E1852" s="212" t="s">
        <v>47</v>
      </c>
      <c r="F1852" s="213" t="s">
        <v>14</v>
      </c>
      <c r="G1852" s="409"/>
      <c r="H1852" s="409"/>
      <c r="I1852" s="409">
        <v>70880.399999999994</v>
      </c>
      <c r="J1852" s="447">
        <v>0.12007299270072992</v>
      </c>
      <c r="K1852" s="409">
        <f t="shared" si="1930"/>
        <v>79391.221751824822</v>
      </c>
      <c r="L1852" s="409">
        <f t="shared" ref="L1852:O1852" si="1979">IF($J1852&lt;0,(K1852*(1-$J1852)),(K1852*(1+$J1852)))</f>
        <v>88923.963341733717</v>
      </c>
      <c r="M1852" s="409">
        <f t="shared" si="1979"/>
        <v>99601.32974298569</v>
      </c>
      <c r="N1852" s="409">
        <f t="shared" si="1979"/>
        <v>111560.75948219822</v>
      </c>
      <c r="O1852" s="409">
        <f t="shared" si="1979"/>
        <v>124956.19374119211</v>
      </c>
      <c r="P1852" s="463"/>
      <c r="Q1852" s="87">
        <f t="shared" si="1932"/>
        <v>70880.399999999994</v>
      </c>
      <c r="R1852" s="550">
        <f t="shared" si="1923"/>
        <v>0</v>
      </c>
      <c r="S1852" s="550">
        <f t="shared" si="1924"/>
        <v>0</v>
      </c>
      <c r="T1852" s="550">
        <f>IF(R1852=1,SUM($R$6:R1852),0)</f>
        <v>0</v>
      </c>
      <c r="U1852" s="550">
        <f>IF(S1852=1,SUM($S$6:S1852),0)</f>
        <v>0</v>
      </c>
      <c r="V1852" s="550">
        <f t="shared" si="1925"/>
        <v>0</v>
      </c>
      <c r="W1852" s="550">
        <f t="shared" si="1926"/>
        <v>0</v>
      </c>
      <c r="X1852" s="550">
        <f>IF(W1852=1,SUM($W$6:W1852),0)</f>
        <v>0</v>
      </c>
      <c r="Y1852" s="158"/>
      <c r="Z1852" s="158"/>
      <c r="AA1852" s="158"/>
      <c r="AB1852" s="158"/>
      <c r="AE1852" s="150"/>
      <c r="AF1852" s="160"/>
      <c r="AG1852" s="150"/>
      <c r="AH1852" s="150"/>
    </row>
    <row r="1853" spans="1:34" ht="15" customHeight="1">
      <c r="A1853" s="15"/>
      <c r="B1853" s="169">
        <v>18</v>
      </c>
      <c r="C1853" s="105" t="s">
        <v>1996</v>
      </c>
      <c r="D1853" s="105" t="s">
        <v>1996</v>
      </c>
      <c r="E1853" s="212" t="s">
        <v>47</v>
      </c>
      <c r="F1853" s="213" t="s">
        <v>14</v>
      </c>
      <c r="G1853" s="409"/>
      <c r="H1853" s="409"/>
      <c r="I1853" s="409">
        <v>70880.399999999994</v>
      </c>
      <c r="J1853" s="447">
        <v>0.12007299270072992</v>
      </c>
      <c r="K1853" s="409">
        <f t="shared" si="1930"/>
        <v>79391.221751824822</v>
      </c>
      <c r="L1853" s="409">
        <f t="shared" ref="L1853:O1853" si="1980">IF($J1853&lt;0,(K1853*(1-$J1853)),(K1853*(1+$J1853)))</f>
        <v>88923.963341733717</v>
      </c>
      <c r="M1853" s="409">
        <f t="shared" si="1980"/>
        <v>99601.32974298569</v>
      </c>
      <c r="N1853" s="409">
        <f t="shared" si="1980"/>
        <v>111560.75948219822</v>
      </c>
      <c r="O1853" s="409">
        <f t="shared" si="1980"/>
        <v>124956.19374119211</v>
      </c>
      <c r="P1853" s="463"/>
      <c r="Q1853" s="87">
        <f t="shared" si="1932"/>
        <v>70880.399999999994</v>
      </c>
      <c r="R1853" s="550">
        <f t="shared" si="1923"/>
        <v>0</v>
      </c>
      <c r="S1853" s="550">
        <f t="shared" si="1924"/>
        <v>0</v>
      </c>
      <c r="T1853" s="550">
        <f>IF(R1853=1,SUM($R$6:R1853),0)</f>
        <v>0</v>
      </c>
      <c r="U1853" s="550">
        <f>IF(S1853=1,SUM($S$6:S1853),0)</f>
        <v>0</v>
      </c>
      <c r="V1853" s="550">
        <f t="shared" si="1925"/>
        <v>0</v>
      </c>
      <c r="W1853" s="550">
        <f t="shared" si="1926"/>
        <v>0</v>
      </c>
      <c r="X1853" s="550">
        <f>IF(W1853=1,SUM($W$6:W1853),0)</f>
        <v>0</v>
      </c>
      <c r="Y1853" s="158"/>
      <c r="Z1853" s="158"/>
      <c r="AA1853" s="158"/>
      <c r="AB1853" s="158"/>
      <c r="AE1853" s="150"/>
      <c r="AF1853" s="160"/>
      <c r="AG1853" s="150"/>
      <c r="AH1853" s="150"/>
    </row>
    <row r="1854" spans="1:34" ht="15" customHeight="1">
      <c r="A1854" s="15"/>
      <c r="B1854" s="169">
        <v>19</v>
      </c>
      <c r="C1854" s="105" t="s">
        <v>1997</v>
      </c>
      <c r="D1854" s="105" t="s">
        <v>1997</v>
      </c>
      <c r="E1854" s="212" t="s">
        <v>47</v>
      </c>
      <c r="F1854" s="213" t="s">
        <v>14</v>
      </c>
      <c r="G1854" s="409"/>
      <c r="H1854" s="409"/>
      <c r="I1854" s="409">
        <v>70880.399999999994</v>
      </c>
      <c r="J1854" s="447">
        <v>0.12007299270072992</v>
      </c>
      <c r="K1854" s="409">
        <f t="shared" si="1930"/>
        <v>79391.221751824822</v>
      </c>
      <c r="L1854" s="409">
        <f t="shared" ref="L1854:O1854" si="1981">IF($J1854&lt;0,(K1854*(1-$J1854)),(K1854*(1+$J1854)))</f>
        <v>88923.963341733717</v>
      </c>
      <c r="M1854" s="409">
        <f t="shared" si="1981"/>
        <v>99601.32974298569</v>
      </c>
      <c r="N1854" s="409">
        <f t="shared" si="1981"/>
        <v>111560.75948219822</v>
      </c>
      <c r="O1854" s="409">
        <f t="shared" si="1981"/>
        <v>124956.19374119211</v>
      </c>
      <c r="P1854" s="463"/>
      <c r="Q1854" s="87">
        <f t="shared" si="1932"/>
        <v>70880.399999999994</v>
      </c>
      <c r="R1854" s="550">
        <f t="shared" si="1923"/>
        <v>0</v>
      </c>
      <c r="S1854" s="550">
        <f t="shared" si="1924"/>
        <v>0</v>
      </c>
      <c r="T1854" s="550">
        <f>IF(R1854=1,SUM($R$6:R1854),0)</f>
        <v>0</v>
      </c>
      <c r="U1854" s="550">
        <f>IF(S1854=1,SUM($S$6:S1854),0)</f>
        <v>0</v>
      </c>
      <c r="V1854" s="550">
        <f t="shared" si="1925"/>
        <v>0</v>
      </c>
      <c r="W1854" s="550">
        <f t="shared" si="1926"/>
        <v>0</v>
      </c>
      <c r="X1854" s="550">
        <f>IF(W1854=1,SUM($W$6:W1854),0)</f>
        <v>0</v>
      </c>
      <c r="Y1854" s="158"/>
      <c r="Z1854" s="158"/>
      <c r="AA1854" s="158"/>
      <c r="AB1854" s="158"/>
      <c r="AE1854" s="150"/>
      <c r="AF1854" s="160"/>
      <c r="AG1854" s="150"/>
      <c r="AH1854" s="150"/>
    </row>
    <row r="1855" spans="1:34" ht="15" customHeight="1">
      <c r="A1855" s="15"/>
      <c r="B1855" s="169">
        <v>20</v>
      </c>
      <c r="C1855" s="105" t="s">
        <v>1998</v>
      </c>
      <c r="D1855" s="105" t="s">
        <v>1998</v>
      </c>
      <c r="E1855" s="212" t="s">
        <v>47</v>
      </c>
      <c r="F1855" s="213" t="s">
        <v>14</v>
      </c>
      <c r="G1855" s="409"/>
      <c r="H1855" s="409"/>
      <c r="I1855" s="409">
        <v>70880.399999999994</v>
      </c>
      <c r="J1855" s="447">
        <v>0.12007299270072992</v>
      </c>
      <c r="K1855" s="409">
        <f t="shared" si="1930"/>
        <v>79391.221751824822</v>
      </c>
      <c r="L1855" s="409">
        <f t="shared" ref="L1855:O1855" si="1982">IF($J1855&lt;0,(K1855*(1-$J1855)),(K1855*(1+$J1855)))</f>
        <v>88923.963341733717</v>
      </c>
      <c r="M1855" s="409">
        <f t="shared" si="1982"/>
        <v>99601.32974298569</v>
      </c>
      <c r="N1855" s="409">
        <f t="shared" si="1982"/>
        <v>111560.75948219822</v>
      </c>
      <c r="O1855" s="409">
        <f t="shared" si="1982"/>
        <v>124956.19374119211</v>
      </c>
      <c r="P1855" s="463"/>
      <c r="Q1855" s="87">
        <f t="shared" si="1932"/>
        <v>70880.399999999994</v>
      </c>
      <c r="R1855" s="550">
        <f t="shared" si="1923"/>
        <v>0</v>
      </c>
      <c r="S1855" s="550">
        <f t="shared" si="1924"/>
        <v>0</v>
      </c>
      <c r="T1855" s="550">
        <f>IF(R1855=1,SUM($R$6:R1855),0)</f>
        <v>0</v>
      </c>
      <c r="U1855" s="550">
        <f>IF(S1855=1,SUM($S$6:S1855),0)</f>
        <v>0</v>
      </c>
      <c r="V1855" s="550">
        <f t="shared" si="1925"/>
        <v>0</v>
      </c>
      <c r="W1855" s="550">
        <f t="shared" si="1926"/>
        <v>0</v>
      </c>
      <c r="X1855" s="550">
        <f>IF(W1855=1,SUM($W$6:W1855),0)</f>
        <v>0</v>
      </c>
      <c r="Y1855" s="158"/>
      <c r="Z1855" s="158"/>
      <c r="AA1855" s="158"/>
      <c r="AB1855" s="158"/>
      <c r="AE1855" s="150"/>
      <c r="AF1855" s="160"/>
      <c r="AG1855" s="150"/>
      <c r="AH1855" s="150"/>
    </row>
    <row r="1856" spans="1:34" ht="15" customHeight="1">
      <c r="A1856" s="15"/>
      <c r="B1856" s="169">
        <v>21</v>
      </c>
      <c r="C1856" s="105" t="s">
        <v>1999</v>
      </c>
      <c r="D1856" s="105" t="s">
        <v>1999</v>
      </c>
      <c r="E1856" s="212" t="s">
        <v>47</v>
      </c>
      <c r="F1856" s="213" t="s">
        <v>14</v>
      </c>
      <c r="G1856" s="409"/>
      <c r="H1856" s="409"/>
      <c r="I1856" s="409">
        <v>70880.399999999994</v>
      </c>
      <c r="J1856" s="447">
        <v>0.12007299270072992</v>
      </c>
      <c r="K1856" s="409">
        <f t="shared" si="1930"/>
        <v>79391.221751824822</v>
      </c>
      <c r="L1856" s="409">
        <f t="shared" ref="L1856:O1856" si="1983">IF($J1856&lt;0,(K1856*(1-$J1856)),(K1856*(1+$J1856)))</f>
        <v>88923.963341733717</v>
      </c>
      <c r="M1856" s="409">
        <f t="shared" si="1983"/>
        <v>99601.32974298569</v>
      </c>
      <c r="N1856" s="409">
        <f t="shared" si="1983"/>
        <v>111560.75948219822</v>
      </c>
      <c r="O1856" s="409">
        <f t="shared" si="1983"/>
        <v>124956.19374119211</v>
      </c>
      <c r="P1856" s="463"/>
      <c r="Q1856" s="87">
        <f t="shared" si="1932"/>
        <v>70880.399999999994</v>
      </c>
      <c r="R1856" s="550">
        <f t="shared" si="1923"/>
        <v>0</v>
      </c>
      <c r="S1856" s="550">
        <f t="shared" si="1924"/>
        <v>0</v>
      </c>
      <c r="T1856" s="550">
        <f>IF(R1856=1,SUM($R$6:R1856),0)</f>
        <v>0</v>
      </c>
      <c r="U1856" s="550">
        <f>IF(S1856=1,SUM($S$6:S1856),0)</f>
        <v>0</v>
      </c>
      <c r="V1856" s="550">
        <f t="shared" si="1925"/>
        <v>0</v>
      </c>
      <c r="W1856" s="550">
        <f t="shared" si="1926"/>
        <v>0</v>
      </c>
      <c r="X1856" s="550">
        <f>IF(W1856=1,SUM($W$6:W1856),0)</f>
        <v>0</v>
      </c>
      <c r="Y1856" s="158"/>
      <c r="Z1856" s="158"/>
      <c r="AA1856" s="158"/>
      <c r="AB1856" s="158"/>
      <c r="AE1856" s="150"/>
      <c r="AF1856" s="160"/>
      <c r="AG1856" s="150"/>
      <c r="AH1856" s="150"/>
    </row>
    <row r="1857" spans="1:34" ht="15" customHeight="1">
      <c r="A1857" s="15"/>
      <c r="B1857" s="169">
        <v>22</v>
      </c>
      <c r="C1857" s="105" t="s">
        <v>2000</v>
      </c>
      <c r="D1857" s="105" t="s">
        <v>2000</v>
      </c>
      <c r="E1857" s="212" t="s">
        <v>47</v>
      </c>
      <c r="F1857" s="213" t="s">
        <v>14</v>
      </c>
      <c r="G1857" s="409"/>
      <c r="H1857" s="409"/>
      <c r="I1857" s="409">
        <v>116910.59999999999</v>
      </c>
      <c r="J1857" s="447">
        <v>0.12007299270072992</v>
      </c>
      <c r="K1857" s="409">
        <f t="shared" si="1930"/>
        <v>130948.40562043796</v>
      </c>
      <c r="L1857" s="409">
        <f t="shared" ref="L1857:O1857" si="1984">IF($J1857&lt;0,(K1857*(1-$J1857)),(K1857*(1+$J1857)))</f>
        <v>146671.77257267304</v>
      </c>
      <c r="M1857" s="409">
        <f t="shared" si="1984"/>
        <v>164283.09125019473</v>
      </c>
      <c r="N1857" s="409">
        <f t="shared" si="1984"/>
        <v>184009.05366673274</v>
      </c>
      <c r="O1857" s="409">
        <f t="shared" si="1984"/>
        <v>206103.57142452657</v>
      </c>
      <c r="P1857" s="463"/>
      <c r="Q1857" s="87">
        <f t="shared" si="1932"/>
        <v>116910.59999999999</v>
      </c>
      <c r="R1857" s="550">
        <f t="shared" si="1923"/>
        <v>0</v>
      </c>
      <c r="S1857" s="550">
        <f t="shared" si="1924"/>
        <v>0</v>
      </c>
      <c r="T1857" s="550">
        <f>IF(R1857=1,SUM($R$6:R1857),0)</f>
        <v>0</v>
      </c>
      <c r="U1857" s="550">
        <f>IF(S1857=1,SUM($S$6:S1857),0)</f>
        <v>0</v>
      </c>
      <c r="V1857" s="550">
        <f t="shared" si="1925"/>
        <v>0</v>
      </c>
      <c r="W1857" s="550">
        <f t="shared" si="1926"/>
        <v>0</v>
      </c>
      <c r="X1857" s="550">
        <f>IF(W1857=1,SUM($W$6:W1857),0)</f>
        <v>0</v>
      </c>
      <c r="Y1857" s="158"/>
      <c r="Z1857" s="158"/>
      <c r="AA1857" s="158"/>
      <c r="AB1857" s="158"/>
      <c r="AE1857" s="150"/>
      <c r="AF1857" s="160"/>
      <c r="AG1857" s="150"/>
      <c r="AH1857" s="150"/>
    </row>
    <row r="1858" spans="1:34" ht="15" customHeight="1">
      <c r="A1858" s="15"/>
      <c r="B1858" s="169">
        <v>23</v>
      </c>
      <c r="C1858" s="105" t="s">
        <v>2001</v>
      </c>
      <c r="D1858" s="105" t="s">
        <v>2001</v>
      </c>
      <c r="E1858" s="212" t="s">
        <v>47</v>
      </c>
      <c r="F1858" s="213" t="s">
        <v>14</v>
      </c>
      <c r="G1858" s="409"/>
      <c r="H1858" s="409"/>
      <c r="I1858" s="409">
        <v>116910.59999999999</v>
      </c>
      <c r="J1858" s="447">
        <v>0.12007299270072992</v>
      </c>
      <c r="K1858" s="409">
        <f t="shared" si="1930"/>
        <v>130948.40562043796</v>
      </c>
      <c r="L1858" s="409">
        <f t="shared" ref="L1858:O1858" si="1985">IF($J1858&lt;0,(K1858*(1-$J1858)),(K1858*(1+$J1858)))</f>
        <v>146671.77257267304</v>
      </c>
      <c r="M1858" s="409">
        <f t="shared" si="1985"/>
        <v>164283.09125019473</v>
      </c>
      <c r="N1858" s="409">
        <f t="shared" si="1985"/>
        <v>184009.05366673274</v>
      </c>
      <c r="O1858" s="409">
        <f t="shared" si="1985"/>
        <v>206103.57142452657</v>
      </c>
      <c r="P1858" s="463"/>
      <c r="Q1858" s="87">
        <f t="shared" si="1932"/>
        <v>116910.59999999999</v>
      </c>
      <c r="R1858" s="550">
        <f t="shared" si="1923"/>
        <v>0</v>
      </c>
      <c r="S1858" s="550">
        <f t="shared" si="1924"/>
        <v>0</v>
      </c>
      <c r="T1858" s="550">
        <f>IF(R1858=1,SUM($R$6:R1858),0)</f>
        <v>0</v>
      </c>
      <c r="U1858" s="550">
        <f>IF(S1858=1,SUM($S$6:S1858),0)</f>
        <v>0</v>
      </c>
      <c r="V1858" s="550">
        <f t="shared" si="1925"/>
        <v>0</v>
      </c>
      <c r="W1858" s="550">
        <f t="shared" si="1926"/>
        <v>0</v>
      </c>
      <c r="X1858" s="550">
        <f>IF(W1858=1,SUM($W$6:W1858),0)</f>
        <v>0</v>
      </c>
      <c r="Y1858" s="158"/>
      <c r="Z1858" s="158"/>
      <c r="AA1858" s="158"/>
      <c r="AB1858" s="158"/>
      <c r="AE1858" s="150"/>
      <c r="AF1858" s="160"/>
      <c r="AG1858" s="150"/>
      <c r="AH1858" s="150"/>
    </row>
    <row r="1859" spans="1:34" ht="15" customHeight="1">
      <c r="A1859" s="15"/>
      <c r="B1859" s="169">
        <v>24</v>
      </c>
      <c r="C1859" s="105" t="s">
        <v>2002</v>
      </c>
      <c r="D1859" s="105" t="s">
        <v>2002</v>
      </c>
      <c r="E1859" s="212" t="s">
        <v>47</v>
      </c>
      <c r="F1859" s="213" t="s">
        <v>14</v>
      </c>
      <c r="G1859" s="409"/>
      <c r="H1859" s="409"/>
      <c r="I1859" s="409">
        <v>116910.59999999999</v>
      </c>
      <c r="J1859" s="447">
        <v>0.12007299270072992</v>
      </c>
      <c r="K1859" s="409">
        <f t="shared" si="1930"/>
        <v>130948.40562043796</v>
      </c>
      <c r="L1859" s="409">
        <f t="shared" ref="L1859:O1859" si="1986">IF($J1859&lt;0,(K1859*(1-$J1859)),(K1859*(1+$J1859)))</f>
        <v>146671.77257267304</v>
      </c>
      <c r="M1859" s="409">
        <f t="shared" si="1986"/>
        <v>164283.09125019473</v>
      </c>
      <c r="N1859" s="409">
        <f t="shared" si="1986"/>
        <v>184009.05366673274</v>
      </c>
      <c r="O1859" s="409">
        <f t="shared" si="1986"/>
        <v>206103.57142452657</v>
      </c>
      <c r="P1859" s="463"/>
      <c r="Q1859" s="87">
        <f t="shared" si="1932"/>
        <v>116910.59999999999</v>
      </c>
      <c r="R1859" s="550">
        <f t="shared" si="1923"/>
        <v>0</v>
      </c>
      <c r="S1859" s="550">
        <f t="shared" si="1924"/>
        <v>0</v>
      </c>
      <c r="T1859" s="550">
        <f>IF(R1859=1,SUM($R$6:R1859),0)</f>
        <v>0</v>
      </c>
      <c r="U1859" s="550">
        <f>IF(S1859=1,SUM($S$6:S1859),0)</f>
        <v>0</v>
      </c>
      <c r="V1859" s="550">
        <f t="shared" si="1925"/>
        <v>0</v>
      </c>
      <c r="W1859" s="550">
        <f t="shared" si="1926"/>
        <v>0</v>
      </c>
      <c r="X1859" s="550">
        <f>IF(W1859=1,SUM($W$6:W1859),0)</f>
        <v>0</v>
      </c>
      <c r="Y1859" s="158"/>
      <c r="Z1859" s="158"/>
      <c r="AA1859" s="158"/>
      <c r="AB1859" s="158"/>
      <c r="AE1859" s="150"/>
      <c r="AF1859" s="160"/>
      <c r="AG1859" s="150"/>
      <c r="AH1859" s="150"/>
    </row>
    <row r="1860" spans="1:34" ht="15" customHeight="1">
      <c r="A1860" s="15"/>
      <c r="B1860" s="169">
        <v>25</v>
      </c>
      <c r="C1860" s="105" t="s">
        <v>2003</v>
      </c>
      <c r="D1860" s="105" t="s">
        <v>2003</v>
      </c>
      <c r="E1860" s="212" t="s">
        <v>47</v>
      </c>
      <c r="F1860" s="213" t="s">
        <v>14</v>
      </c>
      <c r="G1860" s="409"/>
      <c r="H1860" s="409"/>
      <c r="I1860" s="409">
        <v>106302.59999999999</v>
      </c>
      <c r="J1860" s="447">
        <v>0.12007299270072992</v>
      </c>
      <c r="K1860" s="409">
        <f t="shared" si="1930"/>
        <v>119066.67131386862</v>
      </c>
      <c r="L1860" s="409">
        <f t="shared" ref="L1860:O1860" si="1987">IF($J1860&lt;0,(K1860*(1-$J1860)),(K1860*(1+$J1860)))</f>
        <v>133363.36286943898</v>
      </c>
      <c r="M1860" s="409">
        <f t="shared" si="1987"/>
        <v>149376.70096580594</v>
      </c>
      <c r="N1860" s="409">
        <f t="shared" si="1987"/>
        <v>167312.80849053228</v>
      </c>
      <c r="O1860" s="409">
        <f t="shared" si="1987"/>
        <v>187402.55812315459</v>
      </c>
      <c r="P1860" s="463"/>
      <c r="Q1860" s="87">
        <f t="shared" si="1932"/>
        <v>106302.59999999999</v>
      </c>
      <c r="R1860" s="550">
        <f t="shared" si="1923"/>
        <v>0</v>
      </c>
      <c r="S1860" s="550">
        <f t="shared" si="1924"/>
        <v>0</v>
      </c>
      <c r="T1860" s="550">
        <f>IF(R1860=1,SUM($R$6:R1860),0)</f>
        <v>0</v>
      </c>
      <c r="U1860" s="550">
        <f>IF(S1860=1,SUM($S$6:S1860),0)</f>
        <v>0</v>
      </c>
      <c r="V1860" s="550">
        <f t="shared" si="1925"/>
        <v>0</v>
      </c>
      <c r="W1860" s="550">
        <f t="shared" si="1926"/>
        <v>0</v>
      </c>
      <c r="X1860" s="550">
        <f>IF(W1860=1,SUM($W$6:W1860),0)</f>
        <v>0</v>
      </c>
      <c r="Y1860" s="158"/>
      <c r="Z1860" s="158"/>
      <c r="AA1860" s="158"/>
      <c r="AB1860" s="158"/>
      <c r="AE1860" s="150"/>
      <c r="AF1860" s="160"/>
      <c r="AG1860" s="150"/>
      <c r="AH1860" s="150"/>
    </row>
    <row r="1861" spans="1:34" ht="15" customHeight="1">
      <c r="A1861" s="15"/>
      <c r="B1861" s="169">
        <v>26</v>
      </c>
      <c r="C1861" s="105" t="s">
        <v>2004</v>
      </c>
      <c r="D1861" s="105" t="s">
        <v>2004</v>
      </c>
      <c r="E1861" s="212" t="s">
        <v>47</v>
      </c>
      <c r="F1861" s="213" t="s">
        <v>14</v>
      </c>
      <c r="G1861" s="409"/>
      <c r="H1861" s="409"/>
      <c r="I1861" s="409">
        <v>106302.59999999999</v>
      </c>
      <c r="J1861" s="447">
        <v>0.12007299270072992</v>
      </c>
      <c r="K1861" s="409">
        <f t="shared" si="1930"/>
        <v>119066.67131386862</v>
      </c>
      <c r="L1861" s="409">
        <f t="shared" ref="L1861:O1861" si="1988">IF($J1861&lt;0,(K1861*(1-$J1861)),(K1861*(1+$J1861)))</f>
        <v>133363.36286943898</v>
      </c>
      <c r="M1861" s="409">
        <f t="shared" si="1988"/>
        <v>149376.70096580594</v>
      </c>
      <c r="N1861" s="409">
        <f t="shared" si="1988"/>
        <v>167312.80849053228</v>
      </c>
      <c r="O1861" s="409">
        <f t="shared" si="1988"/>
        <v>187402.55812315459</v>
      </c>
      <c r="P1861" s="463"/>
      <c r="Q1861" s="87">
        <f t="shared" si="1932"/>
        <v>106302.59999999999</v>
      </c>
      <c r="R1861" s="550">
        <f t="shared" si="1923"/>
        <v>0</v>
      </c>
      <c r="S1861" s="550">
        <f t="shared" si="1924"/>
        <v>0</v>
      </c>
      <c r="T1861" s="550">
        <f>IF(R1861=1,SUM($R$6:R1861),0)</f>
        <v>0</v>
      </c>
      <c r="U1861" s="550">
        <f>IF(S1861=1,SUM($S$6:S1861),0)</f>
        <v>0</v>
      </c>
      <c r="V1861" s="550">
        <f t="shared" si="1925"/>
        <v>0</v>
      </c>
      <c r="W1861" s="550">
        <f t="shared" si="1926"/>
        <v>0</v>
      </c>
      <c r="X1861" s="550">
        <f>IF(W1861=1,SUM($W$6:W1861),0)</f>
        <v>0</v>
      </c>
      <c r="Y1861" s="158"/>
      <c r="Z1861" s="158"/>
      <c r="AA1861" s="158"/>
      <c r="AB1861" s="158"/>
      <c r="AE1861" s="150"/>
      <c r="AF1861" s="160"/>
      <c r="AG1861" s="150"/>
      <c r="AH1861" s="150"/>
    </row>
    <row r="1862" spans="1:34" ht="15" customHeight="1">
      <c r="A1862" s="15"/>
      <c r="B1862" s="169">
        <v>27</v>
      </c>
      <c r="C1862" s="105" t="s">
        <v>2005</v>
      </c>
      <c r="D1862" s="105" t="s">
        <v>2005</v>
      </c>
      <c r="E1862" s="212" t="s">
        <v>47</v>
      </c>
      <c r="F1862" s="213" t="s">
        <v>14</v>
      </c>
      <c r="G1862" s="409"/>
      <c r="H1862" s="409"/>
      <c r="I1862" s="409">
        <v>106302.59999999999</v>
      </c>
      <c r="J1862" s="447">
        <v>0.12007299270072992</v>
      </c>
      <c r="K1862" s="409">
        <f t="shared" si="1930"/>
        <v>119066.67131386862</v>
      </c>
      <c r="L1862" s="409">
        <f t="shared" ref="L1862:O1862" si="1989">IF($J1862&lt;0,(K1862*(1-$J1862)),(K1862*(1+$J1862)))</f>
        <v>133363.36286943898</v>
      </c>
      <c r="M1862" s="409">
        <f t="shared" si="1989"/>
        <v>149376.70096580594</v>
      </c>
      <c r="N1862" s="409">
        <f t="shared" si="1989"/>
        <v>167312.80849053228</v>
      </c>
      <c r="O1862" s="409">
        <f t="shared" si="1989"/>
        <v>187402.55812315459</v>
      </c>
      <c r="P1862" s="463"/>
      <c r="Q1862" s="87">
        <f t="shared" si="1932"/>
        <v>106302.59999999999</v>
      </c>
      <c r="R1862" s="550">
        <f t="shared" si="1923"/>
        <v>0</v>
      </c>
      <c r="S1862" s="550">
        <f t="shared" si="1924"/>
        <v>0</v>
      </c>
      <c r="T1862" s="550">
        <f>IF(R1862=1,SUM($R$6:R1862),0)</f>
        <v>0</v>
      </c>
      <c r="U1862" s="550">
        <f>IF(S1862=1,SUM($S$6:S1862),0)</f>
        <v>0</v>
      </c>
      <c r="V1862" s="550">
        <f t="shared" si="1925"/>
        <v>0</v>
      </c>
      <c r="W1862" s="550">
        <f t="shared" si="1926"/>
        <v>0</v>
      </c>
      <c r="X1862" s="550">
        <f>IF(W1862=1,SUM($W$6:W1862),0)</f>
        <v>0</v>
      </c>
      <c r="Y1862" s="158"/>
      <c r="Z1862" s="158"/>
      <c r="AA1862" s="158"/>
      <c r="AB1862" s="158"/>
      <c r="AE1862" s="150"/>
      <c r="AF1862" s="160"/>
      <c r="AG1862" s="150"/>
      <c r="AH1862" s="150"/>
    </row>
    <row r="1863" spans="1:34" ht="15" customHeight="1">
      <c r="A1863" s="15"/>
      <c r="B1863" s="169">
        <v>28</v>
      </c>
      <c r="C1863" s="105" t="s">
        <v>2006</v>
      </c>
      <c r="D1863" s="105" t="s">
        <v>2006</v>
      </c>
      <c r="E1863" s="212" t="s">
        <v>47</v>
      </c>
      <c r="F1863" s="213" t="s">
        <v>14</v>
      </c>
      <c r="G1863" s="409"/>
      <c r="H1863" s="409"/>
      <c r="I1863" s="409">
        <v>106302.59999999999</v>
      </c>
      <c r="J1863" s="447">
        <v>0.12007299270072992</v>
      </c>
      <c r="K1863" s="409">
        <f t="shared" si="1930"/>
        <v>119066.67131386862</v>
      </c>
      <c r="L1863" s="409">
        <f t="shared" ref="L1863:O1863" si="1990">IF($J1863&lt;0,(K1863*(1-$J1863)),(K1863*(1+$J1863)))</f>
        <v>133363.36286943898</v>
      </c>
      <c r="M1863" s="409">
        <f t="shared" si="1990"/>
        <v>149376.70096580594</v>
      </c>
      <c r="N1863" s="409">
        <f t="shared" si="1990"/>
        <v>167312.80849053228</v>
      </c>
      <c r="O1863" s="409">
        <f t="shared" si="1990"/>
        <v>187402.55812315459</v>
      </c>
      <c r="P1863" s="463"/>
      <c r="Q1863" s="87">
        <f t="shared" si="1932"/>
        <v>106302.59999999999</v>
      </c>
      <c r="R1863" s="550">
        <f t="shared" ref="R1863:R1924" si="1991">IF(E1863="MDU-KD",1,0)</f>
        <v>0</v>
      </c>
      <c r="S1863" s="550">
        <f t="shared" ref="S1863:S1924" si="1992">IF(E1863="HDW",1,0)</f>
        <v>0</v>
      </c>
      <c r="T1863" s="550">
        <f>IF(R1863=1,SUM($R$6:R1863),0)</f>
        <v>0</v>
      </c>
      <c r="U1863" s="550">
        <f>IF(S1863=1,SUM($S$6:S1863),0)</f>
        <v>0</v>
      </c>
      <c r="V1863" s="550">
        <f t="shared" ref="V1863:V1924" si="1993">IF(T1863=0,U1863,T1863)</f>
        <v>0</v>
      </c>
      <c r="W1863" s="550">
        <f t="shared" ref="W1863:W1924" si="1994">IF(F1863=0,0,IF(LEFT(C1863,11)="Tiang Beton",1,0))</f>
        <v>0</v>
      </c>
      <c r="X1863" s="550">
        <f>IF(W1863=1,SUM($W$6:W1863),0)</f>
        <v>0</v>
      </c>
      <c r="Y1863" s="158"/>
      <c r="Z1863" s="158"/>
      <c r="AA1863" s="158"/>
      <c r="AB1863" s="158"/>
      <c r="AE1863" s="150"/>
      <c r="AF1863" s="160"/>
      <c r="AG1863" s="150"/>
      <c r="AH1863" s="150"/>
    </row>
    <row r="1864" spans="1:34" ht="15" customHeight="1">
      <c r="A1864" s="15"/>
      <c r="B1864" s="169">
        <v>29</v>
      </c>
      <c r="C1864" s="105" t="s">
        <v>2007</v>
      </c>
      <c r="D1864" s="105" t="s">
        <v>2007</v>
      </c>
      <c r="E1864" s="212" t="s">
        <v>47</v>
      </c>
      <c r="F1864" s="213" t="s">
        <v>14</v>
      </c>
      <c r="G1864" s="409"/>
      <c r="H1864" s="409"/>
      <c r="I1864" s="409">
        <v>109663.2</v>
      </c>
      <c r="J1864" s="447">
        <v>0.12007299270072992</v>
      </c>
      <c r="K1864" s="409">
        <f t="shared" si="1930"/>
        <v>122830.78861313869</v>
      </c>
      <c r="L1864" s="409">
        <f t="shared" ref="L1864:O1864" si="1995">IF($J1864&lt;0,(K1864*(1-$J1864)),(K1864*(1+$J1864)))</f>
        <v>137579.448997709</v>
      </c>
      <c r="M1864" s="409">
        <f t="shared" si="1995"/>
        <v>154099.02517298138</v>
      </c>
      <c r="N1864" s="409">
        <f t="shared" si="1995"/>
        <v>172602.15629776637</v>
      </c>
      <c r="O1864" s="409">
        <f t="shared" si="1995"/>
        <v>193327.01375103832</v>
      </c>
      <c r="P1864" s="463"/>
      <c r="Q1864" s="87">
        <f t="shared" si="1932"/>
        <v>109663.2</v>
      </c>
      <c r="R1864" s="550">
        <f t="shared" si="1991"/>
        <v>0</v>
      </c>
      <c r="S1864" s="550">
        <f t="shared" si="1992"/>
        <v>0</v>
      </c>
      <c r="T1864" s="550">
        <f>IF(R1864=1,SUM($R$6:R1864),0)</f>
        <v>0</v>
      </c>
      <c r="U1864" s="550">
        <f>IF(S1864=1,SUM($S$6:S1864),0)</f>
        <v>0</v>
      </c>
      <c r="V1864" s="550">
        <f t="shared" si="1993"/>
        <v>0</v>
      </c>
      <c r="W1864" s="550">
        <f t="shared" si="1994"/>
        <v>0</v>
      </c>
      <c r="X1864" s="550">
        <f>IF(W1864=1,SUM($W$6:W1864),0)</f>
        <v>0</v>
      </c>
      <c r="Y1864" s="158"/>
      <c r="Z1864" s="158"/>
      <c r="AA1864" s="158"/>
      <c r="AB1864" s="158"/>
      <c r="AE1864" s="150"/>
      <c r="AF1864" s="160"/>
      <c r="AG1864" s="150"/>
      <c r="AH1864" s="150"/>
    </row>
    <row r="1865" spans="1:34" ht="15" customHeight="1">
      <c r="A1865" s="15"/>
      <c r="B1865" s="169">
        <v>30</v>
      </c>
      <c r="C1865" s="105" t="s">
        <v>2008</v>
      </c>
      <c r="D1865" s="105" t="s">
        <v>2008</v>
      </c>
      <c r="E1865" s="212" t="s">
        <v>47</v>
      </c>
      <c r="F1865" s="213" t="s">
        <v>14</v>
      </c>
      <c r="G1865" s="409"/>
      <c r="H1865" s="409"/>
      <c r="I1865" s="409">
        <v>109663.2</v>
      </c>
      <c r="J1865" s="447">
        <v>0.12007299270072992</v>
      </c>
      <c r="K1865" s="409">
        <f t="shared" si="1930"/>
        <v>122830.78861313869</v>
      </c>
      <c r="L1865" s="409">
        <f t="shared" ref="L1865:O1865" si="1996">IF($J1865&lt;0,(K1865*(1-$J1865)),(K1865*(1+$J1865)))</f>
        <v>137579.448997709</v>
      </c>
      <c r="M1865" s="409">
        <f t="shared" si="1996"/>
        <v>154099.02517298138</v>
      </c>
      <c r="N1865" s="409">
        <f t="shared" si="1996"/>
        <v>172602.15629776637</v>
      </c>
      <c r="O1865" s="409">
        <f t="shared" si="1996"/>
        <v>193327.01375103832</v>
      </c>
      <c r="P1865" s="463"/>
      <c r="Q1865" s="87">
        <f t="shared" si="1932"/>
        <v>109663.2</v>
      </c>
      <c r="R1865" s="550">
        <f t="shared" si="1991"/>
        <v>0</v>
      </c>
      <c r="S1865" s="550">
        <f t="shared" si="1992"/>
        <v>0</v>
      </c>
      <c r="T1865" s="550">
        <f>IF(R1865=1,SUM($R$6:R1865),0)</f>
        <v>0</v>
      </c>
      <c r="U1865" s="550">
        <f>IF(S1865=1,SUM($S$6:S1865),0)</f>
        <v>0</v>
      </c>
      <c r="V1865" s="550">
        <f t="shared" si="1993"/>
        <v>0</v>
      </c>
      <c r="W1865" s="550">
        <f t="shared" si="1994"/>
        <v>0</v>
      </c>
      <c r="X1865" s="550">
        <f>IF(W1865=1,SUM($W$6:W1865),0)</f>
        <v>0</v>
      </c>
      <c r="Y1865" s="158"/>
      <c r="Z1865" s="158"/>
      <c r="AA1865" s="158"/>
      <c r="AB1865" s="158"/>
      <c r="AE1865" s="150"/>
      <c r="AF1865" s="160"/>
      <c r="AG1865" s="150"/>
      <c r="AH1865" s="150"/>
    </row>
    <row r="1866" spans="1:34" ht="15" customHeight="1">
      <c r="A1866" s="15"/>
      <c r="B1866" s="169">
        <v>31</v>
      </c>
      <c r="C1866" s="105" t="s">
        <v>2009</v>
      </c>
      <c r="D1866" s="105" t="s">
        <v>2009</v>
      </c>
      <c r="E1866" s="212" t="s">
        <v>47</v>
      </c>
      <c r="F1866" s="213" t="s">
        <v>14</v>
      </c>
      <c r="G1866" s="409"/>
      <c r="H1866" s="409"/>
      <c r="I1866" s="409">
        <v>147724.79999999999</v>
      </c>
      <c r="J1866" s="447">
        <v>0.12007299270072992</v>
      </c>
      <c r="K1866" s="409">
        <f t="shared" si="1930"/>
        <v>165462.5588321168</v>
      </c>
      <c r="L1866" s="409">
        <f t="shared" ref="L1866:O1866" si="1997">IF($J1866&lt;0,(K1866*(1-$J1866)),(K1866*(1+$J1866)))</f>
        <v>185330.14345100967</v>
      </c>
      <c r="M1866" s="409">
        <f t="shared" si="1997"/>
        <v>207583.288412828</v>
      </c>
      <c r="N1866" s="409">
        <f t="shared" si="1997"/>
        <v>232508.43508721504</v>
      </c>
      <c r="O1866" s="409">
        <f t="shared" si="1997"/>
        <v>260426.41871630037</v>
      </c>
      <c r="P1866" s="463"/>
      <c r="Q1866" s="87">
        <f t="shared" si="1932"/>
        <v>147724.79999999999</v>
      </c>
      <c r="R1866" s="550">
        <f t="shared" si="1991"/>
        <v>0</v>
      </c>
      <c r="S1866" s="550">
        <f t="shared" si="1992"/>
        <v>0</v>
      </c>
      <c r="T1866" s="550">
        <f>IF(R1866=1,SUM($R$6:R1866),0)</f>
        <v>0</v>
      </c>
      <c r="U1866" s="550">
        <f>IF(S1866=1,SUM($S$6:S1866),0)</f>
        <v>0</v>
      </c>
      <c r="V1866" s="550">
        <f t="shared" si="1993"/>
        <v>0</v>
      </c>
      <c r="W1866" s="550">
        <f t="shared" si="1994"/>
        <v>0</v>
      </c>
      <c r="X1866" s="550">
        <f>IF(W1866=1,SUM($W$6:W1866),0)</f>
        <v>0</v>
      </c>
      <c r="Y1866" s="158"/>
      <c r="Z1866" s="158"/>
      <c r="AA1866" s="158"/>
      <c r="AB1866" s="158"/>
      <c r="AE1866" s="150"/>
      <c r="AF1866" s="160"/>
      <c r="AG1866" s="150"/>
      <c r="AH1866" s="150"/>
    </row>
    <row r="1867" spans="1:34" ht="15" customHeight="1">
      <c r="A1867" s="15"/>
      <c r="B1867" s="169">
        <v>32</v>
      </c>
      <c r="C1867" s="105" t="s">
        <v>2010</v>
      </c>
      <c r="D1867" s="105" t="s">
        <v>2010</v>
      </c>
      <c r="E1867" s="212" t="s">
        <v>47</v>
      </c>
      <c r="F1867" s="213" t="s">
        <v>14</v>
      </c>
      <c r="G1867" s="409"/>
      <c r="H1867" s="409"/>
      <c r="I1867" s="409">
        <v>151697.4</v>
      </c>
      <c r="J1867" s="447">
        <v>0.12007299270072992</v>
      </c>
      <c r="K1867" s="409">
        <f t="shared" ref="K1867:K1923" si="1998">IF($J1867&lt;0,(I1867*(1-$J1867)),(I1867*(1+$J1867)))</f>
        <v>169912.16080291971</v>
      </c>
      <c r="L1867" s="409">
        <f t="shared" ref="L1867:O1867" si="1999">IF($J1867&lt;0,(K1867*(1-$J1867)),(K1867*(1+$J1867)))</f>
        <v>190314.02244677395</v>
      </c>
      <c r="M1867" s="409">
        <f t="shared" si="1999"/>
        <v>213165.59667487201</v>
      </c>
      <c r="N1867" s="409">
        <f t="shared" si="1999"/>
        <v>238761.02780846067</v>
      </c>
      <c r="O1867" s="409">
        <f t="shared" si="1999"/>
        <v>267429.77895772475</v>
      </c>
      <c r="P1867" s="463"/>
      <c r="Q1867" s="87">
        <f t="shared" ref="Q1867:Q1923" si="2000">IF($Q$5=$H$4,H1867,(IF($Q$5=$G$4,G1867,(IF($Q$5=$I$4,I1867,(IF($Q$5=$K$4,K1867,(IF($Q$5=$L$4,L1867,(IF($Q$5=$M$4,M1867,(IF($Q$5=$N$4,N1867,(IF($Q$5=$O$4,O1867,0)))))))))))))))</f>
        <v>151697.4</v>
      </c>
      <c r="R1867" s="550">
        <f t="shared" si="1991"/>
        <v>0</v>
      </c>
      <c r="S1867" s="550">
        <f t="shared" si="1992"/>
        <v>0</v>
      </c>
      <c r="T1867" s="550">
        <f>IF(R1867=1,SUM($R$6:R1867),0)</f>
        <v>0</v>
      </c>
      <c r="U1867" s="550">
        <f>IF(S1867=1,SUM($S$6:S1867),0)</f>
        <v>0</v>
      </c>
      <c r="V1867" s="550">
        <f t="shared" si="1993"/>
        <v>0</v>
      </c>
      <c r="W1867" s="550">
        <f t="shared" si="1994"/>
        <v>0</v>
      </c>
      <c r="X1867" s="550">
        <f>IF(W1867=1,SUM($W$6:W1867),0)</f>
        <v>0</v>
      </c>
      <c r="Y1867" s="158"/>
      <c r="Z1867" s="158"/>
      <c r="AA1867" s="158"/>
      <c r="AB1867" s="158"/>
      <c r="AE1867" s="150"/>
      <c r="AF1867" s="160"/>
      <c r="AG1867" s="150"/>
      <c r="AH1867" s="150"/>
    </row>
    <row r="1868" spans="1:34" ht="15" customHeight="1">
      <c r="A1868" s="15"/>
      <c r="B1868" s="169">
        <v>33</v>
      </c>
      <c r="C1868" s="105" t="s">
        <v>2011</v>
      </c>
      <c r="D1868" s="105" t="s">
        <v>2011</v>
      </c>
      <c r="E1868" s="212" t="s">
        <v>47</v>
      </c>
      <c r="F1868" s="213" t="s">
        <v>14</v>
      </c>
      <c r="G1868" s="409"/>
      <c r="H1868" s="409"/>
      <c r="I1868" s="409">
        <v>151697.4</v>
      </c>
      <c r="J1868" s="447">
        <v>0.12007299270072992</v>
      </c>
      <c r="K1868" s="409">
        <f t="shared" si="1998"/>
        <v>169912.16080291971</v>
      </c>
      <c r="L1868" s="409">
        <f t="shared" ref="L1868:O1868" si="2001">IF($J1868&lt;0,(K1868*(1-$J1868)),(K1868*(1+$J1868)))</f>
        <v>190314.02244677395</v>
      </c>
      <c r="M1868" s="409">
        <f t="shared" si="2001"/>
        <v>213165.59667487201</v>
      </c>
      <c r="N1868" s="409">
        <f t="shared" si="2001"/>
        <v>238761.02780846067</v>
      </c>
      <c r="O1868" s="409">
        <f t="shared" si="2001"/>
        <v>267429.77895772475</v>
      </c>
      <c r="P1868" s="463"/>
      <c r="Q1868" s="87">
        <f t="shared" si="2000"/>
        <v>151697.4</v>
      </c>
      <c r="R1868" s="550">
        <f t="shared" si="1991"/>
        <v>0</v>
      </c>
      <c r="S1868" s="550">
        <f t="shared" si="1992"/>
        <v>0</v>
      </c>
      <c r="T1868" s="550">
        <f>IF(R1868=1,SUM($R$6:R1868),0)</f>
        <v>0</v>
      </c>
      <c r="U1868" s="550">
        <f>IF(S1868=1,SUM($S$6:S1868),0)</f>
        <v>0</v>
      </c>
      <c r="V1868" s="550">
        <f t="shared" si="1993"/>
        <v>0</v>
      </c>
      <c r="W1868" s="550">
        <f t="shared" si="1994"/>
        <v>0</v>
      </c>
      <c r="X1868" s="550">
        <f>IF(W1868=1,SUM($W$6:W1868),0)</f>
        <v>0</v>
      </c>
      <c r="Y1868" s="158"/>
      <c r="Z1868" s="158"/>
      <c r="AA1868" s="158"/>
      <c r="AB1868" s="158"/>
      <c r="AE1868" s="150"/>
      <c r="AF1868" s="160"/>
      <c r="AG1868" s="150"/>
      <c r="AH1868" s="150"/>
    </row>
    <row r="1869" spans="1:34" ht="15" customHeight="1">
      <c r="A1869" s="15"/>
      <c r="B1869" s="169">
        <v>34</v>
      </c>
      <c r="C1869" s="105" t="s">
        <v>2012</v>
      </c>
      <c r="D1869" s="105" t="s">
        <v>2012</v>
      </c>
      <c r="E1869" s="212" t="s">
        <v>47</v>
      </c>
      <c r="F1869" s="213" t="s">
        <v>14</v>
      </c>
      <c r="G1869" s="409"/>
      <c r="H1869" s="409"/>
      <c r="I1869" s="409">
        <v>180904.19999999998</v>
      </c>
      <c r="J1869" s="447">
        <v>0.12007299270072992</v>
      </c>
      <c r="K1869" s="409">
        <f t="shared" si="1998"/>
        <v>202625.90868613138</v>
      </c>
      <c r="L1869" s="409">
        <f t="shared" ref="L1869:O1869" si="2002">IF($J1869&lt;0,(K1869*(1-$J1869)),(K1869*(1+$J1869)))</f>
        <v>226955.80794078004</v>
      </c>
      <c r="M1869" s="409">
        <f t="shared" si="2002"/>
        <v>254207.07101104161</v>
      </c>
      <c r="N1869" s="409">
        <f t="shared" si="2002"/>
        <v>284730.47479302436</v>
      </c>
      <c r="O1869" s="409">
        <f t="shared" si="2002"/>
        <v>318918.91501452256</v>
      </c>
      <c r="P1869" s="463"/>
      <c r="Q1869" s="87">
        <f t="shared" si="2000"/>
        <v>180904.19999999998</v>
      </c>
      <c r="R1869" s="550">
        <f t="shared" si="1991"/>
        <v>0</v>
      </c>
      <c r="S1869" s="550">
        <f t="shared" si="1992"/>
        <v>0</v>
      </c>
      <c r="T1869" s="550">
        <f>IF(R1869=1,SUM($R$6:R1869),0)</f>
        <v>0</v>
      </c>
      <c r="U1869" s="550">
        <f>IF(S1869=1,SUM($S$6:S1869),0)</f>
        <v>0</v>
      </c>
      <c r="V1869" s="550">
        <f t="shared" si="1993"/>
        <v>0</v>
      </c>
      <c r="W1869" s="550">
        <f t="shared" si="1994"/>
        <v>0</v>
      </c>
      <c r="X1869" s="550">
        <f>IF(W1869=1,SUM($W$6:W1869),0)</f>
        <v>0</v>
      </c>
      <c r="Y1869" s="158"/>
      <c r="Z1869" s="158"/>
      <c r="AA1869" s="158"/>
      <c r="AB1869" s="158"/>
      <c r="AE1869" s="150"/>
      <c r="AF1869" s="160"/>
      <c r="AG1869" s="150"/>
      <c r="AH1869" s="150"/>
    </row>
    <row r="1870" spans="1:34" ht="15" customHeight="1">
      <c r="A1870" s="15"/>
      <c r="B1870" s="169">
        <v>35</v>
      </c>
      <c r="C1870" s="105" t="s">
        <v>2013</v>
      </c>
      <c r="D1870" s="105" t="s">
        <v>2013</v>
      </c>
      <c r="E1870" s="212" t="s">
        <v>47</v>
      </c>
      <c r="F1870" s="213" t="s">
        <v>14</v>
      </c>
      <c r="G1870" s="409"/>
      <c r="H1870" s="409"/>
      <c r="I1870" s="409">
        <v>180904.19999999998</v>
      </c>
      <c r="J1870" s="447">
        <v>0.12007299270072992</v>
      </c>
      <c r="K1870" s="409">
        <f t="shared" si="1998"/>
        <v>202625.90868613138</v>
      </c>
      <c r="L1870" s="409">
        <f t="shared" ref="L1870:O1870" si="2003">IF($J1870&lt;0,(K1870*(1-$J1870)),(K1870*(1+$J1870)))</f>
        <v>226955.80794078004</v>
      </c>
      <c r="M1870" s="409">
        <f t="shared" si="2003"/>
        <v>254207.07101104161</v>
      </c>
      <c r="N1870" s="409">
        <f t="shared" si="2003"/>
        <v>284730.47479302436</v>
      </c>
      <c r="O1870" s="409">
        <f t="shared" si="2003"/>
        <v>318918.91501452256</v>
      </c>
      <c r="P1870" s="463"/>
      <c r="Q1870" s="87">
        <f t="shared" si="2000"/>
        <v>180904.19999999998</v>
      </c>
      <c r="R1870" s="550">
        <f t="shared" si="1991"/>
        <v>0</v>
      </c>
      <c r="S1870" s="550">
        <f t="shared" si="1992"/>
        <v>0</v>
      </c>
      <c r="T1870" s="550">
        <f>IF(R1870=1,SUM($R$6:R1870),0)</f>
        <v>0</v>
      </c>
      <c r="U1870" s="550">
        <f>IF(S1870=1,SUM($S$6:S1870),0)</f>
        <v>0</v>
      </c>
      <c r="V1870" s="550">
        <f t="shared" si="1993"/>
        <v>0</v>
      </c>
      <c r="W1870" s="550">
        <f t="shared" si="1994"/>
        <v>0</v>
      </c>
      <c r="X1870" s="550">
        <f>IF(W1870=1,SUM($W$6:W1870),0)</f>
        <v>0</v>
      </c>
      <c r="Y1870" s="158"/>
      <c r="Z1870" s="158"/>
      <c r="AA1870" s="158"/>
      <c r="AB1870" s="158"/>
      <c r="AE1870" s="150"/>
      <c r="AF1870" s="160"/>
      <c r="AG1870" s="150"/>
      <c r="AH1870" s="150"/>
    </row>
    <row r="1871" spans="1:34" ht="15" customHeight="1">
      <c r="A1871" s="15"/>
      <c r="B1871" s="169">
        <v>36</v>
      </c>
      <c r="C1871" s="105" t="s">
        <v>2014</v>
      </c>
      <c r="D1871" s="105" t="s">
        <v>2014</v>
      </c>
      <c r="E1871" s="212" t="s">
        <v>47</v>
      </c>
      <c r="F1871" s="213" t="s">
        <v>14</v>
      </c>
      <c r="G1871" s="409"/>
      <c r="H1871" s="409"/>
      <c r="I1871" s="409">
        <v>196641</v>
      </c>
      <c r="J1871" s="447">
        <v>0.12007299270072992</v>
      </c>
      <c r="K1871" s="409">
        <f t="shared" si="1998"/>
        <v>220252.27335766426</v>
      </c>
      <c r="L1871" s="409">
        <f t="shared" ref="L1871:O1871" si="2004">IF($J1871&lt;0,(K1871*(1-$J1871)),(K1871*(1+$J1871)))</f>
        <v>246698.62296885828</v>
      </c>
      <c r="M1871" s="409">
        <f t="shared" si="2004"/>
        <v>276320.46492387814</v>
      </c>
      <c r="N1871" s="409">
        <f t="shared" si="2004"/>
        <v>309499.09009174531</v>
      </c>
      <c r="O1871" s="409">
        <f t="shared" si="2004"/>
        <v>346661.57207721402</v>
      </c>
      <c r="P1871" s="463"/>
      <c r="Q1871" s="87">
        <f t="shared" si="2000"/>
        <v>196641</v>
      </c>
      <c r="R1871" s="550">
        <f t="shared" si="1991"/>
        <v>0</v>
      </c>
      <c r="S1871" s="550">
        <f t="shared" si="1992"/>
        <v>0</v>
      </c>
      <c r="T1871" s="550">
        <f>IF(R1871=1,SUM($R$6:R1871),0)</f>
        <v>0</v>
      </c>
      <c r="U1871" s="550">
        <f>IF(S1871=1,SUM($S$6:S1871),0)</f>
        <v>0</v>
      </c>
      <c r="V1871" s="550">
        <f t="shared" si="1993"/>
        <v>0</v>
      </c>
      <c r="W1871" s="550">
        <f t="shared" si="1994"/>
        <v>0</v>
      </c>
      <c r="X1871" s="550">
        <f>IF(W1871=1,SUM($W$6:W1871),0)</f>
        <v>0</v>
      </c>
      <c r="Y1871" s="158"/>
      <c r="Z1871" s="158"/>
      <c r="AA1871" s="158"/>
      <c r="AB1871" s="158"/>
      <c r="AE1871" s="150"/>
      <c r="AF1871" s="160"/>
      <c r="AG1871" s="150"/>
      <c r="AH1871" s="150"/>
    </row>
    <row r="1872" spans="1:34" ht="15" customHeight="1">
      <c r="A1872" s="15"/>
      <c r="B1872" s="169">
        <v>37</v>
      </c>
      <c r="C1872" s="105" t="s">
        <v>2015</v>
      </c>
      <c r="D1872" s="105" t="s">
        <v>2015</v>
      </c>
      <c r="E1872" s="212" t="s">
        <v>47</v>
      </c>
      <c r="F1872" s="213" t="s">
        <v>14</v>
      </c>
      <c r="G1872" s="409"/>
      <c r="H1872" s="409"/>
      <c r="I1872" s="409">
        <v>196641</v>
      </c>
      <c r="J1872" s="447">
        <v>0.12007299270072992</v>
      </c>
      <c r="K1872" s="409">
        <f t="shared" si="1998"/>
        <v>220252.27335766426</v>
      </c>
      <c r="L1872" s="409">
        <f t="shared" ref="L1872:O1872" si="2005">IF($J1872&lt;0,(K1872*(1-$J1872)),(K1872*(1+$J1872)))</f>
        <v>246698.62296885828</v>
      </c>
      <c r="M1872" s="409">
        <f t="shared" si="2005"/>
        <v>276320.46492387814</v>
      </c>
      <c r="N1872" s="409">
        <f t="shared" si="2005"/>
        <v>309499.09009174531</v>
      </c>
      <c r="O1872" s="409">
        <f t="shared" si="2005"/>
        <v>346661.57207721402</v>
      </c>
      <c r="P1872" s="463"/>
      <c r="Q1872" s="87">
        <f t="shared" si="2000"/>
        <v>196641</v>
      </c>
      <c r="R1872" s="550">
        <f t="shared" si="1991"/>
        <v>0</v>
      </c>
      <c r="S1872" s="550">
        <f t="shared" si="1992"/>
        <v>0</v>
      </c>
      <c r="T1872" s="550">
        <f>IF(R1872=1,SUM($R$6:R1872),0)</f>
        <v>0</v>
      </c>
      <c r="U1872" s="550">
        <f>IF(S1872=1,SUM($S$6:S1872),0)</f>
        <v>0</v>
      </c>
      <c r="V1872" s="550">
        <f t="shared" si="1993"/>
        <v>0</v>
      </c>
      <c r="W1872" s="550">
        <f t="shared" si="1994"/>
        <v>0</v>
      </c>
      <c r="X1872" s="550">
        <f>IF(W1872=1,SUM($W$6:W1872),0)</f>
        <v>0</v>
      </c>
      <c r="Y1872" s="158"/>
      <c r="Z1872" s="158"/>
      <c r="AA1872" s="158"/>
      <c r="AB1872" s="158"/>
      <c r="AE1872" s="150"/>
      <c r="AF1872" s="160"/>
      <c r="AG1872" s="150"/>
      <c r="AH1872" s="150"/>
    </row>
    <row r="1873" spans="1:34" ht="15" customHeight="1">
      <c r="A1873" s="15"/>
      <c r="B1873" s="169">
        <v>38</v>
      </c>
      <c r="C1873" s="105" t="s">
        <v>2016</v>
      </c>
      <c r="D1873" s="105" t="s">
        <v>2016</v>
      </c>
      <c r="E1873" s="212" t="s">
        <v>47</v>
      </c>
      <c r="F1873" s="213" t="s">
        <v>14</v>
      </c>
      <c r="G1873" s="409"/>
      <c r="H1873" s="409"/>
      <c r="I1873" s="409">
        <v>196641</v>
      </c>
      <c r="J1873" s="447">
        <v>0.12007299270072992</v>
      </c>
      <c r="K1873" s="409">
        <f t="shared" si="1998"/>
        <v>220252.27335766426</v>
      </c>
      <c r="L1873" s="409">
        <f t="shared" ref="L1873:O1873" si="2006">IF($J1873&lt;0,(K1873*(1-$J1873)),(K1873*(1+$J1873)))</f>
        <v>246698.62296885828</v>
      </c>
      <c r="M1873" s="409">
        <f t="shared" si="2006"/>
        <v>276320.46492387814</v>
      </c>
      <c r="N1873" s="409">
        <f t="shared" si="2006"/>
        <v>309499.09009174531</v>
      </c>
      <c r="O1873" s="409">
        <f t="shared" si="2006"/>
        <v>346661.57207721402</v>
      </c>
      <c r="P1873" s="463"/>
      <c r="Q1873" s="87">
        <f t="shared" si="2000"/>
        <v>196641</v>
      </c>
      <c r="R1873" s="550">
        <f t="shared" si="1991"/>
        <v>0</v>
      </c>
      <c r="S1873" s="550">
        <f t="shared" si="1992"/>
        <v>0</v>
      </c>
      <c r="T1873" s="550">
        <f>IF(R1873=1,SUM($R$6:R1873),0)</f>
        <v>0</v>
      </c>
      <c r="U1873" s="550">
        <f>IF(S1873=1,SUM($S$6:S1873),0)</f>
        <v>0</v>
      </c>
      <c r="V1873" s="550">
        <f t="shared" si="1993"/>
        <v>0</v>
      </c>
      <c r="W1873" s="550">
        <f t="shared" si="1994"/>
        <v>0</v>
      </c>
      <c r="X1873" s="550">
        <f>IF(W1873=1,SUM($W$6:W1873),0)</f>
        <v>0</v>
      </c>
      <c r="Y1873" s="158"/>
      <c r="Z1873" s="158"/>
      <c r="AA1873" s="158"/>
      <c r="AB1873" s="158"/>
      <c r="AE1873" s="150"/>
      <c r="AF1873" s="160"/>
      <c r="AG1873" s="150"/>
      <c r="AH1873" s="150"/>
    </row>
    <row r="1874" spans="1:34" ht="15" customHeight="1">
      <c r="A1874" s="15"/>
      <c r="B1874" s="169">
        <v>39</v>
      </c>
      <c r="C1874" s="105" t="s">
        <v>2017</v>
      </c>
      <c r="D1874" s="105" t="s">
        <v>2017</v>
      </c>
      <c r="E1874" s="212" t="s">
        <v>47</v>
      </c>
      <c r="F1874" s="213" t="s">
        <v>14</v>
      </c>
      <c r="G1874" s="409"/>
      <c r="H1874" s="409"/>
      <c r="I1874" s="409">
        <v>196641</v>
      </c>
      <c r="J1874" s="447">
        <v>0.12007299270072992</v>
      </c>
      <c r="K1874" s="409">
        <f t="shared" si="1998"/>
        <v>220252.27335766426</v>
      </c>
      <c r="L1874" s="409">
        <f t="shared" ref="L1874:O1874" si="2007">IF($J1874&lt;0,(K1874*(1-$J1874)),(K1874*(1+$J1874)))</f>
        <v>246698.62296885828</v>
      </c>
      <c r="M1874" s="409">
        <f t="shared" si="2007"/>
        <v>276320.46492387814</v>
      </c>
      <c r="N1874" s="409">
        <f t="shared" si="2007"/>
        <v>309499.09009174531</v>
      </c>
      <c r="O1874" s="409">
        <f t="shared" si="2007"/>
        <v>346661.57207721402</v>
      </c>
      <c r="P1874" s="463"/>
      <c r="Q1874" s="87">
        <f t="shared" si="2000"/>
        <v>196641</v>
      </c>
      <c r="R1874" s="550">
        <f t="shared" si="1991"/>
        <v>0</v>
      </c>
      <c r="S1874" s="550">
        <f t="shared" si="1992"/>
        <v>0</v>
      </c>
      <c r="T1874" s="550">
        <f>IF(R1874=1,SUM($R$6:R1874),0)</f>
        <v>0</v>
      </c>
      <c r="U1874" s="550">
        <f>IF(S1874=1,SUM($S$6:S1874),0)</f>
        <v>0</v>
      </c>
      <c r="V1874" s="550">
        <f t="shared" si="1993"/>
        <v>0</v>
      </c>
      <c r="W1874" s="550">
        <f t="shared" si="1994"/>
        <v>0</v>
      </c>
      <c r="X1874" s="550">
        <f>IF(W1874=1,SUM($W$6:W1874),0)</f>
        <v>0</v>
      </c>
      <c r="Y1874" s="158"/>
      <c r="Z1874" s="158"/>
      <c r="AA1874" s="158"/>
      <c r="AB1874" s="158"/>
      <c r="AE1874" s="150"/>
      <c r="AF1874" s="160"/>
      <c r="AG1874" s="150"/>
      <c r="AH1874" s="150"/>
    </row>
    <row r="1875" spans="1:34" ht="15" customHeight="1">
      <c r="A1875" s="15"/>
      <c r="B1875" s="169"/>
      <c r="C1875" s="105" t="s">
        <v>48</v>
      </c>
      <c r="D1875" s="105"/>
      <c r="E1875" s="212" t="s">
        <v>48</v>
      </c>
      <c r="F1875" s="213"/>
      <c r="G1875" s="167"/>
      <c r="H1875" s="167"/>
      <c r="I1875" s="167"/>
      <c r="J1875" s="445"/>
      <c r="K1875" s="167"/>
      <c r="L1875" s="167"/>
      <c r="M1875" s="167"/>
      <c r="N1875" s="167"/>
      <c r="O1875" s="167"/>
      <c r="P1875" s="463"/>
      <c r="Q1875" s="87">
        <f t="shared" si="2000"/>
        <v>0</v>
      </c>
      <c r="R1875" s="550">
        <f t="shared" si="1991"/>
        <v>0</v>
      </c>
      <c r="S1875" s="550">
        <f t="shared" si="1992"/>
        <v>0</v>
      </c>
      <c r="T1875" s="550">
        <f>IF(R1875=1,SUM($R$6:R1875),0)</f>
        <v>0</v>
      </c>
      <c r="U1875" s="550">
        <f>IF(S1875=1,SUM($S$6:S1875),0)</f>
        <v>0</v>
      </c>
      <c r="V1875" s="550">
        <f t="shared" si="1993"/>
        <v>0</v>
      </c>
      <c r="W1875" s="550">
        <f t="shared" si="1994"/>
        <v>0</v>
      </c>
      <c r="X1875" s="550">
        <f>IF(W1875=1,SUM($W$6:W1875),0)</f>
        <v>0</v>
      </c>
      <c r="Y1875" s="158"/>
      <c r="Z1875" s="158"/>
      <c r="AA1875" s="158"/>
      <c r="AB1875" s="158"/>
      <c r="AE1875" s="150"/>
      <c r="AF1875" s="160"/>
      <c r="AG1875" s="150"/>
      <c r="AH1875" s="150"/>
    </row>
    <row r="1876" spans="1:34" ht="15" customHeight="1">
      <c r="A1876" s="15"/>
      <c r="B1876" s="425" t="s">
        <v>720</v>
      </c>
      <c r="C1876" s="426" t="s">
        <v>1687</v>
      </c>
      <c r="D1876" s="426"/>
      <c r="E1876" s="212" t="s">
        <v>48</v>
      </c>
      <c r="F1876" s="213"/>
      <c r="G1876" s="167"/>
      <c r="H1876" s="167"/>
      <c r="I1876" s="167"/>
      <c r="J1876" s="445"/>
      <c r="K1876" s="167"/>
      <c r="L1876" s="167"/>
      <c r="M1876" s="167"/>
      <c r="N1876" s="167"/>
      <c r="O1876" s="167"/>
      <c r="P1876" s="463"/>
      <c r="Q1876" s="87">
        <f t="shared" si="2000"/>
        <v>0</v>
      </c>
      <c r="R1876" s="550">
        <f t="shared" si="1991"/>
        <v>0</v>
      </c>
      <c r="S1876" s="550">
        <f t="shared" si="1992"/>
        <v>0</v>
      </c>
      <c r="T1876" s="550">
        <f>IF(R1876=1,SUM($R$6:R1876),0)</f>
        <v>0</v>
      </c>
      <c r="U1876" s="550">
        <f>IF(S1876=1,SUM($S$6:S1876),0)</f>
        <v>0</v>
      </c>
      <c r="V1876" s="550">
        <f t="shared" si="1993"/>
        <v>0</v>
      </c>
      <c r="W1876" s="550">
        <f t="shared" si="1994"/>
        <v>0</v>
      </c>
      <c r="X1876" s="550">
        <f>IF(W1876=1,SUM($W$6:W1876),0)</f>
        <v>0</v>
      </c>
      <c r="Y1876" s="158"/>
      <c r="Z1876" s="158"/>
      <c r="AA1876" s="158"/>
      <c r="AB1876" s="158"/>
      <c r="AE1876" s="150"/>
      <c r="AF1876" s="160"/>
      <c r="AG1876" s="150"/>
      <c r="AH1876" s="150"/>
    </row>
    <row r="1877" spans="1:34" ht="15" customHeight="1">
      <c r="A1877" s="15"/>
      <c r="B1877" s="169">
        <v>1</v>
      </c>
      <c r="C1877" s="105" t="s">
        <v>767</v>
      </c>
      <c r="D1877" s="105" t="s">
        <v>767</v>
      </c>
      <c r="E1877" s="212" t="s">
        <v>47</v>
      </c>
      <c r="F1877" s="213" t="s">
        <v>689</v>
      </c>
      <c r="G1877" s="436">
        <v>2.5000000000000001E-2</v>
      </c>
      <c r="H1877" s="436">
        <v>2.5000000000000001E-2</v>
      </c>
      <c r="I1877" s="436">
        <v>2.5000000000000001E-2</v>
      </c>
      <c r="J1877" s="445"/>
      <c r="K1877" s="436">
        <f t="shared" si="1998"/>
        <v>2.5000000000000001E-2</v>
      </c>
      <c r="L1877" s="436">
        <f t="shared" ref="L1877:O1877" si="2008">IF($J1877&lt;0,(K1877*(1-$J1877)),(K1877*(1+$J1877)))</f>
        <v>2.5000000000000001E-2</v>
      </c>
      <c r="M1877" s="436">
        <f t="shared" si="2008"/>
        <v>2.5000000000000001E-2</v>
      </c>
      <c r="N1877" s="436">
        <f t="shared" si="2008"/>
        <v>2.5000000000000001E-2</v>
      </c>
      <c r="O1877" s="436">
        <f t="shared" si="2008"/>
        <v>2.5000000000000001E-2</v>
      </c>
      <c r="P1877" s="463"/>
      <c r="Q1877" s="87">
        <f t="shared" si="2000"/>
        <v>2.5000000000000001E-2</v>
      </c>
      <c r="R1877" s="550">
        <f t="shared" si="1991"/>
        <v>0</v>
      </c>
      <c r="S1877" s="550">
        <f t="shared" si="1992"/>
        <v>0</v>
      </c>
      <c r="T1877" s="550">
        <f>IF(R1877=1,SUM($R$6:R1877),0)</f>
        <v>0</v>
      </c>
      <c r="U1877" s="550">
        <f>IF(S1877=1,SUM($S$6:S1877),0)</f>
        <v>0</v>
      </c>
      <c r="V1877" s="550">
        <f t="shared" si="1993"/>
        <v>0</v>
      </c>
      <c r="W1877" s="550">
        <f t="shared" si="1994"/>
        <v>0</v>
      </c>
      <c r="X1877" s="550">
        <f>IF(W1877=1,SUM($W$6:W1877),0)</f>
        <v>0</v>
      </c>
      <c r="Y1877" s="158"/>
      <c r="Z1877" s="158"/>
      <c r="AA1877" s="158"/>
      <c r="AB1877" s="158"/>
      <c r="AE1877" s="150"/>
      <c r="AF1877" s="160"/>
      <c r="AG1877" s="150"/>
      <c r="AH1877" s="150"/>
    </row>
    <row r="1878" spans="1:34" ht="15" customHeight="1">
      <c r="A1878" s="15"/>
      <c r="B1878" s="169">
        <v>2</v>
      </c>
      <c r="C1878" s="105" t="s">
        <v>691</v>
      </c>
      <c r="D1878" s="105"/>
      <c r="E1878" s="212" t="s">
        <v>47</v>
      </c>
      <c r="F1878" s="213" t="s">
        <v>690</v>
      </c>
      <c r="G1878" s="167">
        <v>800000</v>
      </c>
      <c r="H1878" s="167">
        <v>800000</v>
      </c>
      <c r="I1878" s="443" t="e">
        <v>#N/A</v>
      </c>
      <c r="J1878" s="446">
        <v>0.12007299270072992</v>
      </c>
      <c r="K1878" s="443" t="e">
        <f t="shared" si="1998"/>
        <v>#N/A</v>
      </c>
      <c r="L1878" s="443" t="e">
        <f t="shared" ref="L1878:O1878" si="2009">IF($J1878&lt;0,(K1878*(1-$J1878)),(K1878*(1+$J1878)))</f>
        <v>#N/A</v>
      </c>
      <c r="M1878" s="443" t="e">
        <f t="shared" si="2009"/>
        <v>#N/A</v>
      </c>
      <c r="N1878" s="443" t="e">
        <f t="shared" si="2009"/>
        <v>#N/A</v>
      </c>
      <c r="O1878" s="443" t="e">
        <f t="shared" si="2009"/>
        <v>#N/A</v>
      </c>
      <c r="P1878" s="463"/>
      <c r="Q1878" s="87" t="e">
        <f t="shared" si="2000"/>
        <v>#N/A</v>
      </c>
      <c r="R1878" s="550">
        <f t="shared" si="1991"/>
        <v>0</v>
      </c>
      <c r="S1878" s="550">
        <f t="shared" si="1992"/>
        <v>0</v>
      </c>
      <c r="T1878" s="550">
        <f>IF(R1878=1,SUM($R$6:R1878),0)</f>
        <v>0</v>
      </c>
      <c r="U1878" s="550">
        <f>IF(S1878=1,SUM($S$6:S1878),0)</f>
        <v>0</v>
      </c>
      <c r="V1878" s="550">
        <f t="shared" si="1993"/>
        <v>0</v>
      </c>
      <c r="W1878" s="550">
        <f t="shared" si="1994"/>
        <v>0</v>
      </c>
      <c r="X1878" s="550">
        <f>IF(W1878=1,SUM($W$6:W1878),0)</f>
        <v>0</v>
      </c>
      <c r="Y1878" s="158"/>
      <c r="Z1878" s="158"/>
      <c r="AA1878" s="158"/>
      <c r="AB1878" s="158"/>
      <c r="AE1878" s="150"/>
      <c r="AF1878" s="160"/>
      <c r="AG1878" s="150"/>
      <c r="AH1878" s="150"/>
    </row>
    <row r="1879" spans="1:34" ht="15" customHeight="1">
      <c r="A1879" s="15"/>
      <c r="B1879" s="169">
        <v>2</v>
      </c>
      <c r="C1879" s="105" t="s">
        <v>1688</v>
      </c>
      <c r="D1879" s="105" t="s">
        <v>1688</v>
      </c>
      <c r="E1879" s="212" t="s">
        <v>47</v>
      </c>
      <c r="F1879" s="213" t="s">
        <v>1690</v>
      </c>
      <c r="G1879" s="409"/>
      <c r="H1879" s="409"/>
      <c r="I1879" s="409">
        <v>1688</v>
      </c>
      <c r="J1879" s="447">
        <v>0.12007299270072992</v>
      </c>
      <c r="K1879" s="409">
        <f t="shared" si="1998"/>
        <v>1890.6832116788323</v>
      </c>
      <c r="L1879" s="409">
        <f t="shared" ref="L1879:O1879" si="2010">IF($J1879&lt;0,(K1879*(1-$J1879)),(K1879*(1+$J1879)))</f>
        <v>2117.7032031541376</v>
      </c>
      <c r="M1879" s="409">
        <f t="shared" si="2010"/>
        <v>2371.982164408777</v>
      </c>
      <c r="N1879" s="409">
        <f t="shared" si="2010"/>
        <v>2656.7931615220937</v>
      </c>
      <c r="O1879" s="409">
        <f t="shared" si="2010"/>
        <v>2975.8022674128856</v>
      </c>
      <c r="P1879" s="463"/>
      <c r="Q1879" s="87">
        <f t="shared" si="2000"/>
        <v>1688</v>
      </c>
      <c r="R1879" s="550">
        <f t="shared" si="1991"/>
        <v>0</v>
      </c>
      <c r="S1879" s="550">
        <f t="shared" si="1992"/>
        <v>0</v>
      </c>
      <c r="T1879" s="550">
        <f>IF(R1879=1,SUM($R$6:R1879),0)</f>
        <v>0</v>
      </c>
      <c r="U1879" s="550">
        <f>IF(S1879=1,SUM($S$6:S1879),0)</f>
        <v>0</v>
      </c>
      <c r="V1879" s="550">
        <f t="shared" si="1993"/>
        <v>0</v>
      </c>
      <c r="W1879" s="550">
        <f t="shared" si="1994"/>
        <v>0</v>
      </c>
      <c r="X1879" s="550">
        <f>IF(W1879=1,SUM($W$6:W1879),0)</f>
        <v>0</v>
      </c>
      <c r="Y1879" s="158"/>
      <c r="Z1879" s="158"/>
      <c r="AA1879" s="158"/>
      <c r="AB1879" s="158"/>
      <c r="AE1879" s="150"/>
      <c r="AF1879" s="160"/>
      <c r="AG1879" s="150"/>
      <c r="AH1879" s="150"/>
    </row>
    <row r="1880" spans="1:34" ht="15" customHeight="1">
      <c r="A1880" s="15"/>
      <c r="B1880" s="169">
        <v>2</v>
      </c>
      <c r="C1880" s="105" t="s">
        <v>1689</v>
      </c>
      <c r="D1880" s="105" t="s">
        <v>1689</v>
      </c>
      <c r="E1880" s="212" t="s">
        <v>47</v>
      </c>
      <c r="F1880" s="213" t="s">
        <v>1690</v>
      </c>
      <c r="G1880" s="409"/>
      <c r="H1880" s="409"/>
      <c r="I1880" s="409">
        <v>7037</v>
      </c>
      <c r="J1880" s="447">
        <v>0.12007299270072992</v>
      </c>
      <c r="K1880" s="409">
        <f t="shared" si="1998"/>
        <v>7881.9536496350374</v>
      </c>
      <c r="L1880" s="409">
        <f t="shared" ref="L1880:O1880" si="2011">IF($J1880&lt;0,(K1880*(1-$J1880)),(K1880*(1+$J1880)))</f>
        <v>8828.3634126751567</v>
      </c>
      <c r="M1880" s="409">
        <f t="shared" si="2011"/>
        <v>9888.4114282846931</v>
      </c>
      <c r="N1880" s="409">
        <f t="shared" si="2011"/>
        <v>11075.742581534936</v>
      </c>
      <c r="O1880" s="409">
        <f t="shared" si="2011"/>
        <v>12405.640139682746</v>
      </c>
      <c r="P1880" s="463"/>
      <c r="Q1880" s="87">
        <f t="shared" si="2000"/>
        <v>7037</v>
      </c>
      <c r="R1880" s="550">
        <f t="shared" si="1991"/>
        <v>0</v>
      </c>
      <c r="S1880" s="550">
        <f t="shared" si="1992"/>
        <v>0</v>
      </c>
      <c r="T1880" s="550">
        <f>IF(R1880=1,SUM($R$6:R1880),0)</f>
        <v>0</v>
      </c>
      <c r="U1880" s="550">
        <f>IF(S1880=1,SUM($S$6:S1880),0)</f>
        <v>0</v>
      </c>
      <c r="V1880" s="550">
        <f t="shared" si="1993"/>
        <v>0</v>
      </c>
      <c r="W1880" s="550">
        <f t="shared" si="1994"/>
        <v>0</v>
      </c>
      <c r="X1880" s="550">
        <f>IF(W1880=1,SUM($W$6:W1880),0)</f>
        <v>0</v>
      </c>
      <c r="Y1880" s="158"/>
      <c r="Z1880" s="158"/>
      <c r="AA1880" s="158"/>
      <c r="AB1880" s="158"/>
      <c r="AE1880" s="150"/>
      <c r="AF1880" s="160"/>
      <c r="AG1880" s="150"/>
      <c r="AH1880" s="150"/>
    </row>
    <row r="1881" spans="1:34" ht="15" customHeight="1">
      <c r="A1881" s="15"/>
      <c r="B1881" s="169">
        <v>3</v>
      </c>
      <c r="C1881" s="105" t="s">
        <v>692</v>
      </c>
      <c r="D1881" s="105" t="s">
        <v>692</v>
      </c>
      <c r="E1881" s="212" t="s">
        <v>47</v>
      </c>
      <c r="F1881" s="213" t="s">
        <v>40</v>
      </c>
      <c r="G1881" s="167">
        <v>300000</v>
      </c>
      <c r="H1881" s="167">
        <v>300000</v>
      </c>
      <c r="I1881" s="167">
        <v>298643</v>
      </c>
      <c r="J1881" s="445">
        <f t="shared" ref="J1881:J1883" si="2012">((I1881-H1881)/H1881)*100%</f>
        <v>-4.5233333333333332E-3</v>
      </c>
      <c r="K1881" s="167">
        <f t="shared" si="1998"/>
        <v>299993.86183666671</v>
      </c>
      <c r="L1881" s="167">
        <f t="shared" ref="L1881:O1881" si="2013">IF($J1881&lt;0,(K1881*(1-$J1881)),(K1881*(1+$J1881)))</f>
        <v>301350.83407170791</v>
      </c>
      <c r="M1881" s="167">
        <f t="shared" si="2013"/>
        <v>302713.94434449228</v>
      </c>
      <c r="N1881" s="167">
        <f t="shared" si="2013"/>
        <v>304083.22041941056</v>
      </c>
      <c r="O1881" s="167">
        <f t="shared" si="2013"/>
        <v>305458.69018644106</v>
      </c>
      <c r="P1881" s="463"/>
      <c r="Q1881" s="87">
        <f t="shared" si="2000"/>
        <v>298643</v>
      </c>
      <c r="R1881" s="550">
        <f t="shared" si="1991"/>
        <v>0</v>
      </c>
      <c r="S1881" s="550">
        <f t="shared" si="1992"/>
        <v>0</v>
      </c>
      <c r="T1881" s="550">
        <f>IF(R1881=1,SUM($R$6:R1881),0)</f>
        <v>0</v>
      </c>
      <c r="U1881" s="550">
        <f>IF(S1881=1,SUM($S$6:S1881),0)</f>
        <v>0</v>
      </c>
      <c r="V1881" s="550">
        <f t="shared" si="1993"/>
        <v>0</v>
      </c>
      <c r="W1881" s="550">
        <f t="shared" si="1994"/>
        <v>0</v>
      </c>
      <c r="X1881" s="550">
        <f>IF(W1881=1,SUM($W$6:W1881),0)</f>
        <v>0</v>
      </c>
      <c r="Y1881" s="158"/>
      <c r="Z1881" s="158"/>
      <c r="AA1881" s="158"/>
      <c r="AB1881" s="158"/>
      <c r="AE1881" s="150"/>
      <c r="AF1881" s="160"/>
      <c r="AG1881" s="150"/>
      <c r="AH1881" s="150"/>
    </row>
    <row r="1882" spans="1:34" ht="15" customHeight="1">
      <c r="A1882" s="15"/>
      <c r="B1882" s="169">
        <v>4</v>
      </c>
      <c r="C1882" s="172" t="s">
        <v>2374</v>
      </c>
      <c r="D1882" s="172" t="s">
        <v>1691</v>
      </c>
      <c r="E1882" s="212" t="s">
        <v>47</v>
      </c>
      <c r="F1882" s="213" t="s">
        <v>776</v>
      </c>
      <c r="G1882" s="167">
        <v>300000</v>
      </c>
      <c r="H1882" s="167">
        <v>300000</v>
      </c>
      <c r="I1882" s="167">
        <v>187500</v>
      </c>
      <c r="J1882" s="445">
        <f t="shared" si="2012"/>
        <v>-0.375</v>
      </c>
      <c r="K1882" s="167">
        <f t="shared" si="1998"/>
        <v>257812.5</v>
      </c>
      <c r="L1882" s="167">
        <f t="shared" ref="L1882:O1882" si="2014">IF($J1882&lt;0,(K1882*(1-$J1882)),(K1882*(1+$J1882)))</f>
        <v>354492.1875</v>
      </c>
      <c r="M1882" s="167">
        <f t="shared" si="2014"/>
        <v>487426.7578125</v>
      </c>
      <c r="N1882" s="167">
        <f t="shared" si="2014"/>
        <v>670211.7919921875</v>
      </c>
      <c r="O1882" s="167">
        <f t="shared" si="2014"/>
        <v>921541.21398925781</v>
      </c>
      <c r="P1882" s="463"/>
      <c r="Q1882" s="87">
        <f t="shared" si="2000"/>
        <v>187500</v>
      </c>
      <c r="R1882" s="550">
        <f t="shared" si="1991"/>
        <v>0</v>
      </c>
      <c r="S1882" s="550">
        <f t="shared" si="1992"/>
        <v>0</v>
      </c>
      <c r="T1882" s="550">
        <f>IF(R1882=1,SUM($R$6:R1882),0)</f>
        <v>0</v>
      </c>
      <c r="U1882" s="550">
        <f>IF(S1882=1,SUM($S$6:S1882),0)</f>
        <v>0</v>
      </c>
      <c r="V1882" s="550">
        <f t="shared" si="1993"/>
        <v>0</v>
      </c>
      <c r="W1882" s="550">
        <f t="shared" si="1994"/>
        <v>0</v>
      </c>
      <c r="X1882" s="550">
        <f>IF(W1882=1,SUM($W$6:W1882),0)</f>
        <v>0</v>
      </c>
      <c r="Y1882" s="158"/>
      <c r="Z1882" s="158"/>
      <c r="AA1882" s="158"/>
      <c r="AB1882" s="158"/>
      <c r="AE1882" s="150"/>
      <c r="AF1882" s="160"/>
      <c r="AG1882" s="150"/>
      <c r="AH1882" s="150"/>
    </row>
    <row r="1883" spans="1:34" ht="15" customHeight="1">
      <c r="A1883" s="15"/>
      <c r="B1883" s="169">
        <v>5</v>
      </c>
      <c r="C1883" s="172" t="s">
        <v>771</v>
      </c>
      <c r="D1883" s="172" t="s">
        <v>771</v>
      </c>
      <c r="E1883" s="212" t="s">
        <v>47</v>
      </c>
      <c r="F1883" s="213" t="s">
        <v>776</v>
      </c>
      <c r="G1883" s="167">
        <v>57250</v>
      </c>
      <c r="H1883" s="167">
        <v>57250</v>
      </c>
      <c r="I1883" s="167">
        <v>56990</v>
      </c>
      <c r="J1883" s="445">
        <f t="shared" si="2012"/>
        <v>-4.5414847161572049E-3</v>
      </c>
      <c r="K1883" s="167">
        <f t="shared" si="1998"/>
        <v>57248.819213973795</v>
      </c>
      <c r="L1883" s="167">
        <f t="shared" ref="L1883:O1883" si="2015">IF($J1883&lt;0,(K1883*(1-$J1883)),(K1883*(1+$J1883)))</f>
        <v>57508.813851452098</v>
      </c>
      <c r="M1883" s="167">
        <f t="shared" si="2015"/>
        <v>57769.98925060279</v>
      </c>
      <c r="N1883" s="167">
        <f t="shared" si="2015"/>
        <v>58032.350773836966</v>
      </c>
      <c r="O1883" s="167">
        <f t="shared" si="2015"/>
        <v>58295.903807919014</v>
      </c>
      <c r="P1883" s="463"/>
      <c r="Q1883" s="87">
        <f t="shared" si="2000"/>
        <v>56990</v>
      </c>
      <c r="R1883" s="550">
        <f t="shared" si="1991"/>
        <v>0</v>
      </c>
      <c r="S1883" s="550">
        <f t="shared" si="1992"/>
        <v>0</v>
      </c>
      <c r="T1883" s="550">
        <f>IF(R1883=1,SUM($R$6:R1883),0)</f>
        <v>0</v>
      </c>
      <c r="U1883" s="550">
        <f>IF(S1883=1,SUM($S$6:S1883),0)</f>
        <v>0</v>
      </c>
      <c r="V1883" s="550">
        <f t="shared" si="1993"/>
        <v>0</v>
      </c>
      <c r="W1883" s="550">
        <f t="shared" si="1994"/>
        <v>0</v>
      </c>
      <c r="X1883" s="550">
        <f>IF(W1883=1,SUM($W$6:W1883),0)</f>
        <v>0</v>
      </c>
      <c r="Y1883" s="158"/>
      <c r="Z1883" s="158"/>
      <c r="AA1883" s="158"/>
      <c r="AB1883" s="158"/>
      <c r="AE1883" s="150"/>
      <c r="AF1883" s="160"/>
      <c r="AG1883" s="150"/>
      <c r="AH1883" s="150"/>
    </row>
    <row r="1884" spans="1:34" ht="15" customHeight="1">
      <c r="A1884" s="15"/>
      <c r="B1884" s="169">
        <v>6</v>
      </c>
      <c r="C1884" s="172" t="s">
        <v>772</v>
      </c>
      <c r="D1884" s="172"/>
      <c r="E1884" s="212" t="s">
        <v>47</v>
      </c>
      <c r="F1884" s="213" t="s">
        <v>8</v>
      </c>
      <c r="G1884" s="167">
        <v>13770</v>
      </c>
      <c r="H1884" s="167">
        <v>13770</v>
      </c>
      <c r="I1884" s="443">
        <v>13770</v>
      </c>
      <c r="J1884" s="446">
        <v>0.12007299270072992</v>
      </c>
      <c r="K1884" s="443">
        <f t="shared" si="1998"/>
        <v>15423.405109489053</v>
      </c>
      <c r="L1884" s="443">
        <f t="shared" ref="L1884:O1884" si="2016">IF($J1884&lt;0,(K1884*(1-$J1884)),(K1884*(1+$J1884)))</f>
        <v>17275.339518621135</v>
      </c>
      <c r="M1884" s="443">
        <f t="shared" si="2016"/>
        <v>19349.641234543164</v>
      </c>
      <c r="N1884" s="443">
        <f t="shared" si="2016"/>
        <v>21673.010565260211</v>
      </c>
      <c r="O1884" s="443">
        <f t="shared" si="2016"/>
        <v>24275.353804665545</v>
      </c>
      <c r="P1884" s="463"/>
      <c r="Q1884" s="87">
        <f t="shared" si="2000"/>
        <v>13770</v>
      </c>
      <c r="R1884" s="550">
        <f t="shared" si="1991"/>
        <v>0</v>
      </c>
      <c r="S1884" s="550">
        <f t="shared" si="1992"/>
        <v>0</v>
      </c>
      <c r="T1884" s="550">
        <f>IF(R1884=1,SUM($R$6:R1884),0)</f>
        <v>0</v>
      </c>
      <c r="U1884" s="550">
        <f>IF(S1884=1,SUM($S$6:S1884),0)</f>
        <v>0</v>
      </c>
      <c r="V1884" s="550">
        <f t="shared" si="1993"/>
        <v>0</v>
      </c>
      <c r="W1884" s="550">
        <f t="shared" si="1994"/>
        <v>0</v>
      </c>
      <c r="X1884" s="550">
        <f>IF(W1884=1,SUM($W$6:W1884),0)</f>
        <v>0</v>
      </c>
      <c r="Y1884" s="158"/>
      <c r="Z1884" s="158"/>
      <c r="AA1884" s="158"/>
      <c r="AB1884" s="158"/>
      <c r="AE1884" s="150"/>
      <c r="AF1884" s="160"/>
      <c r="AG1884" s="150"/>
      <c r="AH1884" s="150"/>
    </row>
    <row r="1885" spans="1:34" ht="15" customHeight="1">
      <c r="A1885" s="15"/>
      <c r="B1885" s="169">
        <v>7</v>
      </c>
      <c r="C1885" s="172" t="s">
        <v>773</v>
      </c>
      <c r="D1885" s="172"/>
      <c r="E1885" s="212" t="s">
        <v>47</v>
      </c>
      <c r="F1885" s="213" t="s">
        <v>8</v>
      </c>
      <c r="G1885" s="167">
        <v>29730</v>
      </c>
      <c r="H1885" s="167">
        <v>29730</v>
      </c>
      <c r="I1885" s="443">
        <v>29730</v>
      </c>
      <c r="J1885" s="446">
        <v>0.12007299270072992</v>
      </c>
      <c r="K1885" s="443">
        <f t="shared" si="1998"/>
        <v>33299.770072992702</v>
      </c>
      <c r="L1885" s="443">
        <f t="shared" ref="L1885:O1885" si="2017">IF($J1885&lt;0,(K1885*(1-$J1885)),(K1885*(1+$J1885)))</f>
        <v>37298.173121903143</v>
      </c>
      <c r="M1885" s="443">
        <f t="shared" si="2017"/>
        <v>41776.67639091998</v>
      </c>
      <c r="N1885" s="443">
        <f t="shared" si="2017"/>
        <v>46792.926950267676</v>
      </c>
      <c r="O1885" s="443">
        <f t="shared" si="2017"/>
        <v>52411.493726412962</v>
      </c>
      <c r="P1885" s="463"/>
      <c r="Q1885" s="87">
        <f t="shared" si="2000"/>
        <v>29730</v>
      </c>
      <c r="R1885" s="550">
        <f t="shared" si="1991"/>
        <v>0</v>
      </c>
      <c r="S1885" s="550">
        <f t="shared" si="1992"/>
        <v>0</v>
      </c>
      <c r="T1885" s="550">
        <f>IF(R1885=1,SUM($R$6:R1885),0)</f>
        <v>0</v>
      </c>
      <c r="U1885" s="550">
        <f>IF(S1885=1,SUM($S$6:S1885),0)</f>
        <v>0</v>
      </c>
      <c r="V1885" s="550">
        <f t="shared" si="1993"/>
        <v>0</v>
      </c>
      <c r="W1885" s="550">
        <f t="shared" si="1994"/>
        <v>0</v>
      </c>
      <c r="X1885" s="550">
        <f>IF(W1885=1,SUM($W$6:W1885),0)</f>
        <v>0</v>
      </c>
      <c r="Y1885" s="158"/>
      <c r="Z1885" s="158"/>
      <c r="AA1885" s="158"/>
      <c r="AB1885" s="158"/>
      <c r="AE1885" s="150"/>
      <c r="AF1885" s="160"/>
      <c r="AG1885" s="150"/>
      <c r="AH1885" s="150"/>
    </row>
    <row r="1886" spans="1:34" ht="15" customHeight="1">
      <c r="A1886" s="15"/>
      <c r="B1886" s="169">
        <v>8</v>
      </c>
      <c r="C1886" s="172" t="s">
        <v>774</v>
      </c>
      <c r="D1886" s="172"/>
      <c r="E1886" s="212" t="s">
        <v>47</v>
      </c>
      <c r="F1886" s="213" t="s">
        <v>8</v>
      </c>
      <c r="G1886" s="167">
        <v>250000</v>
      </c>
      <c r="H1886" s="167">
        <v>250000</v>
      </c>
      <c r="I1886" s="443">
        <v>250000</v>
      </c>
      <c r="J1886" s="446">
        <v>0.12007299270072992</v>
      </c>
      <c r="K1886" s="443">
        <f t="shared" si="1998"/>
        <v>280018.2481751825</v>
      </c>
      <c r="L1886" s="443">
        <f t="shared" ref="L1886:O1886" si="2018">IF($J1886&lt;0,(K1886*(1-$J1886)),(K1886*(1+$J1886)))</f>
        <v>313640.87724439241</v>
      </c>
      <c r="M1886" s="443">
        <f t="shared" si="2018"/>
        <v>351300.67600840889</v>
      </c>
      <c r="N1886" s="443">
        <f t="shared" si="2018"/>
        <v>393482.39951452811</v>
      </c>
      <c r="O1886" s="443">
        <f t="shared" si="2018"/>
        <v>440729.00879930175</v>
      </c>
      <c r="P1886" s="463"/>
      <c r="Q1886" s="87">
        <f t="shared" si="2000"/>
        <v>250000</v>
      </c>
      <c r="R1886" s="550">
        <f t="shared" si="1991"/>
        <v>0</v>
      </c>
      <c r="S1886" s="550">
        <f t="shared" si="1992"/>
        <v>0</v>
      </c>
      <c r="T1886" s="550">
        <f>IF(R1886=1,SUM($R$6:R1886),0)</f>
        <v>0</v>
      </c>
      <c r="U1886" s="550">
        <f>IF(S1886=1,SUM($S$6:S1886),0)</f>
        <v>0</v>
      </c>
      <c r="V1886" s="550">
        <f t="shared" si="1993"/>
        <v>0</v>
      </c>
      <c r="W1886" s="550">
        <f t="shared" si="1994"/>
        <v>0</v>
      </c>
      <c r="X1886" s="550">
        <f>IF(W1886=1,SUM($W$6:W1886),0)</f>
        <v>0</v>
      </c>
      <c r="Y1886" s="158"/>
      <c r="Z1886" s="158"/>
      <c r="AA1886" s="158"/>
      <c r="AB1886" s="158"/>
      <c r="AE1886" s="150"/>
      <c r="AF1886" s="160"/>
      <c r="AG1886" s="150"/>
      <c r="AH1886" s="150"/>
    </row>
    <row r="1887" spans="1:34" ht="15" customHeight="1">
      <c r="A1887" s="15"/>
      <c r="B1887" s="173">
        <v>9</v>
      </c>
      <c r="C1887" s="174" t="s">
        <v>1036</v>
      </c>
      <c r="D1887" s="174"/>
      <c r="E1887" s="212" t="s">
        <v>47</v>
      </c>
      <c r="F1887" s="213" t="s">
        <v>8</v>
      </c>
      <c r="G1887" s="167">
        <v>54500</v>
      </c>
      <c r="H1887" s="167">
        <v>54500</v>
      </c>
      <c r="I1887" s="443">
        <v>54500</v>
      </c>
      <c r="J1887" s="446">
        <v>0.12007299270072992</v>
      </c>
      <c r="K1887" s="443">
        <f t="shared" si="1998"/>
        <v>61043.978102189787</v>
      </c>
      <c r="L1887" s="443">
        <f t="shared" ref="L1887:O1887" si="2019">IF($J1887&lt;0,(K1887*(1-$J1887)),(K1887*(1+$J1887)))</f>
        <v>68373.711239277545</v>
      </c>
      <c r="M1887" s="443">
        <f t="shared" si="2019"/>
        <v>76583.547369833133</v>
      </c>
      <c r="N1887" s="443">
        <f t="shared" si="2019"/>
        <v>85779.163094167117</v>
      </c>
      <c r="O1887" s="443">
        <f t="shared" si="2019"/>
        <v>96078.923918247776</v>
      </c>
      <c r="P1887" s="463"/>
      <c r="Q1887" s="87">
        <f t="shared" si="2000"/>
        <v>54500</v>
      </c>
      <c r="R1887" s="550">
        <f t="shared" si="1991"/>
        <v>0</v>
      </c>
      <c r="S1887" s="550">
        <f t="shared" si="1992"/>
        <v>0</v>
      </c>
      <c r="T1887" s="550">
        <f>IF(R1887=1,SUM($R$6:R1887),0)</f>
        <v>0</v>
      </c>
      <c r="U1887" s="550">
        <f>IF(S1887=1,SUM($S$6:S1887),0)</f>
        <v>0</v>
      </c>
      <c r="V1887" s="550">
        <f t="shared" si="1993"/>
        <v>0</v>
      </c>
      <c r="W1887" s="550">
        <f t="shared" si="1994"/>
        <v>0</v>
      </c>
      <c r="X1887" s="550">
        <f>IF(W1887=1,SUM($W$6:W1887),0)</f>
        <v>0</v>
      </c>
      <c r="Y1887" s="158"/>
      <c r="Z1887" s="158"/>
      <c r="AA1887" s="158"/>
      <c r="AB1887" s="158"/>
      <c r="AE1887" s="150"/>
      <c r="AF1887" s="160"/>
      <c r="AG1887" s="150"/>
      <c r="AH1887" s="150"/>
    </row>
    <row r="1888" spans="1:34" ht="15" customHeight="1">
      <c r="A1888" s="15"/>
      <c r="B1888" s="173">
        <v>12</v>
      </c>
      <c r="C1888" s="175" t="s">
        <v>1037</v>
      </c>
      <c r="D1888" s="175"/>
      <c r="E1888" s="212" t="s">
        <v>45</v>
      </c>
      <c r="F1888" s="213" t="s">
        <v>8</v>
      </c>
      <c r="G1888" s="167">
        <v>51475</v>
      </c>
      <c r="H1888" s="167">
        <v>51475</v>
      </c>
      <c r="I1888" s="443">
        <v>51475</v>
      </c>
      <c r="J1888" s="446">
        <v>0.12007299270072992</v>
      </c>
      <c r="K1888" s="443">
        <f t="shared" si="1998"/>
        <v>57655.757299270081</v>
      </c>
      <c r="L1888" s="443">
        <f t="shared" ref="L1888:O1888" si="2020">IF($J1888&lt;0,(K1888*(1-$J1888)),(K1888*(1+$J1888)))</f>
        <v>64578.656624620402</v>
      </c>
      <c r="M1888" s="443">
        <f t="shared" si="2020"/>
        <v>72332.809190131404</v>
      </c>
      <c r="N1888" s="443">
        <f t="shared" si="2020"/>
        <v>81018.026060041346</v>
      </c>
      <c r="O1888" s="443">
        <f t="shared" si="2020"/>
        <v>90746.102911776252</v>
      </c>
      <c r="P1888" s="464"/>
      <c r="Q1888" s="87">
        <f t="shared" si="2000"/>
        <v>51475</v>
      </c>
      <c r="R1888" s="550">
        <f t="shared" si="1991"/>
        <v>0</v>
      </c>
      <c r="S1888" s="550">
        <f t="shared" si="1992"/>
        <v>1</v>
      </c>
      <c r="T1888" s="550">
        <f>IF(R1888=1,SUM($R$6:R1888),0)</f>
        <v>0</v>
      </c>
      <c r="U1888" s="550">
        <f>IF(S1888=1,SUM($S$6:S1888),0)</f>
        <v>667</v>
      </c>
      <c r="V1888" s="550">
        <f t="shared" si="1993"/>
        <v>667</v>
      </c>
      <c r="W1888" s="550">
        <f t="shared" si="1994"/>
        <v>0</v>
      </c>
      <c r="X1888" s="550">
        <f>IF(W1888=1,SUM($W$6:W1888),0)</f>
        <v>0</v>
      </c>
      <c r="Y1888" s="158"/>
      <c r="Z1888" s="158"/>
      <c r="AA1888" s="158"/>
      <c r="AB1888" s="158"/>
      <c r="AE1888" s="150"/>
      <c r="AF1888" s="160"/>
    </row>
    <row r="1889" spans="1:48" ht="15" customHeight="1">
      <c r="B1889" s="173">
        <v>13</v>
      </c>
      <c r="C1889" s="174" t="s">
        <v>1038</v>
      </c>
      <c r="D1889" s="174"/>
      <c r="E1889" s="212" t="s">
        <v>47</v>
      </c>
      <c r="F1889" s="213" t="s">
        <v>96</v>
      </c>
      <c r="G1889" s="219">
        <v>750000</v>
      </c>
      <c r="H1889" s="219">
        <v>750000</v>
      </c>
      <c r="I1889" s="443">
        <v>750000</v>
      </c>
      <c r="J1889" s="446">
        <v>0.12007299270072992</v>
      </c>
      <c r="K1889" s="443">
        <f t="shared" si="1998"/>
        <v>840054.74452554749</v>
      </c>
      <c r="L1889" s="443">
        <f t="shared" ref="L1889:O1889" si="2021">IF($J1889&lt;0,(K1889*(1-$J1889)),(K1889*(1+$J1889)))</f>
        <v>940922.63173317723</v>
      </c>
      <c r="M1889" s="443">
        <f t="shared" si="2021"/>
        <v>1053902.0280252267</v>
      </c>
      <c r="N1889" s="443">
        <f t="shared" si="2021"/>
        <v>1180447.1985435842</v>
      </c>
      <c r="O1889" s="443">
        <f t="shared" si="2021"/>
        <v>1322187.0263979051</v>
      </c>
      <c r="Q1889" s="87">
        <f t="shared" si="2000"/>
        <v>750000</v>
      </c>
      <c r="R1889" s="545">
        <f t="shared" si="1991"/>
        <v>0</v>
      </c>
      <c r="S1889" s="545">
        <f t="shared" si="1992"/>
        <v>0</v>
      </c>
      <c r="T1889" s="545">
        <f>IF(R1889=1,SUM($R$6:R1889),0)</f>
        <v>0</v>
      </c>
      <c r="U1889" s="545">
        <f>IF(S1889=1,SUM($S$6:S1889),0)</f>
        <v>0</v>
      </c>
      <c r="V1889" s="545">
        <f t="shared" si="1993"/>
        <v>0</v>
      </c>
      <c r="W1889" s="545">
        <f t="shared" si="1994"/>
        <v>0</v>
      </c>
      <c r="X1889" s="545">
        <f>IF(W1889=1,SUM($W$6:W1889),0)</f>
        <v>0</v>
      </c>
    </row>
    <row r="1890" spans="1:48" ht="15" customHeight="1">
      <c r="B1890" s="173"/>
      <c r="C1890" s="174" t="s">
        <v>48</v>
      </c>
      <c r="D1890" s="174"/>
      <c r="E1890" s="212" t="s">
        <v>48</v>
      </c>
      <c r="F1890" s="213"/>
      <c r="G1890" s="167" t="s">
        <v>48</v>
      </c>
      <c r="H1890" s="167" t="s">
        <v>48</v>
      </c>
      <c r="I1890" s="167"/>
      <c r="J1890" s="445"/>
      <c r="K1890" s="167"/>
      <c r="L1890" s="167"/>
      <c r="M1890" s="167"/>
      <c r="N1890" s="167"/>
      <c r="O1890" s="167"/>
      <c r="Q1890" s="87">
        <f t="shared" si="2000"/>
        <v>0</v>
      </c>
      <c r="R1890" s="545">
        <f t="shared" si="1991"/>
        <v>0</v>
      </c>
      <c r="S1890" s="545">
        <f t="shared" si="1992"/>
        <v>0</v>
      </c>
      <c r="T1890" s="545">
        <f>IF(R1890=1,SUM($R$6:R1890),0)</f>
        <v>0</v>
      </c>
      <c r="U1890" s="545">
        <f>IF(S1890=1,SUM($S$6:S1890),0)</f>
        <v>0</v>
      </c>
      <c r="V1890" s="545">
        <f t="shared" si="1993"/>
        <v>0</v>
      </c>
      <c r="W1890" s="545">
        <f t="shared" si="1994"/>
        <v>0</v>
      </c>
      <c r="X1890" s="545">
        <f>IF(W1890=1,SUM($W$6:W1890),0)</f>
        <v>0</v>
      </c>
    </row>
    <row r="1891" spans="1:48" ht="15" customHeight="1">
      <c r="A1891" s="16"/>
      <c r="B1891" s="437" t="s">
        <v>720</v>
      </c>
      <c r="C1891" s="438" t="s">
        <v>1692</v>
      </c>
      <c r="D1891" s="438"/>
      <c r="E1891" s="212"/>
      <c r="F1891" s="213"/>
      <c r="G1891" s="167"/>
      <c r="H1891" s="167"/>
      <c r="I1891" s="167"/>
      <c r="J1891" s="445"/>
      <c r="K1891" s="167"/>
      <c r="L1891" s="167"/>
      <c r="M1891" s="167"/>
      <c r="N1891" s="167"/>
      <c r="O1891" s="167"/>
      <c r="Q1891" s="87">
        <f t="shared" si="2000"/>
        <v>0</v>
      </c>
      <c r="R1891" s="552">
        <f t="shared" si="1991"/>
        <v>0</v>
      </c>
      <c r="S1891" s="552">
        <f t="shared" si="1992"/>
        <v>0</v>
      </c>
      <c r="T1891" s="552">
        <f>IF(R1891=1,SUM($R$6:R1891),0)</f>
        <v>0</v>
      </c>
      <c r="U1891" s="552">
        <f>IF(S1891=1,SUM($S$6:S1891),0)</f>
        <v>0</v>
      </c>
      <c r="V1891" s="552">
        <f t="shared" si="1993"/>
        <v>0</v>
      </c>
      <c r="W1891" s="552">
        <f t="shared" si="1994"/>
        <v>0</v>
      </c>
      <c r="X1891" s="552">
        <f>IF(W1891=1,SUM($W$6:W1891),0)</f>
        <v>0</v>
      </c>
      <c r="Y1891" s="164"/>
      <c r="Z1891" s="164"/>
      <c r="AA1891" s="164"/>
      <c r="AB1891" s="164"/>
      <c r="AC1891" s="164"/>
      <c r="AD1891" s="164"/>
      <c r="AE1891" s="165"/>
    </row>
    <row r="1892" spans="1:48" ht="15" customHeight="1">
      <c r="A1892" s="16"/>
      <c r="B1892" s="173">
        <v>1</v>
      </c>
      <c r="C1892" s="174" t="s">
        <v>1039</v>
      </c>
      <c r="D1892" s="174"/>
      <c r="E1892" s="212" t="s">
        <v>45</v>
      </c>
      <c r="F1892" s="185" t="s">
        <v>8</v>
      </c>
      <c r="G1892" s="167">
        <v>85000</v>
      </c>
      <c r="H1892" s="167">
        <v>85000</v>
      </c>
      <c r="I1892" s="443">
        <v>85000</v>
      </c>
      <c r="J1892" s="446">
        <v>0.12007299270072992</v>
      </c>
      <c r="K1892" s="443">
        <f t="shared" si="1998"/>
        <v>95206.204379562056</v>
      </c>
      <c r="L1892" s="443">
        <f t="shared" ref="L1892:O1892" si="2022">IF($J1892&lt;0,(K1892*(1-$J1892)),(K1892*(1+$J1892)))</f>
        <v>106637.89826309342</v>
      </c>
      <c r="M1892" s="443">
        <f t="shared" si="2022"/>
        <v>119442.22984285903</v>
      </c>
      <c r="N1892" s="443">
        <f t="shared" si="2022"/>
        <v>133784.01583493955</v>
      </c>
      <c r="O1892" s="443">
        <f t="shared" si="2022"/>
        <v>149847.86299176261</v>
      </c>
      <c r="Q1892" s="87">
        <f t="shared" si="2000"/>
        <v>85000</v>
      </c>
      <c r="R1892" s="552">
        <f t="shared" si="1991"/>
        <v>0</v>
      </c>
      <c r="S1892" s="552">
        <f t="shared" si="1992"/>
        <v>1</v>
      </c>
      <c r="T1892" s="552">
        <f>IF(R1892=1,SUM($R$6:R1892),0)</f>
        <v>0</v>
      </c>
      <c r="U1892" s="552">
        <f>IF(S1892=1,SUM($S$6:S1892),0)</f>
        <v>668</v>
      </c>
      <c r="V1892" s="552">
        <f t="shared" si="1993"/>
        <v>668</v>
      </c>
      <c r="W1892" s="552">
        <f t="shared" si="1994"/>
        <v>0</v>
      </c>
      <c r="X1892" s="552">
        <f>IF(W1892=1,SUM($W$6:W1892),0)</f>
        <v>0</v>
      </c>
      <c r="Y1892" s="164"/>
      <c r="Z1892" s="164"/>
      <c r="AA1892" s="164"/>
      <c r="AB1892" s="164"/>
      <c r="AC1892" s="164"/>
      <c r="AD1892" s="164"/>
      <c r="AE1892" s="165"/>
    </row>
    <row r="1893" spans="1:48" ht="15" customHeight="1">
      <c r="A1893" s="16"/>
      <c r="B1893" s="173">
        <v>2</v>
      </c>
      <c r="C1893" s="174" t="s">
        <v>1040</v>
      </c>
      <c r="D1893" s="174"/>
      <c r="E1893" s="212" t="s">
        <v>47</v>
      </c>
      <c r="F1893" s="213" t="s">
        <v>24</v>
      </c>
      <c r="G1893" s="167">
        <v>15000</v>
      </c>
      <c r="H1893" s="167">
        <v>15000</v>
      </c>
      <c r="I1893" s="443">
        <v>15000</v>
      </c>
      <c r="J1893" s="446">
        <v>0.12007299270072992</v>
      </c>
      <c r="K1893" s="443">
        <f t="shared" si="1998"/>
        <v>16801.094890510951</v>
      </c>
      <c r="L1893" s="443">
        <f t="shared" ref="L1893:O1893" si="2023">IF($J1893&lt;0,(K1893*(1-$J1893)),(K1893*(1+$J1893)))</f>
        <v>18818.452634663543</v>
      </c>
      <c r="M1893" s="443">
        <f t="shared" si="2023"/>
        <v>21078.040560504531</v>
      </c>
      <c r="N1893" s="443">
        <f t="shared" si="2023"/>
        <v>23608.943970871682</v>
      </c>
      <c r="O1893" s="443">
        <f t="shared" si="2023"/>
        <v>26443.7405279581</v>
      </c>
      <c r="Q1893" s="87">
        <f t="shared" si="2000"/>
        <v>15000</v>
      </c>
      <c r="R1893" s="552">
        <f t="shared" si="1991"/>
        <v>0</v>
      </c>
      <c r="S1893" s="552">
        <f t="shared" si="1992"/>
        <v>0</v>
      </c>
      <c r="T1893" s="552">
        <f>IF(R1893=1,SUM($R$6:R1893),0)</f>
        <v>0</v>
      </c>
      <c r="U1893" s="552">
        <f>IF(S1893=1,SUM($S$6:S1893),0)</f>
        <v>0</v>
      </c>
      <c r="V1893" s="552">
        <f t="shared" si="1993"/>
        <v>0</v>
      </c>
      <c r="W1893" s="552">
        <f t="shared" si="1994"/>
        <v>0</v>
      </c>
      <c r="X1893" s="552">
        <f>IF(W1893=1,SUM($W$6:W1893),0)</f>
        <v>0</v>
      </c>
      <c r="Y1893" s="164"/>
      <c r="Z1893" s="164"/>
      <c r="AA1893" s="164"/>
      <c r="AB1893" s="164"/>
      <c r="AC1893" s="164"/>
      <c r="AD1893" s="164"/>
      <c r="AE1893" s="430"/>
      <c r="AF1893" s="431"/>
    </row>
    <row r="1894" spans="1:48" s="1" customFormat="1" ht="15" customHeight="1">
      <c r="A1894" s="16"/>
      <c r="B1894" s="173">
        <v>3</v>
      </c>
      <c r="C1894" s="174" t="s">
        <v>1041</v>
      </c>
      <c r="D1894" s="174"/>
      <c r="E1894" s="212" t="s">
        <v>47</v>
      </c>
      <c r="F1894" s="213" t="s">
        <v>24</v>
      </c>
      <c r="G1894" s="167">
        <v>71636</v>
      </c>
      <c r="H1894" s="167">
        <v>71636</v>
      </c>
      <c r="I1894" s="443">
        <v>71636</v>
      </c>
      <c r="J1894" s="446">
        <v>0.12007299270072992</v>
      </c>
      <c r="K1894" s="443">
        <f t="shared" si="1998"/>
        <v>80237.548905109492</v>
      </c>
      <c r="L1894" s="443">
        <f t="shared" ref="L1894:O1894" si="2024">IF($J1894&lt;0,(K1894*(1-$J1894)),(K1894*(1+$J1894)))</f>
        <v>89871.911529117177</v>
      </c>
      <c r="M1894" s="443">
        <f t="shared" si="2024"/>
        <v>100663.10090615352</v>
      </c>
      <c r="N1894" s="443">
        <f t="shared" si="2024"/>
        <v>112750.02068649094</v>
      </c>
      <c r="O1894" s="443">
        <f t="shared" si="2024"/>
        <v>126288.25309738713</v>
      </c>
      <c r="P1894" s="90"/>
      <c r="Q1894" s="87">
        <f t="shared" si="2000"/>
        <v>71636</v>
      </c>
      <c r="R1894" s="545">
        <f t="shared" si="1991"/>
        <v>0</v>
      </c>
      <c r="S1894" s="545">
        <f t="shared" si="1992"/>
        <v>0</v>
      </c>
      <c r="T1894" s="545">
        <f>IF(R1894=1,SUM($R$6:R1894),0)</f>
        <v>0</v>
      </c>
      <c r="U1894" s="545">
        <f>IF(S1894=1,SUM($S$6:S1894),0)</f>
        <v>0</v>
      </c>
      <c r="V1894" s="545">
        <f t="shared" si="1993"/>
        <v>0</v>
      </c>
      <c r="W1894" s="545">
        <f t="shared" si="1994"/>
        <v>0</v>
      </c>
      <c r="X1894" s="545">
        <f>IF(W1894=1,SUM($W$6:W1894),0)</f>
        <v>0</v>
      </c>
      <c r="Y1894" s="150"/>
      <c r="Z1894" s="150"/>
      <c r="AA1894" s="150"/>
      <c r="AB1894" s="150"/>
      <c r="AC1894" s="150"/>
      <c r="AD1894" s="150"/>
      <c r="AE1894" s="431"/>
      <c r="AG1894" s="141"/>
      <c r="AH1894" s="151"/>
      <c r="AI1894" s="151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</row>
    <row r="1895" spans="1:48" s="1" customFormat="1" ht="15" customHeight="1">
      <c r="A1895" s="16"/>
      <c r="B1895" s="173">
        <v>4</v>
      </c>
      <c r="C1895" s="174" t="s">
        <v>1042</v>
      </c>
      <c r="D1895" s="174"/>
      <c r="E1895" s="212" t="s">
        <v>47</v>
      </c>
      <c r="F1895" s="213" t="s">
        <v>24</v>
      </c>
      <c r="G1895" s="167">
        <v>115253</v>
      </c>
      <c r="H1895" s="167">
        <v>115253</v>
      </c>
      <c r="I1895" s="443">
        <v>115253</v>
      </c>
      <c r="J1895" s="446">
        <v>0.12007299270072992</v>
      </c>
      <c r="K1895" s="443">
        <f t="shared" si="1998"/>
        <v>129091.77262773724</v>
      </c>
      <c r="L1895" s="443">
        <f t="shared" ref="L1895:O1895" si="2025">IF($J1895&lt;0,(K1895*(1-$J1895)),(K1895*(1+$J1895)))</f>
        <v>144592.20810019184</v>
      </c>
      <c r="M1895" s="443">
        <f t="shared" si="2025"/>
        <v>161953.82724798861</v>
      </c>
      <c r="N1895" s="443">
        <f t="shared" si="2025"/>
        <v>181400.10796499162</v>
      </c>
      <c r="O1895" s="443">
        <f t="shared" si="2025"/>
        <v>203181.36180458369</v>
      </c>
      <c r="P1895" s="90"/>
      <c r="Q1895" s="87">
        <f t="shared" si="2000"/>
        <v>115253</v>
      </c>
      <c r="R1895" s="545">
        <f t="shared" si="1991"/>
        <v>0</v>
      </c>
      <c r="S1895" s="545">
        <f t="shared" si="1992"/>
        <v>0</v>
      </c>
      <c r="T1895" s="545">
        <f>IF(R1895=1,SUM($R$6:R1895),0)</f>
        <v>0</v>
      </c>
      <c r="U1895" s="545">
        <f>IF(S1895=1,SUM($S$6:S1895),0)</f>
        <v>0</v>
      </c>
      <c r="V1895" s="545">
        <f t="shared" si="1993"/>
        <v>0</v>
      </c>
      <c r="W1895" s="545">
        <f t="shared" si="1994"/>
        <v>0</v>
      </c>
      <c r="X1895" s="545">
        <f>IF(W1895=1,SUM($W$6:W1895),0)</f>
        <v>0</v>
      </c>
      <c r="Y1895" s="150"/>
      <c r="Z1895" s="150"/>
      <c r="AA1895" s="150"/>
      <c r="AB1895" s="150"/>
      <c r="AC1895" s="150"/>
      <c r="AD1895" s="150"/>
      <c r="AE1895" s="431"/>
      <c r="AG1895" s="141"/>
      <c r="AH1895" s="151"/>
      <c r="AI1895" s="151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</row>
    <row r="1896" spans="1:48" ht="15" customHeight="1">
      <c r="B1896" s="173"/>
      <c r="C1896" s="174"/>
      <c r="D1896" s="174"/>
      <c r="E1896" s="212"/>
      <c r="F1896" s="213"/>
      <c r="G1896" s="167"/>
      <c r="H1896" s="167"/>
      <c r="I1896" s="167"/>
      <c r="J1896" s="445"/>
      <c r="K1896" s="167"/>
      <c r="L1896" s="167"/>
      <c r="M1896" s="167"/>
      <c r="N1896" s="167"/>
      <c r="O1896" s="167"/>
      <c r="Q1896" s="87">
        <f t="shared" si="2000"/>
        <v>0</v>
      </c>
      <c r="R1896" s="545">
        <f t="shared" si="1991"/>
        <v>0</v>
      </c>
      <c r="S1896" s="545">
        <f t="shared" si="1992"/>
        <v>0</v>
      </c>
      <c r="T1896" s="545">
        <f>IF(R1896=1,SUM($R$6:R1896),0)</f>
        <v>0</v>
      </c>
      <c r="U1896" s="545">
        <f>IF(S1896=1,SUM($S$6:S1896),0)</f>
        <v>0</v>
      </c>
      <c r="V1896" s="545">
        <f t="shared" si="1993"/>
        <v>0</v>
      </c>
      <c r="W1896" s="545">
        <f t="shared" si="1994"/>
        <v>0</v>
      </c>
      <c r="X1896" s="545">
        <f>IF(W1896=1,SUM($W$6:W1896),0)</f>
        <v>0</v>
      </c>
      <c r="AE1896" s="431"/>
      <c r="AF1896" s="431"/>
    </row>
    <row r="1897" spans="1:48" s="1" customFormat="1" ht="15" customHeight="1">
      <c r="A1897" s="16"/>
      <c r="B1897" s="173" t="s">
        <v>716</v>
      </c>
      <c r="C1897" s="174" t="s">
        <v>1043</v>
      </c>
      <c r="D1897" s="174"/>
      <c r="E1897" s="212"/>
      <c r="F1897" s="213"/>
      <c r="G1897" s="167"/>
      <c r="H1897" s="167"/>
      <c r="I1897" s="167"/>
      <c r="J1897" s="445"/>
      <c r="K1897" s="167"/>
      <c r="L1897" s="167"/>
      <c r="M1897" s="167"/>
      <c r="N1897" s="167"/>
      <c r="O1897" s="167"/>
      <c r="P1897" s="90"/>
      <c r="Q1897" s="87">
        <f t="shared" si="2000"/>
        <v>0</v>
      </c>
      <c r="R1897" s="545">
        <f t="shared" si="1991"/>
        <v>0</v>
      </c>
      <c r="S1897" s="545">
        <f t="shared" si="1992"/>
        <v>0</v>
      </c>
      <c r="T1897" s="545">
        <f>IF(R1897=1,SUM($R$6:R1897),0)</f>
        <v>0</v>
      </c>
      <c r="U1897" s="545">
        <f>IF(S1897=1,SUM($S$6:S1897),0)</f>
        <v>0</v>
      </c>
      <c r="V1897" s="545">
        <f t="shared" si="1993"/>
        <v>0</v>
      </c>
      <c r="W1897" s="545">
        <f t="shared" si="1994"/>
        <v>0</v>
      </c>
      <c r="X1897" s="545">
        <f>IF(W1897=1,SUM($W$6:W1897),0)</f>
        <v>0</v>
      </c>
      <c r="Y1897" s="150"/>
      <c r="Z1897" s="150"/>
      <c r="AA1897" s="150"/>
      <c r="AB1897" s="150"/>
      <c r="AC1897" s="150"/>
      <c r="AD1897" s="150"/>
      <c r="AE1897" s="431"/>
      <c r="AF1897" s="431"/>
      <c r="AG1897" s="141"/>
      <c r="AH1897" s="151"/>
      <c r="AI1897" s="151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</row>
    <row r="1898" spans="1:48" ht="15" customHeight="1">
      <c r="B1898" s="173">
        <v>1</v>
      </c>
      <c r="C1898" s="174" t="s">
        <v>1044</v>
      </c>
      <c r="D1898" s="174"/>
      <c r="E1898" s="212" t="s">
        <v>45</v>
      </c>
      <c r="F1898" s="213" t="s">
        <v>7</v>
      </c>
      <c r="G1898" s="167">
        <v>235000</v>
      </c>
      <c r="H1898" s="167">
        <v>235000</v>
      </c>
      <c r="I1898" s="443">
        <v>235000</v>
      </c>
      <c r="J1898" s="446">
        <v>0.12007299270072992</v>
      </c>
      <c r="K1898" s="443">
        <f t="shared" si="1998"/>
        <v>263217.15328467154</v>
      </c>
      <c r="L1898" s="443">
        <f t="shared" ref="L1898:O1898" si="2026">IF($J1898&lt;0,(K1898*(1-$J1898)),(K1898*(1+$J1898)))</f>
        <v>294822.42460972886</v>
      </c>
      <c r="M1898" s="443">
        <f t="shared" si="2026"/>
        <v>330222.63544790435</v>
      </c>
      <c r="N1898" s="443">
        <f t="shared" si="2026"/>
        <v>369873.45554365643</v>
      </c>
      <c r="O1898" s="443">
        <f t="shared" si="2026"/>
        <v>414285.26827134367</v>
      </c>
      <c r="Q1898" s="87">
        <f t="shared" si="2000"/>
        <v>235000</v>
      </c>
      <c r="R1898" s="545">
        <f t="shared" si="1991"/>
        <v>0</v>
      </c>
      <c r="S1898" s="545">
        <f t="shared" si="1992"/>
        <v>1</v>
      </c>
      <c r="T1898" s="545">
        <f>IF(R1898=1,SUM($R$6:R1898),0)</f>
        <v>0</v>
      </c>
      <c r="U1898" s="545">
        <f>IF(S1898=1,SUM($S$6:S1898),0)</f>
        <v>669</v>
      </c>
      <c r="V1898" s="545">
        <f t="shared" si="1993"/>
        <v>669</v>
      </c>
      <c r="W1898" s="545">
        <f t="shared" si="1994"/>
        <v>0</v>
      </c>
      <c r="X1898" s="545">
        <f>IF(W1898=1,SUM($W$6:W1898),0)</f>
        <v>0</v>
      </c>
      <c r="AE1898" s="431"/>
      <c r="AF1898" s="431"/>
    </row>
    <row r="1899" spans="1:48" ht="15" customHeight="1">
      <c r="B1899" s="173">
        <v>2</v>
      </c>
      <c r="C1899" s="174" t="s">
        <v>1045</v>
      </c>
      <c r="D1899" s="174"/>
      <c r="E1899" s="212" t="s">
        <v>47</v>
      </c>
      <c r="F1899" s="213" t="s">
        <v>24</v>
      </c>
      <c r="G1899" s="167">
        <v>15000</v>
      </c>
      <c r="H1899" s="167">
        <v>15000</v>
      </c>
      <c r="I1899" s="443">
        <v>15000</v>
      </c>
      <c r="J1899" s="446">
        <v>0.12007299270072992</v>
      </c>
      <c r="K1899" s="443">
        <f t="shared" si="1998"/>
        <v>16801.094890510951</v>
      </c>
      <c r="L1899" s="443">
        <f t="shared" ref="L1899:O1899" si="2027">IF($J1899&lt;0,(K1899*(1-$J1899)),(K1899*(1+$J1899)))</f>
        <v>18818.452634663543</v>
      </c>
      <c r="M1899" s="443">
        <f t="shared" si="2027"/>
        <v>21078.040560504531</v>
      </c>
      <c r="N1899" s="443">
        <f t="shared" si="2027"/>
        <v>23608.943970871682</v>
      </c>
      <c r="O1899" s="443">
        <f t="shared" si="2027"/>
        <v>26443.7405279581</v>
      </c>
      <c r="Q1899" s="87">
        <f t="shared" si="2000"/>
        <v>15000</v>
      </c>
      <c r="R1899" s="545">
        <f t="shared" si="1991"/>
        <v>0</v>
      </c>
      <c r="S1899" s="545">
        <f t="shared" si="1992"/>
        <v>0</v>
      </c>
      <c r="T1899" s="545">
        <f>IF(R1899=1,SUM($R$6:R1899),0)</f>
        <v>0</v>
      </c>
      <c r="U1899" s="545">
        <f>IF(S1899=1,SUM($S$6:S1899),0)</f>
        <v>0</v>
      </c>
      <c r="V1899" s="545">
        <f t="shared" si="1993"/>
        <v>0</v>
      </c>
      <c r="W1899" s="545">
        <f t="shared" si="1994"/>
        <v>0</v>
      </c>
      <c r="X1899" s="545">
        <f>IF(W1899=1,SUM($W$6:W1899),0)</f>
        <v>0</v>
      </c>
    </row>
    <row r="1900" spans="1:48" ht="15" customHeight="1">
      <c r="B1900" s="173"/>
      <c r="C1900" s="174" t="s">
        <v>48</v>
      </c>
      <c r="D1900" s="174"/>
      <c r="E1900" s="212" t="s">
        <v>48</v>
      </c>
      <c r="F1900" s="213"/>
      <c r="G1900" s="167" t="s">
        <v>48</v>
      </c>
      <c r="H1900" s="167" t="s">
        <v>48</v>
      </c>
      <c r="I1900" s="167" t="s">
        <v>48</v>
      </c>
      <c r="J1900" s="445"/>
      <c r="K1900" s="167"/>
      <c r="L1900" s="167"/>
      <c r="M1900" s="167"/>
      <c r="N1900" s="167"/>
      <c r="O1900" s="167"/>
      <c r="Q1900" s="87" t="str">
        <f t="shared" si="2000"/>
        <v/>
      </c>
      <c r="R1900" s="545">
        <f t="shared" si="1991"/>
        <v>0</v>
      </c>
      <c r="S1900" s="545">
        <f t="shared" si="1992"/>
        <v>0</v>
      </c>
      <c r="T1900" s="545">
        <f>IF(R1900=1,SUM($R$6:R1900),0)</f>
        <v>0</v>
      </c>
      <c r="U1900" s="545">
        <f>IF(S1900=1,SUM($S$6:S1900),0)</f>
        <v>0</v>
      </c>
      <c r="V1900" s="545">
        <f t="shared" si="1993"/>
        <v>0</v>
      </c>
      <c r="W1900" s="545">
        <f t="shared" si="1994"/>
        <v>0</v>
      </c>
      <c r="X1900" s="545">
        <f>IF(W1900=1,SUM($W$6:W1900),0)</f>
        <v>0</v>
      </c>
    </row>
    <row r="1901" spans="1:48" ht="15" customHeight="1">
      <c r="B1901" s="173" t="s">
        <v>716</v>
      </c>
      <c r="C1901" s="174" t="s">
        <v>1046</v>
      </c>
      <c r="D1901" s="174"/>
      <c r="E1901" s="212"/>
      <c r="F1901" s="213"/>
      <c r="G1901" s="167"/>
      <c r="H1901" s="167"/>
      <c r="I1901" s="167"/>
      <c r="J1901" s="445"/>
      <c r="K1901" s="167"/>
      <c r="L1901" s="167"/>
      <c r="M1901" s="167"/>
      <c r="N1901" s="167"/>
      <c r="O1901" s="167"/>
      <c r="Q1901" s="87">
        <f t="shared" si="2000"/>
        <v>0</v>
      </c>
      <c r="R1901" s="545">
        <f t="shared" si="1991"/>
        <v>0</v>
      </c>
      <c r="S1901" s="545">
        <f t="shared" si="1992"/>
        <v>0</v>
      </c>
      <c r="T1901" s="545">
        <f>IF(R1901=1,SUM($R$6:R1901),0)</f>
        <v>0</v>
      </c>
      <c r="U1901" s="545">
        <f>IF(S1901=1,SUM($S$6:S1901),0)</f>
        <v>0</v>
      </c>
      <c r="V1901" s="545">
        <f t="shared" si="1993"/>
        <v>0</v>
      </c>
      <c r="W1901" s="545">
        <f t="shared" si="1994"/>
        <v>0</v>
      </c>
      <c r="X1901" s="545">
        <f>IF(W1901=1,SUM($W$6:W1901),0)</f>
        <v>0</v>
      </c>
    </row>
    <row r="1902" spans="1:48" ht="15" customHeight="1">
      <c r="B1902" s="173">
        <v>1</v>
      </c>
      <c r="C1902" s="174" t="s">
        <v>1047</v>
      </c>
      <c r="D1902" s="174"/>
      <c r="E1902" s="212" t="s">
        <v>45</v>
      </c>
      <c r="F1902" s="213" t="s">
        <v>8</v>
      </c>
      <c r="G1902" s="167">
        <v>105000</v>
      </c>
      <c r="H1902" s="167">
        <v>105000</v>
      </c>
      <c r="I1902" s="443">
        <v>105000</v>
      </c>
      <c r="J1902" s="446">
        <v>0.12007299270072992</v>
      </c>
      <c r="K1902" s="443">
        <f t="shared" si="1998"/>
        <v>117607.66423357665</v>
      </c>
      <c r="L1902" s="443">
        <f t="shared" ref="L1902:O1902" si="2028">IF($J1902&lt;0,(K1902*(1-$J1902)),(K1902*(1+$J1902)))</f>
        <v>131729.16844264482</v>
      </c>
      <c r="M1902" s="443">
        <f t="shared" si="2028"/>
        <v>147546.28392353174</v>
      </c>
      <c r="N1902" s="443">
        <f t="shared" si="2028"/>
        <v>165262.6077961018</v>
      </c>
      <c r="O1902" s="443">
        <f t="shared" si="2028"/>
        <v>185106.18369570674</v>
      </c>
      <c r="Q1902" s="87">
        <f t="shared" si="2000"/>
        <v>105000</v>
      </c>
      <c r="R1902" s="545">
        <f t="shared" si="1991"/>
        <v>0</v>
      </c>
      <c r="S1902" s="545">
        <f t="shared" si="1992"/>
        <v>1</v>
      </c>
      <c r="T1902" s="545">
        <f>IF(R1902=1,SUM($R$6:R1902),0)</f>
        <v>0</v>
      </c>
      <c r="U1902" s="545">
        <f>IF(S1902=1,SUM($S$6:S1902),0)</f>
        <v>670</v>
      </c>
      <c r="V1902" s="545">
        <f t="shared" si="1993"/>
        <v>670</v>
      </c>
      <c r="W1902" s="545">
        <f t="shared" si="1994"/>
        <v>0</v>
      </c>
      <c r="X1902" s="545">
        <f>IF(W1902=1,SUM($W$6:W1902),0)</f>
        <v>0</v>
      </c>
    </row>
    <row r="1903" spans="1:48" ht="15" customHeight="1">
      <c r="B1903" s="173">
        <v>2</v>
      </c>
      <c r="C1903" s="174" t="s">
        <v>1048</v>
      </c>
      <c r="D1903" s="174"/>
      <c r="E1903" s="212" t="s">
        <v>47</v>
      </c>
      <c r="F1903" s="213" t="s">
        <v>14</v>
      </c>
      <c r="G1903" s="167">
        <v>15000</v>
      </c>
      <c r="H1903" s="167">
        <v>15000</v>
      </c>
      <c r="I1903" s="443">
        <v>15000</v>
      </c>
      <c r="J1903" s="446">
        <v>0.12007299270072992</v>
      </c>
      <c r="K1903" s="443">
        <f t="shared" si="1998"/>
        <v>16801.094890510951</v>
      </c>
      <c r="L1903" s="443">
        <f t="shared" ref="L1903:O1903" si="2029">IF($J1903&lt;0,(K1903*(1-$J1903)),(K1903*(1+$J1903)))</f>
        <v>18818.452634663543</v>
      </c>
      <c r="M1903" s="443">
        <f t="shared" si="2029"/>
        <v>21078.040560504531</v>
      </c>
      <c r="N1903" s="443">
        <f t="shared" si="2029"/>
        <v>23608.943970871682</v>
      </c>
      <c r="O1903" s="443">
        <f t="shared" si="2029"/>
        <v>26443.7405279581</v>
      </c>
      <c r="Q1903" s="87">
        <f t="shared" si="2000"/>
        <v>15000</v>
      </c>
      <c r="R1903" s="545">
        <f t="shared" si="1991"/>
        <v>0</v>
      </c>
      <c r="S1903" s="545">
        <f t="shared" si="1992"/>
        <v>0</v>
      </c>
      <c r="T1903" s="545">
        <f>IF(R1903=1,SUM($R$6:R1903),0)</f>
        <v>0</v>
      </c>
      <c r="U1903" s="545">
        <f>IF(S1903=1,SUM($S$6:S1903),0)</f>
        <v>0</v>
      </c>
      <c r="V1903" s="545">
        <f t="shared" si="1993"/>
        <v>0</v>
      </c>
      <c r="W1903" s="545">
        <f t="shared" si="1994"/>
        <v>0</v>
      </c>
      <c r="X1903" s="545">
        <f>IF(W1903=1,SUM($W$6:W1903),0)</f>
        <v>0</v>
      </c>
    </row>
    <row r="1904" spans="1:48" ht="15" customHeight="1">
      <c r="B1904" s="173"/>
      <c r="C1904" s="174" t="s">
        <v>48</v>
      </c>
      <c r="D1904" s="174"/>
      <c r="E1904" s="212" t="s">
        <v>48</v>
      </c>
      <c r="F1904" s="213"/>
      <c r="G1904" s="167" t="s">
        <v>48</v>
      </c>
      <c r="H1904" s="167" t="s">
        <v>48</v>
      </c>
      <c r="I1904" s="167" t="s">
        <v>48</v>
      </c>
      <c r="J1904" s="445"/>
      <c r="K1904" s="167"/>
      <c r="L1904" s="167"/>
      <c r="M1904" s="167"/>
      <c r="N1904" s="167"/>
      <c r="O1904" s="167"/>
      <c r="Q1904" s="87" t="str">
        <f t="shared" si="2000"/>
        <v/>
      </c>
      <c r="R1904" s="545">
        <f t="shared" si="1991"/>
        <v>0</v>
      </c>
      <c r="S1904" s="545">
        <f t="shared" si="1992"/>
        <v>0</v>
      </c>
      <c r="T1904" s="545">
        <f>IF(R1904=1,SUM($R$6:R1904),0)</f>
        <v>0</v>
      </c>
      <c r="U1904" s="545">
        <f>IF(S1904=1,SUM($S$6:S1904),0)</f>
        <v>0</v>
      </c>
      <c r="V1904" s="545">
        <f t="shared" si="1993"/>
        <v>0</v>
      </c>
      <c r="W1904" s="545">
        <f t="shared" si="1994"/>
        <v>0</v>
      </c>
      <c r="X1904" s="545">
        <f>IF(W1904=1,SUM($W$6:W1904),0)</f>
        <v>0</v>
      </c>
    </row>
    <row r="1905" spans="2:24" ht="15" customHeight="1">
      <c r="B1905" s="173">
        <v>1</v>
      </c>
      <c r="C1905" s="174" t="s">
        <v>1049</v>
      </c>
      <c r="D1905" s="174"/>
      <c r="E1905" s="212" t="s">
        <v>45</v>
      </c>
      <c r="F1905" s="213" t="s">
        <v>8</v>
      </c>
      <c r="G1905" s="167">
        <v>180000</v>
      </c>
      <c r="H1905" s="167">
        <v>180000</v>
      </c>
      <c r="I1905" s="443">
        <v>180000</v>
      </c>
      <c r="J1905" s="446">
        <v>0.12007299270072992</v>
      </c>
      <c r="K1905" s="443">
        <f t="shared" si="1998"/>
        <v>201613.13868613139</v>
      </c>
      <c r="L1905" s="443">
        <f t="shared" ref="L1905:O1905" si="2030">IF($J1905&lt;0,(K1905*(1-$J1905)),(K1905*(1+$J1905)))</f>
        <v>225821.43161596253</v>
      </c>
      <c r="M1905" s="443">
        <f t="shared" si="2030"/>
        <v>252936.4867260544</v>
      </c>
      <c r="N1905" s="443">
        <f t="shared" si="2030"/>
        <v>283307.32765046024</v>
      </c>
      <c r="O1905" s="443">
        <f t="shared" si="2030"/>
        <v>317324.88633549726</v>
      </c>
      <c r="Q1905" s="87">
        <f t="shared" si="2000"/>
        <v>180000</v>
      </c>
      <c r="R1905" s="545">
        <f t="shared" si="1991"/>
        <v>0</v>
      </c>
      <c r="S1905" s="545">
        <f t="shared" si="1992"/>
        <v>1</v>
      </c>
      <c r="T1905" s="545">
        <f>IF(R1905=1,SUM($R$6:R1905),0)</f>
        <v>0</v>
      </c>
      <c r="U1905" s="545">
        <f>IF(S1905=1,SUM($S$6:S1905),0)</f>
        <v>671</v>
      </c>
      <c r="V1905" s="545">
        <f t="shared" si="1993"/>
        <v>671</v>
      </c>
      <c r="W1905" s="545">
        <f t="shared" si="1994"/>
        <v>0</v>
      </c>
      <c r="X1905" s="545">
        <f>IF(W1905=1,SUM($W$6:W1905),0)</f>
        <v>0</v>
      </c>
    </row>
    <row r="1906" spans="2:24" ht="15" customHeight="1">
      <c r="B1906" s="173">
        <v>2</v>
      </c>
      <c r="C1906" s="174" t="s">
        <v>1050</v>
      </c>
      <c r="D1906" s="174"/>
      <c r="E1906" s="212" t="s">
        <v>47</v>
      </c>
      <c r="F1906" s="213" t="s">
        <v>24</v>
      </c>
      <c r="G1906" s="167">
        <v>15000</v>
      </c>
      <c r="H1906" s="167">
        <v>15000</v>
      </c>
      <c r="I1906" s="443">
        <v>15000</v>
      </c>
      <c r="J1906" s="446">
        <v>0.12007299270072992</v>
      </c>
      <c r="K1906" s="443">
        <f t="shared" si="1998"/>
        <v>16801.094890510951</v>
      </c>
      <c r="L1906" s="443">
        <f t="shared" ref="L1906:O1906" si="2031">IF($J1906&lt;0,(K1906*(1-$J1906)),(K1906*(1+$J1906)))</f>
        <v>18818.452634663543</v>
      </c>
      <c r="M1906" s="443">
        <f t="shared" si="2031"/>
        <v>21078.040560504531</v>
      </c>
      <c r="N1906" s="443">
        <f t="shared" si="2031"/>
        <v>23608.943970871682</v>
      </c>
      <c r="O1906" s="443">
        <f t="shared" si="2031"/>
        <v>26443.7405279581</v>
      </c>
      <c r="Q1906" s="87">
        <f t="shared" si="2000"/>
        <v>15000</v>
      </c>
      <c r="R1906" s="545">
        <f t="shared" si="1991"/>
        <v>0</v>
      </c>
      <c r="S1906" s="545">
        <f t="shared" si="1992"/>
        <v>0</v>
      </c>
      <c r="T1906" s="545">
        <f>IF(R1906=1,SUM($R$6:R1906),0)</f>
        <v>0</v>
      </c>
      <c r="U1906" s="545">
        <f>IF(S1906=1,SUM($S$6:S1906),0)</f>
        <v>0</v>
      </c>
      <c r="V1906" s="545">
        <f t="shared" si="1993"/>
        <v>0</v>
      </c>
      <c r="W1906" s="545">
        <f t="shared" si="1994"/>
        <v>0</v>
      </c>
      <c r="X1906" s="545">
        <f>IF(W1906=1,SUM($W$6:W1906),0)</f>
        <v>0</v>
      </c>
    </row>
    <row r="1907" spans="2:24" ht="15" customHeight="1">
      <c r="B1907" s="173"/>
      <c r="C1907" s="174" t="s">
        <v>48</v>
      </c>
      <c r="D1907" s="174"/>
      <c r="E1907" s="212" t="s">
        <v>48</v>
      </c>
      <c r="F1907" s="213"/>
      <c r="G1907" s="167" t="s">
        <v>48</v>
      </c>
      <c r="H1907" s="167" t="s">
        <v>48</v>
      </c>
      <c r="I1907" s="167" t="s">
        <v>48</v>
      </c>
      <c r="J1907" s="445"/>
      <c r="K1907" s="167"/>
      <c r="L1907" s="167"/>
      <c r="M1907" s="167"/>
      <c r="N1907" s="167"/>
      <c r="O1907" s="167"/>
      <c r="Q1907" s="87" t="str">
        <f t="shared" si="2000"/>
        <v/>
      </c>
      <c r="R1907" s="545">
        <f t="shared" si="1991"/>
        <v>0</v>
      </c>
      <c r="S1907" s="545">
        <f t="shared" si="1992"/>
        <v>0</v>
      </c>
      <c r="T1907" s="545">
        <f>IF(R1907=1,SUM($R$6:R1907),0)</f>
        <v>0</v>
      </c>
      <c r="U1907" s="545">
        <f>IF(S1907=1,SUM($S$6:S1907),0)</f>
        <v>0</v>
      </c>
      <c r="V1907" s="545">
        <f t="shared" si="1993"/>
        <v>0</v>
      </c>
      <c r="W1907" s="545">
        <f t="shared" si="1994"/>
        <v>0</v>
      </c>
      <c r="X1907" s="545">
        <f>IF(W1907=1,SUM($W$6:W1907),0)</f>
        <v>0</v>
      </c>
    </row>
    <row r="1908" spans="2:24" ht="15" customHeight="1">
      <c r="B1908" s="173">
        <v>1</v>
      </c>
      <c r="C1908" s="174" t="s">
        <v>1051</v>
      </c>
      <c r="D1908" s="174"/>
      <c r="E1908" s="212" t="s">
        <v>47</v>
      </c>
      <c r="F1908" s="213" t="s">
        <v>24</v>
      </c>
      <c r="G1908" s="167">
        <v>115253</v>
      </c>
      <c r="H1908" s="167">
        <v>115253</v>
      </c>
      <c r="I1908" s="443">
        <v>115253</v>
      </c>
      <c r="J1908" s="446">
        <v>0.12007299270072992</v>
      </c>
      <c r="K1908" s="443">
        <f t="shared" si="1998"/>
        <v>129091.77262773724</v>
      </c>
      <c r="L1908" s="443">
        <f t="shared" ref="L1908:O1908" si="2032">IF($J1908&lt;0,(K1908*(1-$J1908)),(K1908*(1+$J1908)))</f>
        <v>144592.20810019184</v>
      </c>
      <c r="M1908" s="443">
        <f t="shared" si="2032"/>
        <v>161953.82724798861</v>
      </c>
      <c r="N1908" s="443">
        <f t="shared" si="2032"/>
        <v>181400.10796499162</v>
      </c>
      <c r="O1908" s="443">
        <f t="shared" si="2032"/>
        <v>203181.36180458369</v>
      </c>
      <c r="Q1908" s="87">
        <f t="shared" si="2000"/>
        <v>115253</v>
      </c>
      <c r="R1908" s="545">
        <f t="shared" si="1991"/>
        <v>0</v>
      </c>
      <c r="S1908" s="545">
        <f t="shared" si="1992"/>
        <v>0</v>
      </c>
      <c r="T1908" s="545">
        <f>IF(R1908=1,SUM($R$6:R1908),0)</f>
        <v>0</v>
      </c>
      <c r="U1908" s="545">
        <f>IF(S1908=1,SUM($S$6:S1908),0)</f>
        <v>0</v>
      </c>
      <c r="V1908" s="545">
        <f t="shared" si="1993"/>
        <v>0</v>
      </c>
      <c r="W1908" s="545">
        <f t="shared" si="1994"/>
        <v>0</v>
      </c>
      <c r="X1908" s="545">
        <f>IF(W1908=1,SUM($W$6:W1908),0)</f>
        <v>0</v>
      </c>
    </row>
    <row r="1909" spans="2:24" ht="15" customHeight="1">
      <c r="B1909" s="173">
        <v>2</v>
      </c>
      <c r="C1909" s="398" t="s">
        <v>1052</v>
      </c>
      <c r="D1909" s="398"/>
      <c r="E1909" s="212" t="s">
        <v>47</v>
      </c>
      <c r="F1909" s="213" t="s">
        <v>24</v>
      </c>
      <c r="G1909" s="167">
        <v>115253</v>
      </c>
      <c r="H1909" s="167">
        <v>115253</v>
      </c>
      <c r="I1909" s="443">
        <v>115253</v>
      </c>
      <c r="J1909" s="446">
        <v>0.12007299270072992</v>
      </c>
      <c r="K1909" s="443">
        <f t="shared" si="1998"/>
        <v>129091.77262773724</v>
      </c>
      <c r="L1909" s="443">
        <f t="shared" ref="L1909:O1909" si="2033">IF($J1909&lt;0,(K1909*(1-$J1909)),(K1909*(1+$J1909)))</f>
        <v>144592.20810019184</v>
      </c>
      <c r="M1909" s="443">
        <f t="shared" si="2033"/>
        <v>161953.82724798861</v>
      </c>
      <c r="N1909" s="443">
        <f t="shared" si="2033"/>
        <v>181400.10796499162</v>
      </c>
      <c r="O1909" s="443">
        <f t="shared" si="2033"/>
        <v>203181.36180458369</v>
      </c>
      <c r="Q1909" s="87">
        <f t="shared" si="2000"/>
        <v>115253</v>
      </c>
      <c r="R1909" s="545">
        <f t="shared" si="1991"/>
        <v>0</v>
      </c>
      <c r="S1909" s="545">
        <f t="shared" si="1992"/>
        <v>0</v>
      </c>
      <c r="T1909" s="545">
        <f>IF(R1909=1,SUM($R$6:R1909),0)</f>
        <v>0</v>
      </c>
      <c r="U1909" s="545">
        <f>IF(S1909=1,SUM($S$6:S1909),0)</f>
        <v>0</v>
      </c>
      <c r="V1909" s="545">
        <f t="shared" si="1993"/>
        <v>0</v>
      </c>
      <c r="W1909" s="545">
        <f t="shared" si="1994"/>
        <v>0</v>
      </c>
      <c r="X1909" s="545">
        <f>IF(W1909=1,SUM($W$6:W1909),0)</f>
        <v>0</v>
      </c>
    </row>
    <row r="1910" spans="2:24" ht="15" customHeight="1">
      <c r="B1910" s="173">
        <v>3</v>
      </c>
      <c r="C1910" s="398" t="s">
        <v>1053</v>
      </c>
      <c r="D1910" s="398"/>
      <c r="E1910" s="212" t="s">
        <v>47</v>
      </c>
      <c r="F1910" s="213" t="s">
        <v>24</v>
      </c>
      <c r="G1910" s="167">
        <v>115253</v>
      </c>
      <c r="H1910" s="167">
        <v>115253</v>
      </c>
      <c r="I1910" s="443">
        <v>115253</v>
      </c>
      <c r="J1910" s="446">
        <v>0.12007299270072992</v>
      </c>
      <c r="K1910" s="443">
        <f t="shared" si="1998"/>
        <v>129091.77262773724</v>
      </c>
      <c r="L1910" s="443">
        <f t="shared" ref="L1910:O1910" si="2034">IF($J1910&lt;0,(K1910*(1-$J1910)),(K1910*(1+$J1910)))</f>
        <v>144592.20810019184</v>
      </c>
      <c r="M1910" s="443">
        <f t="shared" si="2034"/>
        <v>161953.82724798861</v>
      </c>
      <c r="N1910" s="443">
        <f t="shared" si="2034"/>
        <v>181400.10796499162</v>
      </c>
      <c r="O1910" s="443">
        <f t="shared" si="2034"/>
        <v>203181.36180458369</v>
      </c>
      <c r="Q1910" s="87">
        <f t="shared" si="2000"/>
        <v>115253</v>
      </c>
      <c r="R1910" s="545">
        <f t="shared" si="1991"/>
        <v>0</v>
      </c>
      <c r="S1910" s="545">
        <f t="shared" si="1992"/>
        <v>0</v>
      </c>
      <c r="T1910" s="545">
        <f>IF(R1910=1,SUM($R$6:R1910),0)</f>
        <v>0</v>
      </c>
      <c r="U1910" s="545">
        <f>IF(S1910=1,SUM($S$6:S1910),0)</f>
        <v>0</v>
      </c>
      <c r="V1910" s="545">
        <f t="shared" si="1993"/>
        <v>0</v>
      </c>
      <c r="W1910" s="545">
        <f t="shared" si="1994"/>
        <v>0</v>
      </c>
      <c r="X1910" s="545">
        <f>IF(W1910=1,SUM($W$6:W1910),0)</f>
        <v>0</v>
      </c>
    </row>
    <row r="1911" spans="2:24" ht="15" customHeight="1">
      <c r="B1911" s="173">
        <v>4</v>
      </c>
      <c r="C1911" s="398" t="s">
        <v>1054</v>
      </c>
      <c r="D1911" s="398"/>
      <c r="E1911" s="212" t="s">
        <v>47</v>
      </c>
      <c r="F1911" s="213" t="s">
        <v>24</v>
      </c>
      <c r="G1911" s="167">
        <v>115253</v>
      </c>
      <c r="H1911" s="167">
        <v>115253</v>
      </c>
      <c r="I1911" s="443">
        <v>115253</v>
      </c>
      <c r="J1911" s="446">
        <v>0.12007299270072992</v>
      </c>
      <c r="K1911" s="443">
        <f t="shared" si="1998"/>
        <v>129091.77262773724</v>
      </c>
      <c r="L1911" s="443">
        <f t="shared" ref="L1911:O1911" si="2035">IF($J1911&lt;0,(K1911*(1-$J1911)),(K1911*(1+$J1911)))</f>
        <v>144592.20810019184</v>
      </c>
      <c r="M1911" s="443">
        <f t="shared" si="2035"/>
        <v>161953.82724798861</v>
      </c>
      <c r="N1911" s="443">
        <f t="shared" si="2035"/>
        <v>181400.10796499162</v>
      </c>
      <c r="O1911" s="443">
        <f t="shared" si="2035"/>
        <v>203181.36180458369</v>
      </c>
      <c r="Q1911" s="87">
        <f t="shared" si="2000"/>
        <v>115253</v>
      </c>
      <c r="R1911" s="545">
        <f t="shared" si="1991"/>
        <v>0</v>
      </c>
      <c r="S1911" s="545">
        <f t="shared" si="1992"/>
        <v>0</v>
      </c>
      <c r="T1911" s="545">
        <f>IF(R1911=1,SUM($R$6:R1911),0)</f>
        <v>0</v>
      </c>
      <c r="U1911" s="545">
        <f>IF(S1911=1,SUM($S$6:S1911),0)</f>
        <v>0</v>
      </c>
      <c r="V1911" s="545">
        <f t="shared" si="1993"/>
        <v>0</v>
      </c>
      <c r="W1911" s="545">
        <f t="shared" si="1994"/>
        <v>0</v>
      </c>
      <c r="X1911" s="545">
        <f>IF(W1911=1,SUM($W$6:W1911),0)</f>
        <v>0</v>
      </c>
    </row>
    <row r="1912" spans="2:24" ht="15" customHeight="1">
      <c r="B1912" s="173">
        <v>5</v>
      </c>
      <c r="C1912" s="398" t="s">
        <v>1055</v>
      </c>
      <c r="D1912" s="398"/>
      <c r="E1912" s="212" t="s">
        <v>47</v>
      </c>
      <c r="F1912" s="213" t="s">
        <v>24</v>
      </c>
      <c r="G1912" s="167">
        <v>115253</v>
      </c>
      <c r="H1912" s="167">
        <v>115253</v>
      </c>
      <c r="I1912" s="443">
        <v>115253</v>
      </c>
      <c r="J1912" s="446">
        <v>0.12007299270072992</v>
      </c>
      <c r="K1912" s="443">
        <f t="shared" si="1998"/>
        <v>129091.77262773724</v>
      </c>
      <c r="L1912" s="443">
        <f t="shared" ref="L1912:O1912" si="2036">IF($J1912&lt;0,(K1912*(1-$J1912)),(K1912*(1+$J1912)))</f>
        <v>144592.20810019184</v>
      </c>
      <c r="M1912" s="443">
        <f t="shared" si="2036"/>
        <v>161953.82724798861</v>
      </c>
      <c r="N1912" s="443">
        <f t="shared" si="2036"/>
        <v>181400.10796499162</v>
      </c>
      <c r="O1912" s="443">
        <f t="shared" si="2036"/>
        <v>203181.36180458369</v>
      </c>
      <c r="Q1912" s="87">
        <f t="shared" si="2000"/>
        <v>115253</v>
      </c>
      <c r="R1912" s="545">
        <f t="shared" si="1991"/>
        <v>0</v>
      </c>
      <c r="S1912" s="545">
        <f t="shared" si="1992"/>
        <v>0</v>
      </c>
      <c r="T1912" s="545">
        <f>IF(R1912=1,SUM($R$6:R1912),0)</f>
        <v>0</v>
      </c>
      <c r="U1912" s="545">
        <f>IF(S1912=1,SUM($S$6:S1912),0)</f>
        <v>0</v>
      </c>
      <c r="V1912" s="545">
        <f t="shared" si="1993"/>
        <v>0</v>
      </c>
      <c r="W1912" s="545">
        <f t="shared" si="1994"/>
        <v>0</v>
      </c>
      <c r="X1912" s="545">
        <f>IF(W1912=1,SUM($W$6:W1912),0)</f>
        <v>0</v>
      </c>
    </row>
    <row r="1913" spans="2:24" ht="15" customHeight="1">
      <c r="B1913" s="173">
        <v>6</v>
      </c>
      <c r="C1913" s="174" t="s">
        <v>1056</v>
      </c>
      <c r="D1913" s="174"/>
      <c r="E1913" s="212" t="s">
        <v>47</v>
      </c>
      <c r="F1913" s="213" t="s">
        <v>24</v>
      </c>
      <c r="G1913" s="167">
        <v>115253</v>
      </c>
      <c r="H1913" s="167">
        <v>115253</v>
      </c>
      <c r="I1913" s="443">
        <v>115253</v>
      </c>
      <c r="J1913" s="446">
        <v>0.12007299270072992</v>
      </c>
      <c r="K1913" s="443">
        <f t="shared" si="1998"/>
        <v>129091.77262773724</v>
      </c>
      <c r="L1913" s="443">
        <f t="shared" ref="L1913:O1913" si="2037">IF($J1913&lt;0,(K1913*(1-$J1913)),(K1913*(1+$J1913)))</f>
        <v>144592.20810019184</v>
      </c>
      <c r="M1913" s="443">
        <f t="shared" si="2037"/>
        <v>161953.82724798861</v>
      </c>
      <c r="N1913" s="443">
        <f t="shared" si="2037"/>
        <v>181400.10796499162</v>
      </c>
      <c r="O1913" s="443">
        <f t="shared" si="2037"/>
        <v>203181.36180458369</v>
      </c>
      <c r="Q1913" s="87">
        <f t="shared" si="2000"/>
        <v>115253</v>
      </c>
      <c r="R1913" s="545">
        <f t="shared" si="1991"/>
        <v>0</v>
      </c>
      <c r="S1913" s="545">
        <f t="shared" si="1992"/>
        <v>0</v>
      </c>
      <c r="T1913" s="545">
        <f>IF(R1913=1,SUM($R$6:R1913),0)</f>
        <v>0</v>
      </c>
      <c r="U1913" s="545">
        <f>IF(S1913=1,SUM($S$6:S1913),0)</f>
        <v>0</v>
      </c>
      <c r="V1913" s="545">
        <f t="shared" si="1993"/>
        <v>0</v>
      </c>
      <c r="W1913" s="545">
        <f t="shared" si="1994"/>
        <v>0</v>
      </c>
      <c r="X1913" s="545">
        <f>IF(W1913=1,SUM($W$6:W1913),0)</f>
        <v>0</v>
      </c>
    </row>
    <row r="1914" spans="2:24" ht="15" customHeight="1">
      <c r="B1914" s="173">
        <v>7</v>
      </c>
      <c r="C1914" s="174" t="s">
        <v>1057</v>
      </c>
      <c r="D1914" s="174"/>
      <c r="E1914" s="212" t="s">
        <v>47</v>
      </c>
      <c r="F1914" s="213" t="s">
        <v>24</v>
      </c>
      <c r="G1914" s="167">
        <v>115253</v>
      </c>
      <c r="H1914" s="167">
        <v>115253</v>
      </c>
      <c r="I1914" s="443">
        <v>115253</v>
      </c>
      <c r="J1914" s="446">
        <v>0.12007299270072992</v>
      </c>
      <c r="K1914" s="443">
        <f t="shared" si="1998"/>
        <v>129091.77262773724</v>
      </c>
      <c r="L1914" s="443">
        <f t="shared" ref="L1914:O1914" si="2038">IF($J1914&lt;0,(K1914*(1-$J1914)),(K1914*(1+$J1914)))</f>
        <v>144592.20810019184</v>
      </c>
      <c r="M1914" s="443">
        <f t="shared" si="2038"/>
        <v>161953.82724798861</v>
      </c>
      <c r="N1914" s="443">
        <f t="shared" si="2038"/>
        <v>181400.10796499162</v>
      </c>
      <c r="O1914" s="443">
        <f t="shared" si="2038"/>
        <v>203181.36180458369</v>
      </c>
      <c r="Q1914" s="87">
        <f t="shared" si="2000"/>
        <v>115253</v>
      </c>
      <c r="R1914" s="545">
        <f t="shared" si="1991"/>
        <v>0</v>
      </c>
      <c r="S1914" s="545">
        <f t="shared" si="1992"/>
        <v>0</v>
      </c>
      <c r="T1914" s="545">
        <f>IF(R1914=1,SUM($R$6:R1914),0)</f>
        <v>0</v>
      </c>
      <c r="U1914" s="545">
        <f>IF(S1914=1,SUM($S$6:S1914),0)</f>
        <v>0</v>
      </c>
      <c r="V1914" s="545">
        <f t="shared" si="1993"/>
        <v>0</v>
      </c>
      <c r="W1914" s="545">
        <f t="shared" si="1994"/>
        <v>0</v>
      </c>
      <c r="X1914" s="545">
        <f>IF(W1914=1,SUM($W$6:W1914),0)</f>
        <v>0</v>
      </c>
    </row>
    <row r="1915" spans="2:24" ht="15" customHeight="1">
      <c r="B1915" s="173">
        <v>8</v>
      </c>
      <c r="C1915" s="398" t="s">
        <v>1057</v>
      </c>
      <c r="D1915" s="398"/>
      <c r="E1915" s="212" t="s">
        <v>47</v>
      </c>
      <c r="F1915" s="213" t="s">
        <v>24</v>
      </c>
      <c r="G1915" s="167">
        <v>115253</v>
      </c>
      <c r="H1915" s="167">
        <v>115253</v>
      </c>
      <c r="I1915" s="443">
        <v>115253</v>
      </c>
      <c r="J1915" s="446">
        <v>0.12007299270072992</v>
      </c>
      <c r="K1915" s="443">
        <f t="shared" si="1998"/>
        <v>129091.77262773724</v>
      </c>
      <c r="L1915" s="443">
        <f t="shared" ref="L1915:O1915" si="2039">IF($J1915&lt;0,(K1915*(1-$J1915)),(K1915*(1+$J1915)))</f>
        <v>144592.20810019184</v>
      </c>
      <c r="M1915" s="443">
        <f t="shared" si="2039"/>
        <v>161953.82724798861</v>
      </c>
      <c r="N1915" s="443">
        <f t="shared" si="2039"/>
        <v>181400.10796499162</v>
      </c>
      <c r="O1915" s="443">
        <f t="shared" si="2039"/>
        <v>203181.36180458369</v>
      </c>
      <c r="Q1915" s="87">
        <f t="shared" si="2000"/>
        <v>115253</v>
      </c>
      <c r="R1915" s="545">
        <f t="shared" si="1991"/>
        <v>0</v>
      </c>
      <c r="S1915" s="545">
        <f t="shared" si="1992"/>
        <v>0</v>
      </c>
      <c r="T1915" s="545">
        <f>IF(R1915=1,SUM($R$6:R1915),0)</f>
        <v>0</v>
      </c>
      <c r="U1915" s="545">
        <f>IF(S1915=1,SUM($S$6:S1915),0)</f>
        <v>0</v>
      </c>
      <c r="V1915" s="545">
        <f t="shared" si="1993"/>
        <v>0</v>
      </c>
      <c r="W1915" s="545">
        <f t="shared" si="1994"/>
        <v>0</v>
      </c>
      <c r="X1915" s="545">
        <f>IF(W1915=1,SUM($W$6:W1915),0)</f>
        <v>0</v>
      </c>
    </row>
    <row r="1916" spans="2:24" ht="15" customHeight="1">
      <c r="B1916" s="173"/>
      <c r="C1916" s="174" t="s">
        <v>48</v>
      </c>
      <c r="D1916" s="174"/>
      <c r="E1916" s="212" t="s">
        <v>48</v>
      </c>
      <c r="F1916" s="213"/>
      <c r="G1916" s="167">
        <v>0</v>
      </c>
      <c r="H1916" s="167">
        <v>0</v>
      </c>
      <c r="I1916" s="167">
        <v>0</v>
      </c>
      <c r="J1916" s="445"/>
      <c r="K1916" s="167"/>
      <c r="L1916" s="167"/>
      <c r="M1916" s="167"/>
      <c r="N1916" s="167"/>
      <c r="O1916" s="167"/>
      <c r="Q1916" s="87">
        <f t="shared" si="2000"/>
        <v>0</v>
      </c>
      <c r="R1916" s="545">
        <f t="shared" si="1991"/>
        <v>0</v>
      </c>
      <c r="S1916" s="545">
        <f t="shared" si="1992"/>
        <v>0</v>
      </c>
      <c r="T1916" s="545">
        <f>IF(R1916=1,SUM($R$6:R1916),0)</f>
        <v>0</v>
      </c>
      <c r="U1916" s="545">
        <f>IF(S1916=1,SUM($S$6:S1916),0)</f>
        <v>0</v>
      </c>
      <c r="V1916" s="545">
        <f t="shared" si="1993"/>
        <v>0</v>
      </c>
      <c r="W1916" s="545">
        <f t="shared" si="1994"/>
        <v>0</v>
      </c>
      <c r="X1916" s="545">
        <f>IF(W1916=1,SUM($W$6:W1916),0)</f>
        <v>0</v>
      </c>
    </row>
    <row r="1917" spans="2:24" ht="15" customHeight="1">
      <c r="B1917" s="173" t="s">
        <v>720</v>
      </c>
      <c r="C1917" s="174" t="s">
        <v>1058</v>
      </c>
      <c r="D1917" s="174"/>
      <c r="E1917" s="212"/>
      <c r="F1917" s="213"/>
      <c r="G1917" s="167">
        <v>0</v>
      </c>
      <c r="H1917" s="167">
        <v>0</v>
      </c>
      <c r="I1917" s="167">
        <v>0</v>
      </c>
      <c r="J1917" s="445"/>
      <c r="K1917" s="167"/>
      <c r="L1917" s="167"/>
      <c r="M1917" s="167"/>
      <c r="N1917" s="167"/>
      <c r="O1917" s="167"/>
      <c r="Q1917" s="87">
        <f t="shared" si="2000"/>
        <v>0</v>
      </c>
      <c r="R1917" s="545">
        <f t="shared" si="1991"/>
        <v>0</v>
      </c>
      <c r="S1917" s="545">
        <f t="shared" si="1992"/>
        <v>0</v>
      </c>
      <c r="T1917" s="545">
        <f>IF(R1917=1,SUM($R$6:R1917),0)</f>
        <v>0</v>
      </c>
      <c r="U1917" s="545">
        <f>IF(S1917=1,SUM($S$6:S1917),0)</f>
        <v>0</v>
      </c>
      <c r="V1917" s="545">
        <f t="shared" si="1993"/>
        <v>0</v>
      </c>
      <c r="W1917" s="545">
        <f t="shared" si="1994"/>
        <v>0</v>
      </c>
      <c r="X1917" s="545">
        <f>IF(W1917=1,SUM($W$6:W1917),0)</f>
        <v>0</v>
      </c>
    </row>
    <row r="1918" spans="2:24" ht="15" customHeight="1">
      <c r="B1918" s="173">
        <v>1</v>
      </c>
      <c r="C1918" s="174" t="s">
        <v>1059</v>
      </c>
      <c r="D1918" s="174"/>
      <c r="E1918" s="212" t="s">
        <v>45</v>
      </c>
      <c r="F1918" s="213" t="s">
        <v>8</v>
      </c>
      <c r="G1918" s="167">
        <v>60000</v>
      </c>
      <c r="H1918" s="167">
        <v>60000</v>
      </c>
      <c r="I1918" s="443">
        <v>60000</v>
      </c>
      <c r="J1918" s="446">
        <v>0.12007299270072992</v>
      </c>
      <c r="K1918" s="443">
        <f t="shared" si="1998"/>
        <v>67204.379562043803</v>
      </c>
      <c r="L1918" s="443">
        <f t="shared" ref="L1918:O1918" si="2040">IF($J1918&lt;0,(K1918*(1-$J1918)),(K1918*(1+$J1918)))</f>
        <v>75273.810538654172</v>
      </c>
      <c r="M1918" s="443">
        <f t="shared" si="2040"/>
        <v>84312.162242018123</v>
      </c>
      <c r="N1918" s="443">
        <f t="shared" si="2040"/>
        <v>94435.775883486727</v>
      </c>
      <c r="O1918" s="443">
        <f t="shared" si="2040"/>
        <v>105774.9621118324</v>
      </c>
      <c r="Q1918" s="87">
        <f t="shared" si="2000"/>
        <v>60000</v>
      </c>
      <c r="R1918" s="545">
        <f t="shared" si="1991"/>
        <v>0</v>
      </c>
      <c r="S1918" s="545">
        <f t="shared" si="1992"/>
        <v>1</v>
      </c>
      <c r="T1918" s="545">
        <f>IF(R1918=1,SUM($R$6:R1918),0)</f>
        <v>0</v>
      </c>
      <c r="U1918" s="545">
        <f>IF(S1918=1,SUM($S$6:S1918),0)</f>
        <v>672</v>
      </c>
      <c r="V1918" s="545">
        <f t="shared" si="1993"/>
        <v>672</v>
      </c>
      <c r="W1918" s="545">
        <f t="shared" si="1994"/>
        <v>0</v>
      </c>
      <c r="X1918" s="545">
        <f>IF(W1918=1,SUM($W$6:W1918),0)</f>
        <v>0</v>
      </c>
    </row>
    <row r="1919" spans="2:24" ht="15" customHeight="1">
      <c r="B1919" s="173">
        <v>2</v>
      </c>
      <c r="C1919" s="174" t="s">
        <v>1060</v>
      </c>
      <c r="D1919" s="174"/>
      <c r="E1919" s="212" t="s">
        <v>45</v>
      </c>
      <c r="F1919" s="213" t="s">
        <v>8</v>
      </c>
      <c r="G1919" s="167">
        <v>25000</v>
      </c>
      <c r="H1919" s="167">
        <v>25000</v>
      </c>
      <c r="I1919" s="443">
        <v>25000</v>
      </c>
      <c r="J1919" s="446">
        <v>0.12007299270072992</v>
      </c>
      <c r="K1919" s="443">
        <f t="shared" si="1998"/>
        <v>28001.824817518249</v>
      </c>
      <c r="L1919" s="443">
        <f t="shared" ref="L1919:O1919" si="2041">IF($J1919&lt;0,(K1919*(1-$J1919)),(K1919*(1+$J1919)))</f>
        <v>31364.08772443924</v>
      </c>
      <c r="M1919" s="443">
        <f t="shared" si="2041"/>
        <v>35130.067600840892</v>
      </c>
      <c r="N1919" s="443">
        <f t="shared" si="2041"/>
        <v>39348.239951452815</v>
      </c>
      <c r="O1919" s="443">
        <f t="shared" si="2041"/>
        <v>44072.900879930181</v>
      </c>
      <c r="Q1919" s="87">
        <f t="shared" si="2000"/>
        <v>25000</v>
      </c>
      <c r="R1919" s="545">
        <f t="shared" si="1991"/>
        <v>0</v>
      </c>
      <c r="S1919" s="545">
        <f t="shared" si="1992"/>
        <v>1</v>
      </c>
      <c r="T1919" s="545">
        <f>IF(R1919=1,SUM($R$6:R1919),0)</f>
        <v>0</v>
      </c>
      <c r="U1919" s="545">
        <f>IF(S1919=1,SUM($S$6:S1919),0)</f>
        <v>673</v>
      </c>
      <c r="V1919" s="545">
        <f t="shared" si="1993"/>
        <v>673</v>
      </c>
      <c r="W1919" s="545">
        <f t="shared" si="1994"/>
        <v>0</v>
      </c>
      <c r="X1919" s="545">
        <f>IF(W1919=1,SUM($W$6:W1919),0)</f>
        <v>0</v>
      </c>
    </row>
    <row r="1920" spans="2:24" ht="15" customHeight="1">
      <c r="B1920" s="173">
        <v>3</v>
      </c>
      <c r="C1920" s="174" t="s">
        <v>1061</v>
      </c>
      <c r="D1920" s="174"/>
      <c r="E1920" s="212" t="s">
        <v>45</v>
      </c>
      <c r="F1920" s="213" t="s">
        <v>8</v>
      </c>
      <c r="G1920" s="167">
        <v>50000</v>
      </c>
      <c r="H1920" s="167">
        <v>50000</v>
      </c>
      <c r="I1920" s="443">
        <v>50000</v>
      </c>
      <c r="J1920" s="446">
        <v>0.12007299270072992</v>
      </c>
      <c r="K1920" s="443">
        <f t="shared" si="1998"/>
        <v>56003.649635036498</v>
      </c>
      <c r="L1920" s="443">
        <f t="shared" ref="L1920:O1920" si="2042">IF($J1920&lt;0,(K1920*(1-$J1920)),(K1920*(1+$J1920)))</f>
        <v>62728.175448878479</v>
      </c>
      <c r="M1920" s="443">
        <f t="shared" si="2042"/>
        <v>70260.135201681784</v>
      </c>
      <c r="N1920" s="443">
        <f t="shared" si="2042"/>
        <v>78696.47990290563</v>
      </c>
      <c r="O1920" s="443">
        <f t="shared" si="2042"/>
        <v>88145.801759860362</v>
      </c>
      <c r="Q1920" s="87">
        <f t="shared" si="2000"/>
        <v>50000</v>
      </c>
      <c r="R1920" s="545">
        <f t="shared" si="1991"/>
        <v>0</v>
      </c>
      <c r="S1920" s="545">
        <f t="shared" si="1992"/>
        <v>1</v>
      </c>
      <c r="T1920" s="545">
        <f>IF(R1920=1,SUM($R$6:R1920),0)</f>
        <v>0</v>
      </c>
      <c r="U1920" s="545">
        <f>IF(S1920=1,SUM($S$6:S1920),0)</f>
        <v>674</v>
      </c>
      <c r="V1920" s="545">
        <f t="shared" si="1993"/>
        <v>674</v>
      </c>
      <c r="W1920" s="545">
        <f t="shared" si="1994"/>
        <v>0</v>
      </c>
      <c r="X1920" s="545">
        <f>IF(W1920=1,SUM($W$6:W1920),0)</f>
        <v>0</v>
      </c>
    </row>
    <row r="1921" spans="2:24" ht="15" customHeight="1">
      <c r="B1921" s="173" t="s">
        <v>712</v>
      </c>
      <c r="C1921" s="174" t="s">
        <v>1062</v>
      </c>
      <c r="D1921" s="174"/>
      <c r="E1921" s="212" t="s">
        <v>47</v>
      </c>
      <c r="F1921" s="213" t="s">
        <v>14</v>
      </c>
      <c r="G1921" s="167">
        <v>12000</v>
      </c>
      <c r="H1921" s="167">
        <v>12000</v>
      </c>
      <c r="I1921" s="443">
        <v>12000</v>
      </c>
      <c r="J1921" s="446">
        <v>0.12007299270072992</v>
      </c>
      <c r="K1921" s="443">
        <f t="shared" si="1998"/>
        <v>13440.875912408761</v>
      </c>
      <c r="L1921" s="443">
        <f t="shared" ref="L1921:O1921" si="2043">IF($J1921&lt;0,(K1921*(1-$J1921)),(K1921*(1+$J1921)))</f>
        <v>15054.762107730836</v>
      </c>
      <c r="M1921" s="443">
        <f t="shared" si="2043"/>
        <v>16862.432448403626</v>
      </c>
      <c r="N1921" s="443">
        <f t="shared" si="2043"/>
        <v>18887.155176697346</v>
      </c>
      <c r="O1921" s="443">
        <f t="shared" si="2043"/>
        <v>21154.992422366482</v>
      </c>
      <c r="Q1921" s="87">
        <f t="shared" si="2000"/>
        <v>12000</v>
      </c>
      <c r="R1921" s="545">
        <f t="shared" si="1991"/>
        <v>0</v>
      </c>
      <c r="S1921" s="545">
        <f t="shared" si="1992"/>
        <v>0</v>
      </c>
      <c r="T1921" s="545">
        <f>IF(R1921=1,SUM($R$6:R1921),0)</f>
        <v>0</v>
      </c>
      <c r="U1921" s="545">
        <f>IF(S1921=1,SUM($S$6:S1921),0)</f>
        <v>0</v>
      </c>
      <c r="V1921" s="545">
        <f t="shared" si="1993"/>
        <v>0</v>
      </c>
      <c r="W1921" s="545">
        <f t="shared" si="1994"/>
        <v>0</v>
      </c>
      <c r="X1921" s="545">
        <f>IF(W1921=1,SUM($W$6:W1921),0)</f>
        <v>0</v>
      </c>
    </row>
    <row r="1922" spans="2:24" ht="15" customHeight="1">
      <c r="B1922" s="173">
        <v>5</v>
      </c>
      <c r="C1922" s="174" t="s">
        <v>1063</v>
      </c>
      <c r="D1922" s="174"/>
      <c r="E1922" s="212" t="s">
        <v>47</v>
      </c>
      <c r="F1922" s="213" t="s">
        <v>14</v>
      </c>
      <c r="G1922" s="167">
        <v>12000</v>
      </c>
      <c r="H1922" s="167">
        <v>12000</v>
      </c>
      <c r="I1922" s="443">
        <v>12000</v>
      </c>
      <c r="J1922" s="446">
        <v>0.12007299270072992</v>
      </c>
      <c r="K1922" s="443">
        <f t="shared" si="1998"/>
        <v>13440.875912408761</v>
      </c>
      <c r="L1922" s="443">
        <f t="shared" ref="L1922:O1922" si="2044">IF($J1922&lt;0,(K1922*(1-$J1922)),(K1922*(1+$J1922)))</f>
        <v>15054.762107730836</v>
      </c>
      <c r="M1922" s="443">
        <f t="shared" si="2044"/>
        <v>16862.432448403626</v>
      </c>
      <c r="N1922" s="443">
        <f t="shared" si="2044"/>
        <v>18887.155176697346</v>
      </c>
      <c r="O1922" s="443">
        <f t="shared" si="2044"/>
        <v>21154.992422366482</v>
      </c>
      <c r="Q1922" s="87">
        <f t="shared" si="2000"/>
        <v>12000</v>
      </c>
      <c r="R1922" s="545">
        <f t="shared" si="1991"/>
        <v>0</v>
      </c>
      <c r="S1922" s="545">
        <f t="shared" si="1992"/>
        <v>0</v>
      </c>
      <c r="T1922" s="545">
        <f>IF(R1922=1,SUM($R$6:R1922),0)</f>
        <v>0</v>
      </c>
      <c r="U1922" s="545">
        <f>IF(S1922=1,SUM($S$6:S1922),0)</f>
        <v>0</v>
      </c>
      <c r="V1922" s="545">
        <f t="shared" si="1993"/>
        <v>0</v>
      </c>
      <c r="W1922" s="545">
        <f t="shared" si="1994"/>
        <v>0</v>
      </c>
      <c r="X1922" s="545">
        <f>IF(W1922=1,SUM($W$6:W1922),0)</f>
        <v>0</v>
      </c>
    </row>
    <row r="1923" spans="2:24" ht="15" customHeight="1">
      <c r="B1923" s="173">
        <v>6</v>
      </c>
      <c r="C1923" s="174" t="s">
        <v>1064</v>
      </c>
      <c r="D1923" s="174"/>
      <c r="E1923" s="212" t="s">
        <v>47</v>
      </c>
      <c r="F1923" s="213" t="s">
        <v>14</v>
      </c>
      <c r="G1923" s="167">
        <v>12000</v>
      </c>
      <c r="H1923" s="167">
        <v>12000</v>
      </c>
      <c r="I1923" s="443">
        <v>12000</v>
      </c>
      <c r="J1923" s="446">
        <v>0.12007299270072992</v>
      </c>
      <c r="K1923" s="443">
        <f t="shared" si="1998"/>
        <v>13440.875912408761</v>
      </c>
      <c r="L1923" s="443">
        <f t="shared" ref="L1923:O1923" si="2045">IF($J1923&lt;0,(K1923*(1-$J1923)),(K1923*(1+$J1923)))</f>
        <v>15054.762107730836</v>
      </c>
      <c r="M1923" s="443">
        <f t="shared" si="2045"/>
        <v>16862.432448403626</v>
      </c>
      <c r="N1923" s="443">
        <f t="shared" si="2045"/>
        <v>18887.155176697346</v>
      </c>
      <c r="O1923" s="443">
        <f t="shared" si="2045"/>
        <v>21154.992422366482</v>
      </c>
      <c r="Q1923" s="87">
        <f t="shared" si="2000"/>
        <v>12000</v>
      </c>
      <c r="R1923" s="545">
        <f t="shared" si="1991"/>
        <v>0</v>
      </c>
      <c r="S1923" s="545">
        <f t="shared" si="1992"/>
        <v>0</v>
      </c>
      <c r="T1923" s="545">
        <f>IF(R1923=1,SUM($R$6:R1923),0)</f>
        <v>0</v>
      </c>
      <c r="U1923" s="545">
        <f>IF(S1923=1,SUM($S$6:S1923),0)</f>
        <v>0</v>
      </c>
      <c r="V1923" s="545">
        <f t="shared" si="1993"/>
        <v>0</v>
      </c>
      <c r="W1923" s="545">
        <f t="shared" si="1994"/>
        <v>0</v>
      </c>
      <c r="X1923" s="545">
        <f>IF(W1923=1,SUM($W$6:W1923),0)</f>
        <v>0</v>
      </c>
    </row>
    <row r="1924" spans="2:24" ht="15" customHeight="1">
      <c r="Q1924" s="87">
        <f t="shared" ref="Q1924" si="2046">IF($Q$5=$H$4,H1924,(IF($Q$5=$G$4,G1924,(IF($Q$5=$I$4,I1924,0)))))</f>
        <v>0</v>
      </c>
      <c r="R1924" s="545">
        <f t="shared" si="1991"/>
        <v>0</v>
      </c>
      <c r="S1924" s="545">
        <f t="shared" si="1992"/>
        <v>0</v>
      </c>
      <c r="T1924" s="545">
        <f>IF(R1924=1,SUM($R$6:R1924),0)</f>
        <v>0</v>
      </c>
      <c r="U1924" s="545">
        <f>IF(S1924=1,SUM($S$6:S1924),0)</f>
        <v>0</v>
      </c>
      <c r="V1924" s="545">
        <f t="shared" si="1993"/>
        <v>0</v>
      </c>
      <c r="W1924" s="545">
        <f t="shared" si="1994"/>
        <v>0</v>
      </c>
      <c r="X1924" s="545">
        <f>IF(W1924=1,SUM($W$6:W1924),0)</f>
        <v>0</v>
      </c>
    </row>
    <row r="1925" spans="2:24" ht="15" customHeight="1"/>
    <row r="1926" spans="2:24" ht="15" customHeight="1"/>
    <row r="1927" spans="2:24" ht="15" customHeight="1"/>
    <row r="1928" spans="2:24" ht="15" customHeight="1"/>
    <row r="1929" spans="2:24" ht="15" customHeight="1"/>
    <row r="1930" spans="2:24" ht="15" customHeight="1"/>
    <row r="1931" spans="2:24" ht="15" customHeight="1"/>
    <row r="1932" spans="2:24" ht="15" customHeight="1"/>
    <row r="1933" spans="2:24" ht="15" customHeight="1"/>
    <row r="1934" spans="2:24" ht="15" customHeight="1"/>
    <row r="1935" spans="2:24" ht="15" customHeight="1"/>
    <row r="1936" spans="2:24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</sheetData>
  <sheetProtection insertColumns="0" insertRows="0" sort="0" autoFilter="0"/>
  <protectedRanges>
    <protectedRange sqref="E8:P8 P1786:P1794 P1834:P1888 D604:D628 D1240:D1241 B7:P7 P9:P341 P1191:P1782 P343:P1189" name="Range1"/>
    <protectedRange sqref="P1783:P1785 P1795:P1800 P1821:P1827" name="Range1_1"/>
    <protectedRange sqref="P1828:P1833 P1801:P1820" name="Range1_1_1"/>
    <protectedRange sqref="B222:B225 B227:B228 E250:H250 F197:H197 E1260:G1263 E222:H225 C330:D338 C249 C341:D348 G335:H341 E335:F342 C306:C313 C315:D328 B306:B348 C196 B196:B200 F198:O199 E197:E199 I222:O231 I1260:O1265 E1264:H1265 D1284:D1629 C1284:C1310 B1242:B1310 B1240:C1241 C1757:C1758 B1757:B1770 E181:H193 E200:O200 B194:C195 E227:H231 E237:H246 B247:C248 B304:C305 E309:O319 E304:H308 E320:H334 E343:H364 B604:C628 D304:D313 D247:H249 B226:H226 D194:H196 C1759:O1770 D1656:D1758 C1242:O1259 D1631:D1654 C1264:D1283 B229:D246 C198:D200 B8:D193 B302:H303 C251:H301 B249:B301 B349:D603 C1189:D1189 B1191:D1239 D1188 B1188:B1190 B629:D794 C1021:O1031 C1032:D1032 B1021:B1032 B1311:C1756 B1033:D1051 B1054:D1187 B1052:O1053 B795:B796 D795:D796 B797:D891 C892:D894 C895:O900 B892:B900 B1771:O1923 I181:O197 B201:O221 E232:O236 I237:O308 I320:O364 E365:O894 B901:O1020 E1032:O1051 E1054:O1241 E1266:O1758 E9:O180" name="Range1_1_3"/>
    <protectedRange sqref="C224:D225" name="Range1_6_1_2"/>
    <protectedRange sqref="C222:D223" name="Range1_6_1_2_1"/>
    <protectedRange sqref="C227:D228" name="Range1_6_1_2_2"/>
    <protectedRange sqref="C250:D250" name="Range1_1_3_1"/>
    <protectedRange sqref="C339:D340" name="Range1_1_3_2"/>
    <protectedRange sqref="C197:D197" name="Range1_6_1"/>
    <protectedRange sqref="C329:D329" name="Range1_6_1_1"/>
    <protectedRange sqref="C314:D314" name="Range1_6_1_3"/>
    <protectedRange sqref="C1260:D1263" name="Range1_1_3_1_1"/>
    <protectedRange sqref="H1260:H1263" name="Range1_1_2"/>
    <protectedRange sqref="C1188" name="Range1_1_3_3"/>
    <protectedRange sqref="C1190" name="Range1_1_3_4"/>
    <protectedRange sqref="C795" name="Range1_1_3_5"/>
    <protectedRange sqref="C796" name="Range1_1_3_6"/>
  </protectedRanges>
  <autoFilter ref="C6:Q1924" xr:uid="{00000000-0001-0000-0000-000000000000}"/>
  <mergeCells count="7">
    <mergeCell ref="P4:P5"/>
    <mergeCell ref="B2:C2"/>
    <mergeCell ref="B4:B5"/>
    <mergeCell ref="C4:C5"/>
    <mergeCell ref="E4:E5"/>
    <mergeCell ref="F4:F5"/>
    <mergeCell ref="D4:D5"/>
  </mergeCells>
  <phoneticPr fontId="36" type="noConversion"/>
  <conditionalFormatting sqref="A1:D4 A5:C6 A7:D7">
    <cfRule type="cellIs" dxfId="21" priority="193" operator="equal">
      <formula>0</formula>
    </cfRule>
  </conditionalFormatting>
  <conditionalFormatting sqref="A770:D837">
    <cfRule type="cellIs" dxfId="20" priority="1" operator="equal">
      <formula>0</formula>
    </cfRule>
  </conditionalFormatting>
  <conditionalFormatting sqref="B227:B228 E227:O228">
    <cfRule type="cellIs" dxfId="19" priority="26" operator="equal">
      <formula>0</formula>
    </cfRule>
  </conditionalFormatting>
  <conditionalFormatting sqref="B8:D142">
    <cfRule type="cellIs" dxfId="18" priority="8" operator="equal">
      <formula>0</formula>
    </cfRule>
  </conditionalFormatting>
  <conditionalFormatting sqref="C1190">
    <cfRule type="cellIs" dxfId="17" priority="3" operator="equal">
      <formula>0</formula>
    </cfRule>
  </conditionalFormatting>
  <conditionalFormatting sqref="C143:D149 B143:B158 B222:B225 E222:O225">
    <cfRule type="cellIs" dxfId="16" priority="92" operator="equal">
      <formula>0</formula>
    </cfRule>
  </conditionalFormatting>
  <conditionalFormatting sqref="C1188:D1189">
    <cfRule type="cellIs" dxfId="15" priority="4" operator="equal">
      <formula>0</formula>
    </cfRule>
  </conditionalFormatting>
  <conditionalFormatting sqref="E311:O319 E320:H329">
    <cfRule type="cellIs" dxfId="14" priority="14" operator="equal">
      <formula>0</formula>
    </cfRule>
  </conditionalFormatting>
  <conditionalFormatting sqref="E1:JN5 D6:AC6 E7:JN9 A8:A339 I9:O159 P10:JN10 E10:O149 R11:JN12 P11:P180 Q11:Q1924 R13:AC13 AH13:JN13 R14:JN339 C150:O158 B159:O193 I181:P306 E194:O199 B194:D200 E200:P200 B201:O303 B304:C305 E304:O306 D304:D313 C306:C313 B306:B348 E307:P310 P311:P339 I311:O348 C315:D328 E319:P319 C330:H334 G335:H339 C335:F342 A341 G341:H341 P341 R341:JN341 A343:A348 C343:H348 P343:P363 R343:JN1189 A349:O350 E351:O363 A351:D367 E363:P370 C368:D370 A368:B375 C371:P375 A376:P396 E397:P589 A397:D601 E590:O601 P590:P646 A602:O646 C647:P651 A647:B658 C652:O658 P652:P774 A659:O769 E770:O774 E775:P797 E798:O837 P798:P860 A838:O853 E854:O860 A854:D891 E858:P858 E861:P897 C892:D897 A892:B900 C898:P900 A901:P1187 A1188:A1189 G1188:P1189 B1188:B1190 E1188:F1190 A1191:P1211 R1191:JN1890 A1212:C1213 E1212:P1223 D1212:D1224 C1214:C1224 A1214:B1237 E1224:I1224 J1224:O1226 P1224:P1276 C1225:I1226 C1227:O1237 A1238:O1345 E1247:P1247 E1252:P1258 E1277:P1278 P1279:P1350 E1346:O1350 A1346:D1413 E1351:P1413 A1414:P1621 A1622:H1622 I1622:P1675 C1623:H1629 A1623:B1675 C1630 E1630:H1675 C1631:D1654 C1653:C1675 D1656:D1675 A1676:P1774 C1775:P1785 A1775:B1798 C1786:O1798 P1786:P1800 A1799:O1800 A1801:P1924 R1891:XFD1893 R1894:AE1895 AG1894:XFD1895 R1896:XFD1924 A1925:XFD65966">
    <cfRule type="cellIs" dxfId="13" priority="19" operator="equal">
      <formula>0</formula>
    </cfRule>
  </conditionalFormatting>
  <conditionalFormatting sqref="G1190:O1190">
    <cfRule type="cellIs" dxfId="12" priority="2" operator="equal">
      <formula>0</formula>
    </cfRule>
  </conditionalFormatting>
  <conditionalFormatting sqref="AE6:JN6">
    <cfRule type="cellIs" dxfId="11" priority="17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JK65881 A65881" xr:uid="{00000000-0002-0000-0000-000000000000}">
      <formula1>#REF!</formula1>
    </dataValidation>
    <dataValidation type="list" allowBlank="1" showInputMessage="1" showErrorMessage="1" errorTitle="PERINGATAN !!!" error="NAMA MATERIAL / UPAH SALAH BOZ...." sqref="JJ65881" xr:uid="{00000000-0002-0000-0000-000001000000}">
      <formula1>#REF!</formula1>
    </dataValidation>
    <dataValidation allowBlank="1" showInputMessage="1" showErrorMessage="1" errorTitle="PERINGATAN !!!" error="MDU / UPAH SALAH BOZ...." sqref="C1893:D1893 C1905:D1906 C1909:D1912 C1915:D1915" xr:uid="{6C0E6F71-A6FC-4639-B31A-6015B7094B29}"/>
    <dataValidation type="list" allowBlank="1" showInputMessage="1" showErrorMessage="1" errorTitle="PERINGATAN !!!" error="DATA HARGA YANG DIPAKAI SALAH...." sqref="Q5" xr:uid="{00000000-0002-0000-0000-000002000000}">
      <formula1>#REF!</formula1>
    </dataValidation>
    <dataValidation type="list" allowBlank="1" showInputMessage="1" showErrorMessage="1" errorTitle="PERINGATAN !!!" error="GOLONGAN MATERIAL/JASA SALAH...." sqref="E1100:E1923 E9:E1096" xr:uid="{D5D56C12-A30A-4F4A-B9C5-9F594B7C2098}">
      <formula1>$AE$2169:$AE$2173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77" customWidth="1"/>
    <col min="2" max="2" width="33.33203125" style="177" customWidth="1"/>
    <col min="3" max="3" width="3.6640625" style="178" customWidth="1"/>
    <col min="4" max="4" width="15" style="177" customWidth="1"/>
    <col min="5" max="5" width="12.44140625" style="177" customWidth="1"/>
    <col min="6" max="6" width="5.44140625" style="177" customWidth="1"/>
    <col min="7" max="7" width="5.44140625" style="177" hidden="1" customWidth="1"/>
    <col min="8" max="8" width="5.109375" style="177" customWidth="1"/>
    <col min="9" max="9" width="34.109375" style="177" customWidth="1"/>
    <col min="10" max="10" width="3.5546875" style="177" customWidth="1"/>
    <col min="11" max="11" width="12.6640625" style="177" customWidth="1"/>
    <col min="12" max="12" width="12.44140625" style="177" customWidth="1"/>
    <col min="13" max="13" width="15" style="177" customWidth="1"/>
    <col min="14" max="14" width="17" style="177" customWidth="1"/>
    <col min="15" max="15" width="18.109375" style="177" customWidth="1"/>
    <col min="16" max="16" width="20.33203125" style="177" customWidth="1"/>
    <col min="17" max="17" width="14.5546875" style="177" customWidth="1"/>
    <col min="18" max="16384" width="9.109375" style="177"/>
  </cols>
  <sheetData>
    <row r="2" spans="1:12" s="180" customFormat="1" ht="18.75" customHeight="1">
      <c r="B2" s="602" t="s">
        <v>1080</v>
      </c>
      <c r="C2" s="602"/>
      <c r="D2" s="602"/>
      <c r="E2" s="602"/>
      <c r="I2" s="181"/>
    </row>
    <row r="3" spans="1:12" s="180" customFormat="1" ht="13.5" customHeight="1" thickBot="1">
      <c r="B3" s="211"/>
      <c r="C3" s="211"/>
      <c r="D3" s="211"/>
      <c r="E3" s="211"/>
      <c r="I3" s="181"/>
    </row>
    <row r="4" spans="1:12" s="180" customFormat="1" ht="29.25" customHeight="1">
      <c r="A4" s="184"/>
      <c r="B4" s="607" t="s">
        <v>1118</v>
      </c>
      <c r="C4" s="608"/>
      <c r="D4" s="608"/>
      <c r="E4" s="609"/>
      <c r="F4" s="356"/>
      <c r="G4" s="356"/>
      <c r="H4" s="357"/>
      <c r="I4" s="634" t="s">
        <v>1119</v>
      </c>
      <c r="J4" s="635"/>
      <c r="K4" s="635"/>
      <c r="L4" s="636"/>
    </row>
    <row r="5" spans="1:12" ht="34.5" customHeight="1">
      <c r="A5" s="179"/>
      <c r="B5" s="359" t="s">
        <v>1021</v>
      </c>
      <c r="C5" s="210" t="s">
        <v>9</v>
      </c>
      <c r="D5" s="603" t="str">
        <f>DATA!D14</f>
        <v>PB An. Perum Subsidi PT Heri Paradise Property</v>
      </c>
      <c r="E5" s="604"/>
      <c r="F5" s="183"/>
      <c r="G5" s="183"/>
      <c r="I5" s="360" t="s">
        <v>1021</v>
      </c>
      <c r="J5" s="210" t="s">
        <v>9</v>
      </c>
      <c r="K5" s="637" t="str">
        <f>D5</f>
        <v>PB An. Perum Subsidi PT Heri Paradise Property</v>
      </c>
      <c r="L5" s="638"/>
    </row>
    <row r="6" spans="1:12" ht="31.5" customHeight="1">
      <c r="A6" s="179"/>
      <c r="B6" s="359" t="s">
        <v>1115</v>
      </c>
      <c r="C6" s="210" t="s">
        <v>9</v>
      </c>
      <c r="D6" s="612">
        <f>DATA!D17*1000</f>
        <v>0</v>
      </c>
      <c r="E6" s="613"/>
      <c r="F6" s="183"/>
      <c r="G6" s="183"/>
      <c r="I6" s="360" t="s">
        <v>1116</v>
      </c>
      <c r="J6" s="210" t="s">
        <v>9</v>
      </c>
      <c r="K6" s="639">
        <f>DATA!D20*1000</f>
        <v>111800</v>
      </c>
      <c r="L6" s="640"/>
    </row>
    <row r="7" spans="1:12" ht="30.75" customHeight="1">
      <c r="A7" s="179"/>
      <c r="B7" s="359" t="s">
        <v>1067</v>
      </c>
      <c r="C7" s="210" t="s">
        <v>9</v>
      </c>
      <c r="D7" s="610">
        <f>DATA!D18</f>
        <v>1</v>
      </c>
      <c r="E7" s="611"/>
      <c r="F7" s="358" t="s">
        <v>1079</v>
      </c>
      <c r="I7" s="360" t="s">
        <v>1067</v>
      </c>
      <c r="J7" s="210" t="s">
        <v>9</v>
      </c>
      <c r="K7" s="641">
        <f>DATA!D21</f>
        <v>3</v>
      </c>
      <c r="L7" s="642"/>
    </row>
    <row r="8" spans="1:12" ht="51" customHeight="1">
      <c r="A8" s="179"/>
      <c r="B8" s="359" t="s">
        <v>1068</v>
      </c>
      <c r="C8" s="210" t="s">
        <v>9</v>
      </c>
      <c r="D8" s="610">
        <f>DATA!D19</f>
        <v>220</v>
      </c>
      <c r="E8" s="611"/>
      <c r="F8" s="358" t="s">
        <v>1079</v>
      </c>
      <c r="G8" s="353">
        <v>220</v>
      </c>
      <c r="I8" s="360" t="s">
        <v>1068</v>
      </c>
      <c r="J8" s="210" t="s">
        <v>9</v>
      </c>
      <c r="K8" s="641">
        <f>DATA!D22</f>
        <v>380</v>
      </c>
      <c r="L8" s="642"/>
    </row>
    <row r="9" spans="1:12" ht="30" customHeight="1" thickBot="1">
      <c r="A9" s="179"/>
      <c r="B9" s="365" t="s">
        <v>1127</v>
      </c>
      <c r="C9" s="355" t="s">
        <v>9</v>
      </c>
      <c r="D9" s="605">
        <f>IF(D7=1,D6/(380/3^0.5),(D6/(380*3^0.5)))</f>
        <v>0</v>
      </c>
      <c r="E9" s="606"/>
      <c r="F9" s="182"/>
      <c r="G9" s="354">
        <v>380</v>
      </c>
      <c r="I9" s="366" t="s">
        <v>1127</v>
      </c>
      <c r="J9" s="355" t="s">
        <v>9</v>
      </c>
      <c r="K9" s="643">
        <f>IF(K7=1,K6/(380/3^0.5),(K6/(380*3^0.5)))</f>
        <v>169.86252656684255</v>
      </c>
      <c r="L9" s="644"/>
    </row>
    <row r="10" spans="1:12" ht="24.75" customHeight="1">
      <c r="B10" s="367"/>
      <c r="C10" s="364"/>
      <c r="D10" s="368"/>
      <c r="E10" s="368"/>
      <c r="F10" s="182"/>
      <c r="G10" s="354"/>
      <c r="I10" s="367"/>
      <c r="J10" s="364"/>
      <c r="K10" s="368"/>
      <c r="L10" s="368"/>
    </row>
    <row r="11" spans="1:12" ht="16.2" thickBot="1">
      <c r="B11" s="361" t="s">
        <v>1128</v>
      </c>
      <c r="I11" s="361" t="s">
        <v>1122</v>
      </c>
    </row>
    <row r="12" spans="1:12" ht="34.5" customHeight="1">
      <c r="A12" s="179"/>
      <c r="B12" s="389" t="s">
        <v>1120</v>
      </c>
      <c r="C12" s="383" t="s">
        <v>9</v>
      </c>
      <c r="D12" s="614"/>
      <c r="E12" s="615"/>
      <c r="F12" s="183"/>
      <c r="G12" s="183"/>
      <c r="I12" s="382" t="s">
        <v>1120</v>
      </c>
      <c r="J12" s="383" t="s">
        <v>9</v>
      </c>
      <c r="K12" s="614" t="s">
        <v>1151</v>
      </c>
      <c r="L12" s="615"/>
    </row>
    <row r="13" spans="1:12" ht="31.5" customHeight="1">
      <c r="A13" s="179"/>
      <c r="B13" s="390" t="s">
        <v>1022</v>
      </c>
      <c r="C13" s="370" t="s">
        <v>9</v>
      </c>
      <c r="D13" s="618"/>
      <c r="E13" s="619"/>
      <c r="F13" s="183"/>
      <c r="G13" s="183"/>
      <c r="I13" s="384" t="s">
        <v>1022</v>
      </c>
      <c r="J13" s="370" t="s">
        <v>9</v>
      </c>
      <c r="K13" s="618" t="s">
        <v>1152</v>
      </c>
      <c r="L13" s="619"/>
    </row>
    <row r="14" spans="1:12" ht="30.75" customHeight="1">
      <c r="A14" s="179"/>
      <c r="B14" s="390" t="s">
        <v>1121</v>
      </c>
      <c r="C14" s="370" t="s">
        <v>9</v>
      </c>
      <c r="D14" s="626"/>
      <c r="E14" s="627"/>
      <c r="F14" s="358" t="s">
        <v>1079</v>
      </c>
      <c r="G14" s="362">
        <v>50</v>
      </c>
      <c r="I14" s="384" t="s">
        <v>1121</v>
      </c>
      <c r="J14" s="370" t="s">
        <v>9</v>
      </c>
      <c r="K14" s="628">
        <v>160</v>
      </c>
      <c r="L14" s="629"/>
    </row>
    <row r="15" spans="1:12" ht="57" customHeight="1">
      <c r="A15" s="179"/>
      <c r="B15" s="390" t="s">
        <v>1067</v>
      </c>
      <c r="C15" s="370" t="s">
        <v>9</v>
      </c>
      <c r="D15" s="376"/>
      <c r="E15" s="385"/>
      <c r="F15" s="358" t="s">
        <v>1079</v>
      </c>
      <c r="G15" s="362">
        <v>100</v>
      </c>
      <c r="I15" s="384" t="s">
        <v>1067</v>
      </c>
      <c r="J15" s="370" t="s">
        <v>9</v>
      </c>
      <c r="K15" s="376">
        <v>3</v>
      </c>
      <c r="L15" s="385"/>
    </row>
    <row r="16" spans="1:12" ht="44.25" customHeight="1">
      <c r="A16" s="179"/>
      <c r="B16" s="390" t="s">
        <v>1131</v>
      </c>
      <c r="C16" s="370"/>
      <c r="D16" s="630">
        <v>0</v>
      </c>
      <c r="E16" s="631"/>
      <c r="F16" s="358"/>
      <c r="G16" s="362">
        <v>160</v>
      </c>
      <c r="I16" s="384" t="s">
        <v>1123</v>
      </c>
      <c r="J16" s="370" t="s">
        <v>9</v>
      </c>
      <c r="K16" s="632">
        <f>K9</f>
        <v>169.86252656684255</v>
      </c>
      <c r="L16" s="633"/>
    </row>
    <row r="17" spans="1:12" ht="34.5" customHeight="1">
      <c r="A17" s="179"/>
      <c r="B17" s="390" t="s">
        <v>1124</v>
      </c>
      <c r="C17" s="370" t="s">
        <v>9</v>
      </c>
      <c r="D17" s="620">
        <f>IF(D15=1,D14/(20/3^0.5),(D14/(20*3^0.5)))</f>
        <v>0</v>
      </c>
      <c r="E17" s="621"/>
      <c r="F17" s="358" t="s">
        <v>1079</v>
      </c>
      <c r="G17" s="363">
        <v>200</v>
      </c>
      <c r="I17" s="384" t="s">
        <v>1124</v>
      </c>
      <c r="J17" s="370" t="s">
        <v>9</v>
      </c>
      <c r="K17" s="624">
        <f>IF(K15=1,K14/(20/3^0.5),(K14/(20*3^0.5)))</f>
        <v>4.6188021535170067</v>
      </c>
      <c r="L17" s="625"/>
    </row>
    <row r="18" spans="1:12" ht="34.5" customHeight="1">
      <c r="A18" s="179"/>
      <c r="B18" s="390" t="s">
        <v>1125</v>
      </c>
      <c r="C18" s="370" t="s">
        <v>9</v>
      </c>
      <c r="D18" s="620">
        <f>IF(D15=1,D14/(380/3^0.5),(D14/(380*3^0.5)))*1000</f>
        <v>0</v>
      </c>
      <c r="E18" s="621"/>
      <c r="F18" s="358" t="s">
        <v>1079</v>
      </c>
      <c r="G18" s="363">
        <v>250</v>
      </c>
      <c r="I18" s="384" t="s">
        <v>1125</v>
      </c>
      <c r="J18" s="370" t="s">
        <v>9</v>
      </c>
      <c r="K18" s="624">
        <f>IF(K15=1,K14/(380/3^0.5),(K14/(380*3^0.5)))*1000</f>
        <v>243.0948501851056</v>
      </c>
      <c r="L18" s="625"/>
    </row>
    <row r="19" spans="1:12" ht="30" customHeight="1">
      <c r="A19" s="179"/>
      <c r="B19" s="391" t="s">
        <v>1117</v>
      </c>
      <c r="C19" s="369" t="s">
        <v>9</v>
      </c>
      <c r="D19" s="620">
        <f>IF(D15=1,D14/(380/3^0.5),(D14/(380*3^0.5)))</f>
        <v>0</v>
      </c>
      <c r="E19" s="621"/>
      <c r="F19" s="182"/>
      <c r="G19" s="354"/>
      <c r="I19" s="386" t="s">
        <v>1117</v>
      </c>
      <c r="J19" s="369" t="s">
        <v>9</v>
      </c>
      <c r="K19" s="624">
        <f>IF(K15=1,K14/(380/3^0.5),(K14/(380*3^0.5)))</f>
        <v>0.2430948501851056</v>
      </c>
      <c r="L19" s="625"/>
    </row>
    <row r="20" spans="1:12" ht="30" customHeight="1" thickBot="1">
      <c r="A20" s="179"/>
      <c r="B20" s="392" t="s">
        <v>1126</v>
      </c>
      <c r="C20" s="388" t="s">
        <v>9</v>
      </c>
      <c r="D20" s="616" t="e">
        <f>D16/D18</f>
        <v>#DIV/0!</v>
      </c>
      <c r="E20" s="617"/>
      <c r="F20" s="182"/>
      <c r="G20" s="354"/>
      <c r="I20" s="387" t="s">
        <v>1117</v>
      </c>
      <c r="J20" s="388" t="s">
        <v>9</v>
      </c>
      <c r="K20" s="622">
        <f>K16/K18</f>
        <v>0.69875000000000009</v>
      </c>
      <c r="L20" s="623"/>
    </row>
    <row r="21" spans="1:12" ht="9.75" customHeight="1">
      <c r="A21" s="179"/>
      <c r="B21" s="377" t="s">
        <v>1126</v>
      </c>
      <c r="C21" s="378" t="s">
        <v>9</v>
      </c>
      <c r="D21" s="601">
        <v>1</v>
      </c>
      <c r="E21" s="601"/>
      <c r="F21" s="379"/>
      <c r="G21" s="380"/>
      <c r="H21" s="381"/>
      <c r="I21" s="377" t="s">
        <v>1117</v>
      </c>
      <c r="J21" s="378" t="s">
        <v>9</v>
      </c>
      <c r="K21" s="601">
        <v>1</v>
      </c>
      <c r="L21" s="601"/>
    </row>
    <row r="22" spans="1:12" ht="6.75" customHeight="1">
      <c r="B22" s="367"/>
      <c r="C22" s="364"/>
      <c r="D22" s="375"/>
      <c r="E22" s="375"/>
      <c r="F22" s="182"/>
      <c r="G22" s="354"/>
      <c r="J22" s="364"/>
      <c r="K22" s="375"/>
      <c r="L22" s="375"/>
    </row>
    <row r="23" spans="1:12" ht="15" thickBot="1"/>
    <row r="24" spans="1:12" ht="200.25" customHeight="1" thickBot="1">
      <c r="B24" s="598"/>
      <c r="C24" s="599"/>
      <c r="D24" s="599"/>
      <c r="E24" s="600"/>
      <c r="I24" s="598"/>
      <c r="J24" s="599"/>
      <c r="K24" s="599"/>
      <c r="L24" s="600"/>
    </row>
    <row r="26" spans="1:12">
      <c r="D26" s="372"/>
    </row>
    <row r="27" spans="1:12">
      <c r="D27" s="37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tabSelected="1" zoomScale="70" zoomScaleNormal="70" workbookViewId="0">
      <selection activeCell="D20" sqref="D20"/>
    </sheetView>
  </sheetViews>
  <sheetFormatPr defaultColWidth="9.109375" defaultRowHeight="14.4"/>
  <cols>
    <col min="1" max="1" width="1.33203125" style="220" customWidth="1"/>
    <col min="2" max="2" width="25.33203125" style="220" customWidth="1"/>
    <col min="3" max="3" width="3.33203125" style="220" customWidth="1"/>
    <col min="4" max="4" width="26.33203125" style="234" customWidth="1"/>
    <col min="5" max="5" width="6.44140625" style="220" customWidth="1"/>
    <col min="6" max="6" width="12" style="220" bestFit="1" customWidth="1"/>
    <col min="7" max="8" width="9.109375" style="220" hidden="1" customWidth="1"/>
    <col min="9" max="9" width="9.109375" style="220"/>
    <col min="10" max="10" width="3.88671875" style="220" customWidth="1"/>
    <col min="11" max="11" width="2.6640625" style="220" customWidth="1"/>
    <col min="12" max="16384" width="9.109375" style="220"/>
  </cols>
  <sheetData>
    <row r="1" spans="2:11" ht="12.75" customHeight="1">
      <c r="B1" s="645"/>
      <c r="C1" s="645"/>
      <c r="D1" s="645"/>
    </row>
    <row r="2" spans="2:11" ht="15.75" customHeight="1">
      <c r="B2" s="221" t="s">
        <v>1069</v>
      </c>
      <c r="C2" s="222"/>
      <c r="D2" s="223"/>
    </row>
    <row r="3" spans="2:11" ht="20.100000000000001" customHeight="1">
      <c r="B3" s="224" t="s">
        <v>991</v>
      </c>
      <c r="C3" s="225" t="s">
        <v>9</v>
      </c>
      <c r="D3" s="226">
        <v>2022</v>
      </c>
    </row>
    <row r="4" spans="2:11" ht="20.100000000000001" customHeight="1">
      <c r="B4" s="224" t="s">
        <v>715</v>
      </c>
      <c r="C4" s="225" t="s">
        <v>9</v>
      </c>
      <c r="D4" s="227">
        <v>0.12</v>
      </c>
    </row>
    <row r="5" spans="2:11" ht="20.100000000000001" customHeight="1">
      <c r="B5" s="224" t="s">
        <v>992</v>
      </c>
      <c r="C5" s="225" t="s">
        <v>9</v>
      </c>
      <c r="D5" s="399">
        <v>1084.1250458865841</v>
      </c>
      <c r="F5" s="396" t="s">
        <v>1150</v>
      </c>
      <c r="K5" s="395"/>
    </row>
    <row r="6" spans="2:11" ht="20.100000000000001" customHeight="1">
      <c r="B6" s="224" t="s">
        <v>993</v>
      </c>
      <c r="C6" s="225" t="s">
        <v>9</v>
      </c>
      <c r="D6" s="229">
        <v>25</v>
      </c>
      <c r="F6" s="396"/>
    </row>
    <row r="7" spans="2:11" ht="20.100000000000001" customHeight="1">
      <c r="B7" s="224" t="s">
        <v>994</v>
      </c>
      <c r="C7" s="225" t="s">
        <v>9</v>
      </c>
      <c r="D7" s="230">
        <v>2.2499999999999999E-2</v>
      </c>
    </row>
    <row r="8" spans="2:11" ht="20.100000000000001" customHeight="1">
      <c r="B8" s="224" t="s">
        <v>1070</v>
      </c>
      <c r="C8" s="225" t="s">
        <v>9</v>
      </c>
      <c r="D8" s="231">
        <f>D20-D17</f>
        <v>111.8</v>
      </c>
    </row>
    <row r="9" spans="2:11" ht="20.100000000000001" customHeight="1">
      <c r="B9" s="224" t="s">
        <v>1071</v>
      </c>
      <c r="C9" s="225" t="s">
        <v>9</v>
      </c>
      <c r="D9" s="231">
        <f>(D8*D25)*1000</f>
        <v>104748000</v>
      </c>
    </row>
    <row r="10" spans="2:11" ht="20.100000000000001" customHeight="1">
      <c r="B10" s="224" t="s">
        <v>1072</v>
      </c>
      <c r="C10" s="225" t="s">
        <v>9</v>
      </c>
      <c r="D10" s="231">
        <f ca="1">RAB!K172</f>
        <v>204272905.82123998</v>
      </c>
    </row>
    <row r="11" spans="2:11" ht="20.100000000000001" customHeight="1">
      <c r="B11" s="224" t="s">
        <v>998</v>
      </c>
      <c r="C11" s="225" t="s">
        <v>9</v>
      </c>
      <c r="D11" s="228">
        <f ca="1">2%*D10</f>
        <v>4085458.1164247994</v>
      </c>
    </row>
    <row r="12" spans="2:11" ht="9" customHeight="1">
      <c r="B12" s="646"/>
      <c r="C12" s="646"/>
      <c r="D12" s="646"/>
    </row>
    <row r="13" spans="2:11" ht="15.75" customHeight="1">
      <c r="B13" s="232"/>
      <c r="C13" s="232"/>
      <c r="D13" s="232"/>
    </row>
    <row r="14" spans="2:11" ht="33.75" customHeight="1">
      <c r="B14" s="343" t="s">
        <v>1021</v>
      </c>
      <c r="C14" s="344" t="s">
        <v>9</v>
      </c>
      <c r="D14" s="349" t="str">
        <f>RAB!G6</f>
        <v>PB An. Perum Subsidi PT Heri Paradise Property</v>
      </c>
      <c r="E14" s="233" t="s">
        <v>1079</v>
      </c>
    </row>
    <row r="15" spans="2:11" ht="20.100000000000001" customHeight="1">
      <c r="B15" s="345" t="s">
        <v>1073</v>
      </c>
      <c r="C15" s="346" t="s">
        <v>9</v>
      </c>
      <c r="D15" s="350" t="s">
        <v>2593</v>
      </c>
      <c r="E15" s="233" t="s">
        <v>1079</v>
      </c>
    </row>
    <row r="16" spans="2:11" ht="20.100000000000001" customHeight="1">
      <c r="B16" s="345" t="s">
        <v>1074</v>
      </c>
      <c r="C16" s="346" t="s">
        <v>9</v>
      </c>
      <c r="D16" s="350" t="s">
        <v>1077</v>
      </c>
      <c r="E16" s="233" t="s">
        <v>1079</v>
      </c>
      <c r="F16" s="470" t="s">
        <v>2537</v>
      </c>
      <c r="I16" s="470"/>
    </row>
    <row r="17" spans="2:6" ht="20.100000000000001" customHeight="1">
      <c r="B17" s="345" t="s">
        <v>1075</v>
      </c>
      <c r="C17" s="346" t="s">
        <v>9</v>
      </c>
      <c r="D17" s="350">
        <v>0</v>
      </c>
      <c r="E17" s="233" t="s">
        <v>1079</v>
      </c>
      <c r="F17" s="407">
        <f>D17/(20*SQRT(3))</f>
        <v>0</v>
      </c>
    </row>
    <row r="18" spans="2:6" ht="20.100000000000001" hidden="1" customHeight="1">
      <c r="B18" s="345" t="s">
        <v>1129</v>
      </c>
      <c r="C18" s="346"/>
      <c r="D18" s="351">
        <f>IF((D17&lt;=11),1,3)</f>
        <v>1</v>
      </c>
      <c r="E18" s="233"/>
    </row>
    <row r="19" spans="2:6" ht="20.100000000000001" hidden="1" customHeight="1">
      <c r="B19" s="345" t="s">
        <v>1130</v>
      </c>
      <c r="C19" s="346"/>
      <c r="D19" s="351">
        <f>IF((D17&lt;=11),220,380)</f>
        <v>220</v>
      </c>
      <c r="E19" s="233"/>
    </row>
    <row r="20" spans="2:6" ht="20.100000000000001" customHeight="1">
      <c r="B20" s="345" t="s">
        <v>1076</v>
      </c>
      <c r="C20" s="346" t="s">
        <v>9</v>
      </c>
      <c r="D20" s="350">
        <f>((86*1300)/1000)</f>
        <v>111.8</v>
      </c>
      <c r="E20" s="233" t="s">
        <v>1079</v>
      </c>
      <c r="F20" s="407">
        <f>D20/(20*SQRT(3))</f>
        <v>3.2273880047700083</v>
      </c>
    </row>
    <row r="21" spans="2:6" ht="20.100000000000001" hidden="1" customHeight="1">
      <c r="B21" s="345" t="s">
        <v>1129</v>
      </c>
      <c r="C21" s="346"/>
      <c r="D21" s="351">
        <f>IF((D20&lt;=11),1,3)</f>
        <v>3</v>
      </c>
      <c r="E21" s="233"/>
    </row>
    <row r="22" spans="2:6" ht="20.100000000000001" hidden="1" customHeight="1">
      <c r="B22" s="345" t="s">
        <v>1130</v>
      </c>
      <c r="C22" s="346"/>
      <c r="D22" s="351">
        <f>IF((D20&lt;=11),220,380)</f>
        <v>380</v>
      </c>
      <c r="E22" s="233"/>
    </row>
    <row r="23" spans="2:6" ht="20.100000000000001" customHeight="1">
      <c r="B23" s="345" t="s">
        <v>995</v>
      </c>
      <c r="C23" s="346" t="s">
        <v>9</v>
      </c>
      <c r="D23" s="350">
        <v>1553.67</v>
      </c>
      <c r="E23" s="233" t="s">
        <v>1079</v>
      </c>
    </row>
    <row r="24" spans="2:6" ht="20.100000000000001" customHeight="1">
      <c r="B24" s="345" t="s">
        <v>996</v>
      </c>
      <c r="C24" s="346" t="s">
        <v>9</v>
      </c>
      <c r="D24" s="350">
        <v>1065.78</v>
      </c>
      <c r="E24" s="233" t="s">
        <v>1079</v>
      </c>
    </row>
    <row r="25" spans="2:6" ht="20.100000000000001" customHeight="1">
      <c r="B25" s="345" t="s">
        <v>1078</v>
      </c>
      <c r="C25" s="346" t="s">
        <v>9</v>
      </c>
      <c r="D25" s="351">
        <f>1218000/1300</f>
        <v>936.92307692307691</v>
      </c>
      <c r="E25" s="233" t="s">
        <v>1079</v>
      </c>
    </row>
    <row r="26" spans="2:6" ht="20.100000000000001" customHeight="1">
      <c r="B26" s="347" t="s">
        <v>997</v>
      </c>
      <c r="C26" s="348" t="s">
        <v>9</v>
      </c>
      <c r="D26" s="352">
        <v>40</v>
      </c>
      <c r="E26" s="233" t="s">
        <v>1079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AA22" sqref="AA22:AD31"/>
      <selection pane="bottomLeft" activeCell="AA22" sqref="AA22:AD31"/>
    </sheetView>
  </sheetViews>
  <sheetFormatPr defaultColWidth="9.109375" defaultRowHeight="14.4"/>
  <cols>
    <col min="1" max="1" width="5" style="235" customWidth="1"/>
    <col min="2" max="2" width="6.33203125" style="235" customWidth="1"/>
    <col min="3" max="3" width="15.109375" style="235" customWidth="1"/>
    <col min="4" max="4" width="15" style="235" customWidth="1"/>
    <col min="5" max="5" width="15.109375" style="235" bestFit="1" customWidth="1"/>
    <col min="6" max="6" width="12.109375" style="235" bestFit="1" customWidth="1"/>
    <col min="7" max="7" width="10" style="235" bestFit="1" customWidth="1"/>
    <col min="8" max="8" width="15.6640625" style="235" bestFit="1" customWidth="1"/>
    <col min="9" max="9" width="14.109375" style="235" bestFit="1" customWidth="1"/>
    <col min="10" max="10" width="13.88671875" style="235" bestFit="1" customWidth="1"/>
    <col min="11" max="11" width="15.6640625" style="235" customWidth="1"/>
    <col min="12" max="12" width="11.109375" style="235" bestFit="1" customWidth="1"/>
    <col min="13" max="13" width="13.88671875" style="235" bestFit="1" customWidth="1"/>
    <col min="14" max="14" width="12.88671875" style="235" bestFit="1" customWidth="1"/>
    <col min="15" max="15" width="7" style="235" customWidth="1"/>
    <col min="16" max="17" width="12.88671875" style="235" bestFit="1" customWidth="1"/>
    <col min="18" max="18" width="1.33203125" style="235" hidden="1" customWidth="1"/>
    <col min="19" max="19" width="3" style="237" hidden="1" customWidth="1"/>
    <col min="20" max="16384" width="9.109375" style="235"/>
  </cols>
  <sheetData>
    <row r="1" spans="1:21">
      <c r="G1" s="236"/>
    </row>
    <row r="2" spans="1:21">
      <c r="G2" s="236"/>
      <c r="K2" s="236"/>
    </row>
    <row r="3" spans="1:21">
      <c r="B3" s="647" t="s">
        <v>999</v>
      </c>
      <c r="C3" s="647"/>
      <c r="D3" s="647"/>
      <c r="E3" s="647"/>
      <c r="F3" s="238" t="str">
        <f>DATA!D14</f>
        <v>PB An. Perum Subsidi PT Heri Paradise Property</v>
      </c>
      <c r="G3" s="236"/>
    </row>
    <row r="4" spans="1:21" ht="7.5" customHeight="1">
      <c r="B4" s="239"/>
      <c r="C4" s="239"/>
      <c r="D4" s="239"/>
      <c r="E4" s="239"/>
      <c r="F4" s="238"/>
      <c r="G4" s="236"/>
    </row>
    <row r="5" spans="1:21" ht="20.100000000000001" customHeight="1">
      <c r="B5" s="648" t="s">
        <v>991</v>
      </c>
      <c r="C5" s="648" t="s">
        <v>1000</v>
      </c>
      <c r="D5" s="649" t="s">
        <v>1001</v>
      </c>
      <c r="E5" s="649" t="s">
        <v>1002</v>
      </c>
      <c r="F5" s="648" t="s">
        <v>1003</v>
      </c>
      <c r="G5" s="648"/>
      <c r="H5" s="648"/>
      <c r="I5" s="648"/>
      <c r="J5" s="648"/>
      <c r="K5" s="648" t="s">
        <v>1004</v>
      </c>
      <c r="L5" s="648"/>
      <c r="M5" s="240"/>
      <c r="N5" s="652" t="s">
        <v>1005</v>
      </c>
      <c r="O5" s="649" t="s">
        <v>1006</v>
      </c>
      <c r="P5" s="649" t="s">
        <v>1007</v>
      </c>
      <c r="Q5" s="649" t="s">
        <v>1008</v>
      </c>
      <c r="R5" s="241"/>
      <c r="S5" s="242"/>
      <c r="T5" s="650" t="s">
        <v>1009</v>
      </c>
      <c r="U5" s="243"/>
    </row>
    <row r="6" spans="1:21" ht="20.100000000000001" customHeight="1">
      <c r="B6" s="648"/>
      <c r="C6" s="648"/>
      <c r="D6" s="648"/>
      <c r="E6" s="648"/>
      <c r="F6" s="244" t="s">
        <v>1010</v>
      </c>
      <c r="G6" s="244" t="s">
        <v>1011</v>
      </c>
      <c r="H6" s="244" t="s">
        <v>1012</v>
      </c>
      <c r="I6" s="244" t="s">
        <v>1013</v>
      </c>
      <c r="J6" s="244" t="s">
        <v>717</v>
      </c>
      <c r="K6" s="244" t="s">
        <v>1014</v>
      </c>
      <c r="L6" s="244" t="s">
        <v>1015</v>
      </c>
      <c r="M6" s="244" t="s">
        <v>717</v>
      </c>
      <c r="N6" s="653"/>
      <c r="O6" s="648"/>
      <c r="P6" s="648"/>
      <c r="Q6" s="648"/>
      <c r="R6" s="241"/>
      <c r="S6" s="242"/>
      <c r="T6" s="648"/>
      <c r="U6" s="245"/>
    </row>
    <row r="7" spans="1:21" ht="20.100000000000001" customHeight="1">
      <c r="A7" s="246">
        <v>0</v>
      </c>
      <c r="B7" s="247">
        <v>2023</v>
      </c>
      <c r="C7" s="393">
        <f>DATA!D8*DATA!D26*6</f>
        <v>26832</v>
      </c>
      <c r="D7" s="249">
        <f>C7*4/24</f>
        <v>4472</v>
      </c>
      <c r="E7" s="249">
        <f>C7-D7</f>
        <v>22360</v>
      </c>
      <c r="F7" s="250">
        <f ca="1">DATA!D10/1000000</f>
        <v>204.27290582123999</v>
      </c>
      <c r="G7" s="251">
        <f ca="1">DATA!$D$11/1000000</f>
        <v>4.0854581164247996</v>
      </c>
      <c r="H7" s="251">
        <f>C7*DATA!$D$5/1000000</f>
        <v>29.089243231228824</v>
      </c>
      <c r="I7" s="251">
        <f>(C7*DATA!$D$5*DATA!$D$7)/1000000</f>
        <v>0.65450797270264849</v>
      </c>
      <c r="J7" s="249">
        <f ca="1">SUM(F7:I7)</f>
        <v>238.10211514159627</v>
      </c>
      <c r="K7" s="252">
        <f>DATA!D9/1000000</f>
        <v>104.748</v>
      </c>
      <c r="L7" s="249">
        <f>((D7*DATA!$D$23)/1000000)+((E7*DATA!$D$24)/1000000)</f>
        <v>30.778853040000001</v>
      </c>
      <c r="M7" s="249">
        <f>K7+L7</f>
        <v>135.52685303999999</v>
      </c>
      <c r="N7" s="249">
        <f ca="1">M7-J7</f>
        <v>-102.57526210159628</v>
      </c>
      <c r="O7" s="247">
        <v>1</v>
      </c>
      <c r="P7" s="249">
        <f ca="1">O7*N7</f>
        <v>-102.57526210159628</v>
      </c>
      <c r="Q7" s="249">
        <f ca="1">P7</f>
        <v>-102.57526210159628</v>
      </c>
      <c r="S7" s="237" t="str">
        <f ca="1">IF(Q7&lt;0,"a","")</f>
        <v>a</v>
      </c>
      <c r="T7" s="253" t="str">
        <f>IF(Q5&gt;=0,"",IF(Q7&lt;0,"",IF(Q7=0,A7,(A7-(Q7/N7)))))</f>
        <v/>
      </c>
      <c r="U7" s="237"/>
    </row>
    <row r="8" spans="1:21" ht="20.100000000000001" customHeight="1">
      <c r="A8" s="246">
        <f>A7+1</f>
        <v>1</v>
      </c>
      <c r="B8" s="247">
        <f>B7+1</f>
        <v>2024</v>
      </c>
      <c r="C8" s="248">
        <f>DATA!D8*DATA!D26*12</f>
        <v>53664</v>
      </c>
      <c r="D8" s="249">
        <f>C8*4/24</f>
        <v>8944</v>
      </c>
      <c r="E8" s="249">
        <f t="shared" ref="E8:E32" si="0">C8-D8</f>
        <v>44720</v>
      </c>
      <c r="F8" s="247"/>
      <c r="G8" s="251">
        <f ca="1">DATA!$D$11/1000000</f>
        <v>4.0854581164247996</v>
      </c>
      <c r="H8" s="251">
        <f>C8*DATA!$D$5/1000000</f>
        <v>58.178486462457649</v>
      </c>
      <c r="I8" s="251">
        <f>(C8*DATA!$D$5*DATA!$D$7)/1000000</f>
        <v>1.309015945405297</v>
      </c>
      <c r="J8" s="249">
        <f t="shared" ref="J8:J32" ca="1" si="1">SUM(F8:I8)</f>
        <v>63.572960524287744</v>
      </c>
      <c r="K8" s="254"/>
      <c r="L8" s="249">
        <f>((D8*DATA!$D$23)/1000000)+((E8*DATA!$D$24)/1000000)</f>
        <v>61.557706080000003</v>
      </c>
      <c r="M8" s="249">
        <f t="shared" ref="M8:M32" si="2">K8+L8</f>
        <v>61.557706080000003</v>
      </c>
      <c r="N8" s="249">
        <f ca="1">M8-J8</f>
        <v>-2.0152544442877414</v>
      </c>
      <c r="O8" s="248">
        <f>1/(1+'[162]Asumsi I'!$C$3)^(KKF!A8)</f>
        <v>0.89285714285714279</v>
      </c>
      <c r="P8" s="249">
        <f ca="1">O8*N8</f>
        <v>-1.7993343252569118</v>
      </c>
      <c r="Q8" s="249">
        <f ca="1">Q7+P8</f>
        <v>-104.37459642685319</v>
      </c>
      <c r="S8" s="237" t="str">
        <f t="shared" ref="S8:S32" ca="1" si="3">IF(Q8&lt;0,"a","")</f>
        <v>a</v>
      </c>
      <c r="T8" s="253" t="str">
        <f>IF(Q6&gt;=0,"",IF(Q8&lt;0,"",IF(Q8=0,A8,(A8-(Q8/N8)))))</f>
        <v/>
      </c>
      <c r="U8" s="237"/>
    </row>
    <row r="9" spans="1:21" ht="20.100000000000001" customHeight="1">
      <c r="A9" s="246">
        <f t="shared" ref="A9:B24" si="4">A8+1</f>
        <v>2</v>
      </c>
      <c r="B9" s="247">
        <f t="shared" si="4"/>
        <v>2025</v>
      </c>
      <c r="C9" s="255">
        <f>+C8</f>
        <v>53664</v>
      </c>
      <c r="D9" s="249">
        <f t="shared" ref="D9:D32" si="5">C9*4/24</f>
        <v>8944</v>
      </c>
      <c r="E9" s="249">
        <f t="shared" si="0"/>
        <v>44720</v>
      </c>
      <c r="F9" s="247"/>
      <c r="G9" s="251">
        <f ca="1">DATA!$D$11/1000000</f>
        <v>4.0854581164247996</v>
      </c>
      <c r="H9" s="251">
        <f>C9*DATA!$D$5/1000000</f>
        <v>58.178486462457649</v>
      </c>
      <c r="I9" s="251">
        <f>(C9*DATA!$D$5*DATA!$D$7)/1000000</f>
        <v>1.309015945405297</v>
      </c>
      <c r="J9" s="249">
        <f t="shared" ca="1" si="1"/>
        <v>63.572960524287744</v>
      </c>
      <c r="K9" s="249"/>
      <c r="L9" s="249">
        <f>((D9*DATA!$D$23)/1000000)+((E9*DATA!$D$24)/1000000)</f>
        <v>61.557706080000003</v>
      </c>
      <c r="M9" s="249">
        <f t="shared" si="2"/>
        <v>61.557706080000003</v>
      </c>
      <c r="N9" s="249">
        <f t="shared" ref="N9:N32" ca="1" si="6">M9-J9</f>
        <v>-2.0152544442877414</v>
      </c>
      <c r="O9" s="255">
        <f>1/(1+'[162]Asumsi I'!$C$3)^(KKF!A9)</f>
        <v>0.79719387755102034</v>
      </c>
      <c r="P9" s="249">
        <f t="shared" ref="P9:P32" ca="1" si="7">O9*N9</f>
        <v>-1.6065485046936712</v>
      </c>
      <c r="Q9" s="249">
        <f ca="1">Q8+P9</f>
        <v>-105.98114493154686</v>
      </c>
      <c r="S9" s="237" t="str">
        <f t="shared" ca="1" si="3"/>
        <v>a</v>
      </c>
      <c r="T9" s="253" t="str">
        <f ca="1">IF(Q7&gt;=0,"",IF(Q9&lt;0,"",IF(Q9=0,A9,(A9-(Q9/N9)))))</f>
        <v/>
      </c>
      <c r="U9" s="237"/>
    </row>
    <row r="10" spans="1:21" ht="20.100000000000001" customHeight="1">
      <c r="A10" s="246">
        <f t="shared" si="4"/>
        <v>3</v>
      </c>
      <c r="B10" s="247">
        <f t="shared" si="4"/>
        <v>2026</v>
      </c>
      <c r="C10" s="248">
        <f t="shared" ref="C10:C32" si="8">+C9</f>
        <v>53664</v>
      </c>
      <c r="D10" s="249">
        <f t="shared" si="5"/>
        <v>8944</v>
      </c>
      <c r="E10" s="249">
        <f t="shared" si="0"/>
        <v>44720</v>
      </c>
      <c r="F10" s="247"/>
      <c r="G10" s="251">
        <f ca="1">DATA!$D$11/1000000</f>
        <v>4.0854581164247996</v>
      </c>
      <c r="H10" s="251">
        <f>C10*DATA!$D$5/1000000</f>
        <v>58.178486462457649</v>
      </c>
      <c r="I10" s="251">
        <f>(C10*DATA!$D$5*DATA!$D$7)/1000000</f>
        <v>1.309015945405297</v>
      </c>
      <c r="J10" s="249">
        <f t="shared" ca="1" si="1"/>
        <v>63.572960524287744</v>
      </c>
      <c r="K10" s="247"/>
      <c r="L10" s="249">
        <f>((D10*DATA!$D$23)/1000000)+((E10*DATA!$D$24)/1000000)</f>
        <v>61.557706080000003</v>
      </c>
      <c r="M10" s="249">
        <f t="shared" si="2"/>
        <v>61.557706080000003</v>
      </c>
      <c r="N10" s="249">
        <f t="shared" ca="1" si="6"/>
        <v>-2.0152544442877414</v>
      </c>
      <c r="O10" s="248">
        <f>1/(1+'[162]Asumsi I'!$C$3)^(KKF!A10)</f>
        <v>0.71178024781341087</v>
      </c>
      <c r="P10" s="249">
        <f t="shared" ca="1" si="7"/>
        <v>-1.4344183077622061</v>
      </c>
      <c r="Q10" s="249">
        <f t="shared" ref="Q10:Q30" ca="1" si="9">Q9+P10</f>
        <v>-107.41556323930907</v>
      </c>
      <c r="S10" s="237" t="str">
        <f t="shared" ca="1" si="3"/>
        <v>a</v>
      </c>
      <c r="T10" s="253" t="str">
        <f t="shared" ref="T10:T32" ca="1" si="10">IF(Q8&gt;=0,"",IF(Q10&lt;0,"",IF(Q10=0,A10,(A10-(Q10/N10)))))</f>
        <v/>
      </c>
      <c r="U10" s="237"/>
    </row>
    <row r="11" spans="1:21" ht="20.100000000000001" customHeight="1">
      <c r="A11" s="246">
        <f t="shared" si="4"/>
        <v>4</v>
      </c>
      <c r="B11" s="247">
        <f t="shared" si="4"/>
        <v>2027</v>
      </c>
      <c r="C11" s="248">
        <f>+C10</f>
        <v>53664</v>
      </c>
      <c r="D11" s="249">
        <f t="shared" si="5"/>
        <v>8944</v>
      </c>
      <c r="E11" s="249">
        <f t="shared" si="0"/>
        <v>44720</v>
      </c>
      <c r="F11" s="247"/>
      <c r="G11" s="251">
        <f ca="1">DATA!$D$11/1000000</f>
        <v>4.0854581164247996</v>
      </c>
      <c r="H11" s="251">
        <f>C11*DATA!$D$5/1000000</f>
        <v>58.178486462457649</v>
      </c>
      <c r="I11" s="251">
        <f>(C11*DATA!$D$5*DATA!$D$7)/1000000</f>
        <v>1.309015945405297</v>
      </c>
      <c r="J11" s="249">
        <f t="shared" ca="1" si="1"/>
        <v>63.572960524287744</v>
      </c>
      <c r="K11" s="247"/>
      <c r="L11" s="249">
        <f>((D11*DATA!$D$23)/1000000)+((E11*DATA!$D$24)/1000000)</f>
        <v>61.557706080000003</v>
      </c>
      <c r="M11" s="249">
        <f t="shared" si="2"/>
        <v>61.557706080000003</v>
      </c>
      <c r="N11" s="249">
        <f t="shared" ca="1" si="6"/>
        <v>-2.0152544442877414</v>
      </c>
      <c r="O11" s="248">
        <f>1/(1+'[162]Asumsi I'!$C$3)^(KKF!A11)</f>
        <v>0.63551807840483121</v>
      </c>
      <c r="P11" s="249">
        <f t="shared" ca="1" si="7"/>
        <v>-1.2807306319305414</v>
      </c>
      <c r="Q11" s="249">
        <f t="shared" ca="1" si="9"/>
        <v>-108.6962938712396</v>
      </c>
      <c r="S11" s="237" t="str">
        <f t="shared" ca="1" si="3"/>
        <v>a</v>
      </c>
      <c r="T11" s="253" t="str">
        <f t="shared" ca="1" si="10"/>
        <v/>
      </c>
      <c r="U11" s="237"/>
    </row>
    <row r="12" spans="1:21" ht="20.100000000000001" customHeight="1">
      <c r="A12" s="246">
        <f t="shared" si="4"/>
        <v>5</v>
      </c>
      <c r="B12" s="247">
        <f t="shared" si="4"/>
        <v>2028</v>
      </c>
      <c r="C12" s="248">
        <f t="shared" si="8"/>
        <v>53664</v>
      </c>
      <c r="D12" s="249">
        <f t="shared" si="5"/>
        <v>8944</v>
      </c>
      <c r="E12" s="249">
        <f t="shared" si="0"/>
        <v>44720</v>
      </c>
      <c r="F12" s="247"/>
      <c r="G12" s="251">
        <f ca="1">DATA!$D$11/1000000</f>
        <v>4.0854581164247996</v>
      </c>
      <c r="H12" s="251">
        <f>C12*DATA!$D$5/1000000</f>
        <v>58.178486462457649</v>
      </c>
      <c r="I12" s="251">
        <f>(C12*DATA!$D$5*DATA!$D$7)/1000000</f>
        <v>1.309015945405297</v>
      </c>
      <c r="J12" s="249">
        <f t="shared" ca="1" si="1"/>
        <v>63.572960524287744</v>
      </c>
      <c r="K12" s="247"/>
      <c r="L12" s="249">
        <f>((D12*DATA!$D$23)/1000000)+((E12*DATA!$D$24)/1000000)</f>
        <v>61.557706080000003</v>
      </c>
      <c r="M12" s="249">
        <f t="shared" si="2"/>
        <v>61.557706080000003</v>
      </c>
      <c r="N12" s="249">
        <f t="shared" ca="1" si="6"/>
        <v>-2.0152544442877414</v>
      </c>
      <c r="O12" s="248">
        <f>1/(1+'[162]Asumsi I'!$C$3)^(KKF!A12)</f>
        <v>0.56742685571859919</v>
      </c>
      <c r="P12" s="249">
        <f t="shared" ca="1" si="7"/>
        <v>-1.1435094927951259</v>
      </c>
      <c r="Q12" s="249">
        <f t="shared" ca="1" si="9"/>
        <v>-109.83980336403474</v>
      </c>
      <c r="S12" s="237" t="str">
        <f t="shared" ca="1" si="3"/>
        <v>a</v>
      </c>
      <c r="T12" s="253" t="str">
        <f t="shared" ca="1" si="10"/>
        <v/>
      </c>
      <c r="U12" s="237"/>
    </row>
    <row r="13" spans="1:21" ht="20.100000000000001" customHeight="1">
      <c r="A13" s="246">
        <f t="shared" si="4"/>
        <v>6</v>
      </c>
      <c r="B13" s="247">
        <f t="shared" si="4"/>
        <v>2029</v>
      </c>
      <c r="C13" s="248">
        <f t="shared" si="8"/>
        <v>53664</v>
      </c>
      <c r="D13" s="249">
        <f t="shared" si="5"/>
        <v>8944</v>
      </c>
      <c r="E13" s="249">
        <f t="shared" si="0"/>
        <v>44720</v>
      </c>
      <c r="F13" s="247"/>
      <c r="G13" s="251">
        <f ca="1">DATA!$D$11/1000000</f>
        <v>4.0854581164247996</v>
      </c>
      <c r="H13" s="251">
        <f>C13*DATA!$D$5/1000000</f>
        <v>58.178486462457649</v>
      </c>
      <c r="I13" s="251">
        <f>(C13*DATA!$D$5*DATA!$D$7)/1000000</f>
        <v>1.309015945405297</v>
      </c>
      <c r="J13" s="249">
        <f t="shared" ca="1" si="1"/>
        <v>63.572960524287744</v>
      </c>
      <c r="K13" s="247"/>
      <c r="L13" s="249">
        <f>((D13*DATA!$D$23)/1000000)+((E13*DATA!$D$24)/1000000)</f>
        <v>61.557706080000003</v>
      </c>
      <c r="M13" s="249">
        <f t="shared" si="2"/>
        <v>61.557706080000003</v>
      </c>
      <c r="N13" s="249">
        <f t="shared" ca="1" si="6"/>
        <v>-2.0152544442877414</v>
      </c>
      <c r="O13" s="248">
        <f>1/(1+'[162]Asumsi I'!$C$3)^(KKF!A13)</f>
        <v>0.50663112117732068</v>
      </c>
      <c r="P13" s="249">
        <f t="shared" ca="1" si="7"/>
        <v>-1.0209906185670767</v>
      </c>
      <c r="Q13" s="249">
        <f t="shared" ca="1" si="9"/>
        <v>-110.86079398260182</v>
      </c>
      <c r="S13" s="237" t="str">
        <f t="shared" ca="1" si="3"/>
        <v>a</v>
      </c>
      <c r="T13" s="253" t="str">
        <f t="shared" ca="1" si="10"/>
        <v/>
      </c>
      <c r="U13" s="237"/>
    </row>
    <row r="14" spans="1:21" ht="20.100000000000001" customHeight="1">
      <c r="A14" s="246">
        <f t="shared" si="4"/>
        <v>7</v>
      </c>
      <c r="B14" s="247">
        <f t="shared" si="4"/>
        <v>2030</v>
      </c>
      <c r="C14" s="248">
        <f t="shared" si="8"/>
        <v>53664</v>
      </c>
      <c r="D14" s="249">
        <f t="shared" si="5"/>
        <v>8944</v>
      </c>
      <c r="E14" s="249">
        <f t="shared" si="0"/>
        <v>44720</v>
      </c>
      <c r="F14" s="247"/>
      <c r="G14" s="251">
        <f ca="1">DATA!$D$11/1000000</f>
        <v>4.0854581164247996</v>
      </c>
      <c r="H14" s="251">
        <f>C14*DATA!$D$5/1000000</f>
        <v>58.178486462457649</v>
      </c>
      <c r="I14" s="251">
        <f>(C14*DATA!$D$5*DATA!$D$7)/1000000</f>
        <v>1.309015945405297</v>
      </c>
      <c r="J14" s="249">
        <f t="shared" ca="1" si="1"/>
        <v>63.572960524287744</v>
      </c>
      <c r="K14" s="247"/>
      <c r="L14" s="249">
        <f>((D14*DATA!$D$23)/1000000)+((E14*DATA!$D$24)/1000000)</f>
        <v>61.557706080000003</v>
      </c>
      <c r="M14" s="249">
        <f t="shared" si="2"/>
        <v>61.557706080000003</v>
      </c>
      <c r="N14" s="249">
        <f t="shared" ca="1" si="6"/>
        <v>-2.0152544442877414</v>
      </c>
      <c r="O14" s="248">
        <f>1/(1+'[162]Asumsi I'!$C$3)^(KKF!A14)</f>
        <v>0.45234921533689343</v>
      </c>
      <c r="P14" s="249">
        <f t="shared" ca="1" si="7"/>
        <v>-0.91159876657774697</v>
      </c>
      <c r="Q14" s="249">
        <f t="shared" ca="1" si="9"/>
        <v>-111.77239274917957</v>
      </c>
      <c r="S14" s="237" t="str">
        <f t="shared" ca="1" si="3"/>
        <v>a</v>
      </c>
      <c r="T14" s="253" t="str">
        <f t="shared" ca="1" si="10"/>
        <v/>
      </c>
      <c r="U14" s="237"/>
    </row>
    <row r="15" spans="1:21" ht="20.100000000000001" customHeight="1">
      <c r="A15" s="246">
        <f t="shared" si="4"/>
        <v>8</v>
      </c>
      <c r="B15" s="247">
        <f t="shared" si="4"/>
        <v>2031</v>
      </c>
      <c r="C15" s="248">
        <f t="shared" si="8"/>
        <v>53664</v>
      </c>
      <c r="D15" s="249">
        <f t="shared" si="5"/>
        <v>8944</v>
      </c>
      <c r="E15" s="249">
        <f t="shared" si="0"/>
        <v>44720</v>
      </c>
      <c r="F15" s="247"/>
      <c r="G15" s="251">
        <f ca="1">DATA!$D$11/1000000</f>
        <v>4.0854581164247996</v>
      </c>
      <c r="H15" s="251">
        <f>C15*DATA!$D$5/1000000</f>
        <v>58.178486462457649</v>
      </c>
      <c r="I15" s="251">
        <f>(C15*DATA!$D$5*DATA!$D$7)/1000000</f>
        <v>1.309015945405297</v>
      </c>
      <c r="J15" s="249">
        <f t="shared" ca="1" si="1"/>
        <v>63.572960524287744</v>
      </c>
      <c r="K15" s="247"/>
      <c r="L15" s="249">
        <f>((D15*DATA!$D$23)/1000000)+((E15*DATA!$D$24)/1000000)</f>
        <v>61.557706080000003</v>
      </c>
      <c r="M15" s="249">
        <f t="shared" si="2"/>
        <v>61.557706080000003</v>
      </c>
      <c r="N15" s="249">
        <f t="shared" ca="1" si="6"/>
        <v>-2.0152544442877414</v>
      </c>
      <c r="O15" s="248">
        <f>1/(1+'[162]Asumsi I'!$C$3)^(KKF!A15)</f>
        <v>0.4038832279793691</v>
      </c>
      <c r="P15" s="249">
        <f t="shared" ca="1" si="7"/>
        <v>-0.81392747015870259</v>
      </c>
      <c r="Q15" s="249">
        <f t="shared" ca="1" si="9"/>
        <v>-112.58632021933828</v>
      </c>
      <c r="S15" s="237" t="str">
        <f t="shared" ca="1" si="3"/>
        <v>a</v>
      </c>
      <c r="T15" s="253" t="str">
        <f t="shared" ca="1" si="10"/>
        <v/>
      </c>
      <c r="U15" s="237"/>
    </row>
    <row r="16" spans="1:21" ht="20.100000000000001" customHeight="1">
      <c r="A16" s="246">
        <f t="shared" si="4"/>
        <v>9</v>
      </c>
      <c r="B16" s="247">
        <f t="shared" si="4"/>
        <v>2032</v>
      </c>
      <c r="C16" s="248">
        <f t="shared" si="8"/>
        <v>53664</v>
      </c>
      <c r="D16" s="249">
        <f t="shared" si="5"/>
        <v>8944</v>
      </c>
      <c r="E16" s="249">
        <f t="shared" si="0"/>
        <v>44720</v>
      </c>
      <c r="F16" s="247"/>
      <c r="G16" s="251">
        <f ca="1">DATA!$D$11/1000000</f>
        <v>4.0854581164247996</v>
      </c>
      <c r="H16" s="251">
        <f>C16*DATA!$D$5/1000000</f>
        <v>58.178486462457649</v>
      </c>
      <c r="I16" s="251">
        <f>(C16*DATA!$D$5*DATA!$D$7)/1000000</f>
        <v>1.309015945405297</v>
      </c>
      <c r="J16" s="249">
        <f t="shared" ca="1" si="1"/>
        <v>63.572960524287744</v>
      </c>
      <c r="K16" s="247"/>
      <c r="L16" s="249">
        <f>((D16*DATA!$D$23)/1000000)+((E16*DATA!$D$24)/1000000)</f>
        <v>61.557706080000003</v>
      </c>
      <c r="M16" s="249">
        <f t="shared" si="2"/>
        <v>61.557706080000003</v>
      </c>
      <c r="N16" s="249">
        <f t="shared" ca="1" si="6"/>
        <v>-2.0152544442877414</v>
      </c>
      <c r="O16" s="248">
        <f>1/(1+'[162]Asumsi I'!$C$3)^(KKF!A16)</f>
        <v>0.36061002498157957</v>
      </c>
      <c r="P16" s="249">
        <f t="shared" ca="1" si="7"/>
        <v>-0.72672095549884164</v>
      </c>
      <c r="Q16" s="249">
        <f t="shared" ca="1" si="9"/>
        <v>-113.31304117483712</v>
      </c>
      <c r="S16" s="237" t="str">
        <f t="shared" ca="1" si="3"/>
        <v>a</v>
      </c>
      <c r="T16" s="253" t="str">
        <f t="shared" ca="1" si="10"/>
        <v/>
      </c>
      <c r="U16" s="237"/>
    </row>
    <row r="17" spans="1:21" ht="20.100000000000001" customHeight="1">
      <c r="A17" s="246">
        <f t="shared" si="4"/>
        <v>10</v>
      </c>
      <c r="B17" s="247">
        <f t="shared" si="4"/>
        <v>2033</v>
      </c>
      <c r="C17" s="248">
        <f t="shared" si="8"/>
        <v>53664</v>
      </c>
      <c r="D17" s="249">
        <f t="shared" si="5"/>
        <v>8944</v>
      </c>
      <c r="E17" s="249">
        <f t="shared" si="0"/>
        <v>44720</v>
      </c>
      <c r="F17" s="247"/>
      <c r="G17" s="251">
        <f ca="1">DATA!$D$11/1000000</f>
        <v>4.0854581164247996</v>
      </c>
      <c r="H17" s="251">
        <f>C17*DATA!$D$5/1000000</f>
        <v>58.178486462457649</v>
      </c>
      <c r="I17" s="251">
        <f>(C17*DATA!$D$5*DATA!$D$7)/1000000</f>
        <v>1.309015945405297</v>
      </c>
      <c r="J17" s="249">
        <f t="shared" ca="1" si="1"/>
        <v>63.572960524287744</v>
      </c>
      <c r="K17" s="247"/>
      <c r="L17" s="249">
        <f>((D17*DATA!$D$23)/1000000)+((E17*DATA!$D$24)/1000000)</f>
        <v>61.557706080000003</v>
      </c>
      <c r="M17" s="249">
        <f t="shared" si="2"/>
        <v>61.557706080000003</v>
      </c>
      <c r="N17" s="249">
        <f t="shared" ca="1" si="6"/>
        <v>-2.0152544442877414</v>
      </c>
      <c r="O17" s="248">
        <f>1/(1+'[162]Asumsi I'!$C$3)^(KKF!A17)</f>
        <v>0.32197323659069599</v>
      </c>
      <c r="P17" s="249">
        <f t="shared" ca="1" si="7"/>
        <v>-0.64885799598110849</v>
      </c>
      <c r="Q17" s="249">
        <f t="shared" ca="1" si="9"/>
        <v>-113.96189917081823</v>
      </c>
      <c r="S17" s="237" t="str">
        <f t="shared" ca="1" si="3"/>
        <v>a</v>
      </c>
      <c r="T17" s="253" t="str">
        <f t="shared" ca="1" si="10"/>
        <v/>
      </c>
      <c r="U17" s="237"/>
    </row>
    <row r="18" spans="1:21" ht="20.100000000000001" customHeight="1">
      <c r="A18" s="246">
        <f t="shared" si="4"/>
        <v>11</v>
      </c>
      <c r="B18" s="247">
        <f t="shared" si="4"/>
        <v>2034</v>
      </c>
      <c r="C18" s="248">
        <f t="shared" si="8"/>
        <v>53664</v>
      </c>
      <c r="D18" s="249">
        <f t="shared" si="5"/>
        <v>8944</v>
      </c>
      <c r="E18" s="249">
        <f t="shared" si="0"/>
        <v>44720</v>
      </c>
      <c r="F18" s="247"/>
      <c r="G18" s="251">
        <f ca="1">DATA!$D$11/1000000</f>
        <v>4.0854581164247996</v>
      </c>
      <c r="H18" s="251">
        <f>C18*DATA!$D$5/1000000</f>
        <v>58.178486462457649</v>
      </c>
      <c r="I18" s="251">
        <f>(C18*DATA!$D$5*DATA!$D$7)/1000000</f>
        <v>1.309015945405297</v>
      </c>
      <c r="J18" s="249">
        <f t="shared" ca="1" si="1"/>
        <v>63.572960524287744</v>
      </c>
      <c r="K18" s="247"/>
      <c r="L18" s="249">
        <f>((D18*DATA!$D$23)/1000000)+((E18*DATA!$D$24)/1000000)</f>
        <v>61.557706080000003</v>
      </c>
      <c r="M18" s="249">
        <f t="shared" si="2"/>
        <v>61.557706080000003</v>
      </c>
      <c r="N18" s="249">
        <f t="shared" ca="1" si="6"/>
        <v>-2.0152544442877414</v>
      </c>
      <c r="O18" s="248">
        <f>1/(1+'[162]Asumsi I'!$C$3)^(KKF!A18)</f>
        <v>0.28747610409883567</v>
      </c>
      <c r="P18" s="249">
        <f t="shared" ca="1" si="7"/>
        <v>-0.57933749641170396</v>
      </c>
      <c r="Q18" s="249">
        <f t="shared" ca="1" si="9"/>
        <v>-114.54123666722994</v>
      </c>
      <c r="S18" s="237" t="str">
        <f t="shared" ca="1" si="3"/>
        <v>a</v>
      </c>
      <c r="T18" s="253" t="str">
        <f t="shared" ca="1" si="10"/>
        <v/>
      </c>
      <c r="U18" s="237"/>
    </row>
    <row r="19" spans="1:21" ht="20.100000000000001" customHeight="1">
      <c r="A19" s="246">
        <f t="shared" si="4"/>
        <v>12</v>
      </c>
      <c r="B19" s="247">
        <f t="shared" si="4"/>
        <v>2035</v>
      </c>
      <c r="C19" s="248">
        <f t="shared" si="8"/>
        <v>53664</v>
      </c>
      <c r="D19" s="249">
        <f t="shared" si="5"/>
        <v>8944</v>
      </c>
      <c r="E19" s="249">
        <f t="shared" si="0"/>
        <v>44720</v>
      </c>
      <c r="F19" s="247"/>
      <c r="G19" s="251">
        <f ca="1">DATA!$D$11/1000000</f>
        <v>4.0854581164247996</v>
      </c>
      <c r="H19" s="251">
        <f>C19*DATA!$D$5/1000000</f>
        <v>58.178486462457649</v>
      </c>
      <c r="I19" s="251">
        <f>(C19*DATA!$D$5*DATA!$D$7)/1000000</f>
        <v>1.309015945405297</v>
      </c>
      <c r="J19" s="249">
        <f t="shared" ca="1" si="1"/>
        <v>63.572960524287744</v>
      </c>
      <c r="K19" s="247"/>
      <c r="L19" s="249">
        <f>((D19*DATA!$D$23)/1000000)+((E19*DATA!$D$24)/1000000)</f>
        <v>61.557706080000003</v>
      </c>
      <c r="M19" s="249">
        <f t="shared" si="2"/>
        <v>61.557706080000003</v>
      </c>
      <c r="N19" s="249">
        <f t="shared" ca="1" si="6"/>
        <v>-2.0152544442877414</v>
      </c>
      <c r="O19" s="248">
        <f>1/(1+'[162]Asumsi I'!$C$3)^(KKF!A19)</f>
        <v>0.25667509294538904</v>
      </c>
      <c r="P19" s="249">
        <f t="shared" ca="1" si="7"/>
        <v>-0.51726562179616431</v>
      </c>
      <c r="Q19" s="249">
        <f t="shared" ca="1" si="9"/>
        <v>-115.05850228902611</v>
      </c>
      <c r="S19" s="237" t="str">
        <f t="shared" ca="1" si="3"/>
        <v>a</v>
      </c>
      <c r="T19" s="253" t="str">
        <f t="shared" ca="1" si="10"/>
        <v/>
      </c>
      <c r="U19" s="237"/>
    </row>
    <row r="20" spans="1:21" ht="20.100000000000001" customHeight="1">
      <c r="A20" s="246">
        <f t="shared" si="4"/>
        <v>13</v>
      </c>
      <c r="B20" s="247">
        <f t="shared" si="4"/>
        <v>2036</v>
      </c>
      <c r="C20" s="248">
        <f t="shared" si="8"/>
        <v>53664</v>
      </c>
      <c r="D20" s="249">
        <f t="shared" si="5"/>
        <v>8944</v>
      </c>
      <c r="E20" s="249">
        <f t="shared" si="0"/>
        <v>44720</v>
      </c>
      <c r="F20" s="247"/>
      <c r="G20" s="251">
        <f ca="1">DATA!$D$11/1000000</f>
        <v>4.0854581164247996</v>
      </c>
      <c r="H20" s="251">
        <f>C20*DATA!$D$5/1000000</f>
        <v>58.178486462457649</v>
      </c>
      <c r="I20" s="251">
        <f>(C20*DATA!$D$5*DATA!$D$7)/1000000</f>
        <v>1.309015945405297</v>
      </c>
      <c r="J20" s="249">
        <f t="shared" ca="1" si="1"/>
        <v>63.572960524287744</v>
      </c>
      <c r="K20" s="247"/>
      <c r="L20" s="249">
        <f>((D20*DATA!$D$23)/1000000)+((E20*DATA!$D$24)/1000000)</f>
        <v>61.557706080000003</v>
      </c>
      <c r="M20" s="249">
        <f t="shared" si="2"/>
        <v>61.557706080000003</v>
      </c>
      <c r="N20" s="249">
        <f t="shared" ca="1" si="6"/>
        <v>-2.0152544442877414</v>
      </c>
      <c r="O20" s="248">
        <f>1/(1+'[162]Asumsi I'!$C$3)^(KKF!A20)</f>
        <v>0.22917419012981158</v>
      </c>
      <c r="P20" s="249">
        <f t="shared" ca="1" si="7"/>
        <v>-0.46184430517514663</v>
      </c>
      <c r="Q20" s="249">
        <f t="shared" ca="1" si="9"/>
        <v>-115.52034659420126</v>
      </c>
      <c r="S20" s="237" t="str">
        <f t="shared" ca="1" si="3"/>
        <v>a</v>
      </c>
      <c r="T20" s="253" t="str">
        <f t="shared" ca="1" si="10"/>
        <v/>
      </c>
      <c r="U20" s="237"/>
    </row>
    <row r="21" spans="1:21" ht="20.100000000000001" customHeight="1">
      <c r="A21" s="246">
        <f t="shared" si="4"/>
        <v>14</v>
      </c>
      <c r="B21" s="247">
        <f t="shared" si="4"/>
        <v>2037</v>
      </c>
      <c r="C21" s="248">
        <f t="shared" si="8"/>
        <v>53664</v>
      </c>
      <c r="D21" s="249">
        <f t="shared" si="5"/>
        <v>8944</v>
      </c>
      <c r="E21" s="249">
        <f t="shared" si="0"/>
        <v>44720</v>
      </c>
      <c r="F21" s="247"/>
      <c r="G21" s="251">
        <f ca="1">DATA!$D$11/1000000</f>
        <v>4.0854581164247996</v>
      </c>
      <c r="H21" s="251">
        <f>C21*DATA!$D$5/1000000</f>
        <v>58.178486462457649</v>
      </c>
      <c r="I21" s="251">
        <f>(C21*DATA!$D$5*DATA!$D$7)/1000000</f>
        <v>1.309015945405297</v>
      </c>
      <c r="J21" s="249">
        <f t="shared" ca="1" si="1"/>
        <v>63.572960524287744</v>
      </c>
      <c r="K21" s="247"/>
      <c r="L21" s="249">
        <f>((D21*DATA!$D$23)/1000000)+((E21*DATA!$D$24)/1000000)</f>
        <v>61.557706080000003</v>
      </c>
      <c r="M21" s="249">
        <f t="shared" si="2"/>
        <v>61.557706080000003</v>
      </c>
      <c r="N21" s="249">
        <f t="shared" ca="1" si="6"/>
        <v>-2.0152544442877414</v>
      </c>
      <c r="O21" s="248">
        <f>1/(1+'[162]Asumsi I'!$C$3)^(KKF!A21)</f>
        <v>0.20461981261590317</v>
      </c>
      <c r="P21" s="249">
        <f t="shared" ca="1" si="7"/>
        <v>-0.41236098676352373</v>
      </c>
      <c r="Q21" s="249">
        <f t="shared" ca="1" si="9"/>
        <v>-115.93270758096477</v>
      </c>
      <c r="S21" s="237" t="str">
        <f t="shared" ca="1" si="3"/>
        <v>a</v>
      </c>
      <c r="T21" s="253" t="str">
        <f t="shared" ca="1" si="10"/>
        <v/>
      </c>
      <c r="U21" s="237"/>
    </row>
    <row r="22" spans="1:21" ht="20.100000000000001" customHeight="1">
      <c r="A22" s="246">
        <f t="shared" si="4"/>
        <v>15</v>
      </c>
      <c r="B22" s="247">
        <f t="shared" si="4"/>
        <v>2038</v>
      </c>
      <c r="C22" s="248">
        <f t="shared" si="8"/>
        <v>53664</v>
      </c>
      <c r="D22" s="249">
        <f t="shared" si="5"/>
        <v>8944</v>
      </c>
      <c r="E22" s="249">
        <f t="shared" si="0"/>
        <v>44720</v>
      </c>
      <c r="F22" s="247"/>
      <c r="G22" s="251">
        <f ca="1">DATA!$D$11/1000000</f>
        <v>4.0854581164247996</v>
      </c>
      <c r="H22" s="251">
        <f>C22*DATA!$D$5/1000000</f>
        <v>58.178486462457649</v>
      </c>
      <c r="I22" s="251">
        <f>(C22*DATA!$D$5*DATA!$D$7)/1000000</f>
        <v>1.309015945405297</v>
      </c>
      <c r="J22" s="249">
        <f t="shared" ca="1" si="1"/>
        <v>63.572960524287744</v>
      </c>
      <c r="K22" s="247"/>
      <c r="L22" s="249">
        <f>((D22*DATA!$D$23)/1000000)+((E22*DATA!$D$24)/1000000)</f>
        <v>61.557706080000003</v>
      </c>
      <c r="M22" s="249">
        <f t="shared" si="2"/>
        <v>61.557706080000003</v>
      </c>
      <c r="N22" s="249">
        <f t="shared" ca="1" si="6"/>
        <v>-2.0152544442877414</v>
      </c>
      <c r="O22" s="248">
        <f>1/(1+'[162]Asumsi I'!$C$3)^(KKF!A22)</f>
        <v>0.18269626126419927</v>
      </c>
      <c r="P22" s="249">
        <f t="shared" ca="1" si="7"/>
        <v>-0.36817945246743189</v>
      </c>
      <c r="Q22" s="249">
        <f t="shared" ca="1" si="9"/>
        <v>-116.3008870334322</v>
      </c>
      <c r="S22" s="237" t="str">
        <f t="shared" ca="1" si="3"/>
        <v>a</v>
      </c>
      <c r="T22" s="253" t="str">
        <f t="shared" ca="1" si="10"/>
        <v/>
      </c>
      <c r="U22" s="237"/>
    </row>
    <row r="23" spans="1:21" ht="20.100000000000001" customHeight="1">
      <c r="A23" s="246">
        <f t="shared" si="4"/>
        <v>16</v>
      </c>
      <c r="B23" s="247">
        <f t="shared" si="4"/>
        <v>2039</v>
      </c>
      <c r="C23" s="248">
        <f t="shared" si="8"/>
        <v>53664</v>
      </c>
      <c r="D23" s="249">
        <f t="shared" si="5"/>
        <v>8944</v>
      </c>
      <c r="E23" s="249">
        <f t="shared" si="0"/>
        <v>44720</v>
      </c>
      <c r="F23" s="247"/>
      <c r="G23" s="251">
        <f ca="1">DATA!$D$11/1000000</f>
        <v>4.0854581164247996</v>
      </c>
      <c r="H23" s="251">
        <f>C23*DATA!$D$5/1000000</f>
        <v>58.178486462457649</v>
      </c>
      <c r="I23" s="251">
        <f>(C23*DATA!$D$5*DATA!$D$7)/1000000</f>
        <v>1.309015945405297</v>
      </c>
      <c r="J23" s="249">
        <f t="shared" ca="1" si="1"/>
        <v>63.572960524287744</v>
      </c>
      <c r="K23" s="247"/>
      <c r="L23" s="249">
        <f>((D23*DATA!$D$23)/1000000)+((E23*DATA!$D$24)/1000000)</f>
        <v>61.557706080000003</v>
      </c>
      <c r="M23" s="249">
        <f t="shared" si="2"/>
        <v>61.557706080000003</v>
      </c>
      <c r="N23" s="249">
        <f t="shared" ca="1" si="6"/>
        <v>-2.0152544442877414</v>
      </c>
      <c r="O23" s="248">
        <f>1/(1+'[162]Asumsi I'!$C$3)^(KKF!A23)</f>
        <v>0.16312166184303503</v>
      </c>
      <c r="P23" s="249">
        <f t="shared" ca="1" si="7"/>
        <v>-0.32873165398877841</v>
      </c>
      <c r="Q23" s="249">
        <f t="shared" ca="1" si="9"/>
        <v>-116.62961868742099</v>
      </c>
      <c r="S23" s="237" t="str">
        <f t="shared" ca="1" si="3"/>
        <v>a</v>
      </c>
      <c r="T23" s="253" t="str">
        <f t="shared" ca="1" si="10"/>
        <v/>
      </c>
      <c r="U23" s="237"/>
    </row>
    <row r="24" spans="1:21" ht="20.100000000000001" customHeight="1">
      <c r="A24" s="246">
        <f t="shared" si="4"/>
        <v>17</v>
      </c>
      <c r="B24" s="247">
        <f t="shared" si="4"/>
        <v>2040</v>
      </c>
      <c r="C24" s="248">
        <f t="shared" si="8"/>
        <v>53664</v>
      </c>
      <c r="D24" s="249">
        <f t="shared" si="5"/>
        <v>8944</v>
      </c>
      <c r="E24" s="249">
        <f t="shared" si="0"/>
        <v>44720</v>
      </c>
      <c r="F24" s="247"/>
      <c r="G24" s="251">
        <f ca="1">DATA!$D$11/1000000</f>
        <v>4.0854581164247996</v>
      </c>
      <c r="H24" s="251">
        <f>C24*DATA!$D$5/1000000</f>
        <v>58.178486462457649</v>
      </c>
      <c r="I24" s="251">
        <f>(C24*DATA!$D$5*DATA!$D$7)/1000000</f>
        <v>1.309015945405297</v>
      </c>
      <c r="J24" s="249">
        <f t="shared" ca="1" si="1"/>
        <v>63.572960524287744</v>
      </c>
      <c r="K24" s="247"/>
      <c r="L24" s="249">
        <f>((D24*DATA!$D$23)/1000000)+((E24*DATA!$D$24)/1000000)</f>
        <v>61.557706080000003</v>
      </c>
      <c r="M24" s="249">
        <f t="shared" si="2"/>
        <v>61.557706080000003</v>
      </c>
      <c r="N24" s="249">
        <f t="shared" ca="1" si="6"/>
        <v>-2.0152544442877414</v>
      </c>
      <c r="O24" s="248">
        <f>1/(1+'[162]Asumsi I'!$C$3)^(KKF!A24)</f>
        <v>0.14564434093128129</v>
      </c>
      <c r="P24" s="249">
        <f t="shared" ca="1" si="7"/>
        <v>-0.29351040534712364</v>
      </c>
      <c r="Q24" s="249">
        <f t="shared" ca="1" si="9"/>
        <v>-116.92312909276811</v>
      </c>
      <c r="S24" s="237" t="str">
        <f t="shared" ca="1" si="3"/>
        <v>a</v>
      </c>
      <c r="T24" s="253" t="str">
        <f t="shared" ca="1" si="10"/>
        <v/>
      </c>
      <c r="U24" s="237"/>
    </row>
    <row r="25" spans="1:21" ht="20.100000000000001" customHeight="1">
      <c r="A25" s="246">
        <f t="shared" ref="A25:B32" si="11">A24+1</f>
        <v>18</v>
      </c>
      <c r="B25" s="247">
        <f t="shared" si="11"/>
        <v>2041</v>
      </c>
      <c r="C25" s="248">
        <f t="shared" si="8"/>
        <v>53664</v>
      </c>
      <c r="D25" s="249">
        <f t="shared" si="5"/>
        <v>8944</v>
      </c>
      <c r="E25" s="249">
        <f t="shared" si="0"/>
        <v>44720</v>
      </c>
      <c r="F25" s="247"/>
      <c r="G25" s="251">
        <f ca="1">DATA!$D$11/1000000</f>
        <v>4.0854581164247996</v>
      </c>
      <c r="H25" s="251">
        <f>C25*DATA!$D$5/1000000</f>
        <v>58.178486462457649</v>
      </c>
      <c r="I25" s="251">
        <f>(C25*DATA!$D$5*DATA!$D$7)/1000000</f>
        <v>1.309015945405297</v>
      </c>
      <c r="J25" s="249">
        <f t="shared" ca="1" si="1"/>
        <v>63.572960524287744</v>
      </c>
      <c r="K25" s="247"/>
      <c r="L25" s="249">
        <f>((D25*DATA!$D$23)/1000000)+((E25*DATA!$D$24)/1000000)</f>
        <v>61.557706080000003</v>
      </c>
      <c r="M25" s="249">
        <f t="shared" si="2"/>
        <v>61.557706080000003</v>
      </c>
      <c r="N25" s="249">
        <f t="shared" ca="1" si="6"/>
        <v>-2.0152544442877414</v>
      </c>
      <c r="O25" s="248">
        <f>1/(1+'[162]Asumsi I'!$C$3)^(KKF!A25)</f>
        <v>0.13003959011721541</v>
      </c>
      <c r="P25" s="249">
        <f t="shared" ca="1" si="7"/>
        <v>-0.26206286191707462</v>
      </c>
      <c r="Q25" s="249">
        <f t="shared" ca="1" si="9"/>
        <v>-117.18519195468518</v>
      </c>
      <c r="S25" s="237" t="str">
        <f t="shared" ca="1" si="3"/>
        <v>a</v>
      </c>
      <c r="T25" s="253" t="str">
        <f t="shared" ca="1" si="10"/>
        <v/>
      </c>
      <c r="U25" s="237"/>
    </row>
    <row r="26" spans="1:21" ht="20.100000000000001" customHeight="1">
      <c r="A26" s="246">
        <f t="shared" si="11"/>
        <v>19</v>
      </c>
      <c r="B26" s="247">
        <f t="shared" si="11"/>
        <v>2042</v>
      </c>
      <c r="C26" s="248">
        <f t="shared" si="8"/>
        <v>53664</v>
      </c>
      <c r="D26" s="249">
        <f t="shared" si="5"/>
        <v>8944</v>
      </c>
      <c r="E26" s="249">
        <f t="shared" si="0"/>
        <v>44720</v>
      </c>
      <c r="F26" s="247"/>
      <c r="G26" s="251">
        <f ca="1">DATA!$D$11/1000000</f>
        <v>4.0854581164247996</v>
      </c>
      <c r="H26" s="251">
        <f>C26*DATA!$D$5/1000000</f>
        <v>58.178486462457649</v>
      </c>
      <c r="I26" s="251">
        <f>(C26*DATA!$D$5*DATA!$D$7)/1000000</f>
        <v>1.309015945405297</v>
      </c>
      <c r="J26" s="249">
        <f t="shared" ca="1" si="1"/>
        <v>63.572960524287744</v>
      </c>
      <c r="K26" s="247"/>
      <c r="L26" s="249">
        <f>((D26*DATA!$D$23)/1000000)+((E26*DATA!$D$24)/1000000)</f>
        <v>61.557706080000003</v>
      </c>
      <c r="M26" s="249">
        <f t="shared" si="2"/>
        <v>61.557706080000003</v>
      </c>
      <c r="N26" s="249">
        <f t="shared" ca="1" si="6"/>
        <v>-2.0152544442877414</v>
      </c>
      <c r="O26" s="248">
        <f>1/(1+'[162]Asumsi I'!$C$3)^(KKF!A26)</f>
        <v>0.1161067768903709</v>
      </c>
      <c r="P26" s="249">
        <f t="shared" ca="1" si="7"/>
        <v>-0.23398469814024517</v>
      </c>
      <c r="Q26" s="249">
        <f t="shared" ca="1" si="9"/>
        <v>-117.41917665282543</v>
      </c>
      <c r="S26" s="237" t="str">
        <f t="shared" ca="1" si="3"/>
        <v>a</v>
      </c>
      <c r="T26" s="253" t="str">
        <f t="shared" ca="1" si="10"/>
        <v/>
      </c>
      <c r="U26" s="237"/>
    </row>
    <row r="27" spans="1:21" ht="20.100000000000001" customHeight="1">
      <c r="A27" s="246">
        <f t="shared" si="11"/>
        <v>20</v>
      </c>
      <c r="B27" s="247">
        <f t="shared" si="11"/>
        <v>2043</v>
      </c>
      <c r="C27" s="248">
        <f t="shared" si="8"/>
        <v>53664</v>
      </c>
      <c r="D27" s="249">
        <f t="shared" si="5"/>
        <v>8944</v>
      </c>
      <c r="E27" s="249">
        <f t="shared" si="0"/>
        <v>44720</v>
      </c>
      <c r="F27" s="247"/>
      <c r="G27" s="251">
        <f ca="1">DATA!$D$11/1000000</f>
        <v>4.0854581164247996</v>
      </c>
      <c r="H27" s="251">
        <f>C27*DATA!$D$5/1000000</f>
        <v>58.178486462457649</v>
      </c>
      <c r="I27" s="251">
        <f>(C27*DATA!$D$5*DATA!$D$7)/1000000</f>
        <v>1.309015945405297</v>
      </c>
      <c r="J27" s="249">
        <f t="shared" ca="1" si="1"/>
        <v>63.572960524287744</v>
      </c>
      <c r="K27" s="247"/>
      <c r="L27" s="249">
        <f>((D27*DATA!$D$23)/1000000)+((E27*DATA!$D$24)/1000000)</f>
        <v>61.557706080000003</v>
      </c>
      <c r="M27" s="249">
        <f t="shared" si="2"/>
        <v>61.557706080000003</v>
      </c>
      <c r="N27" s="249">
        <f t="shared" ca="1" si="6"/>
        <v>-2.0152544442877414</v>
      </c>
      <c r="O27" s="248">
        <f>1/(1+'[162]Asumsi I'!$C$3)^(KKF!A27)</f>
        <v>0.1036667650806883</v>
      </c>
      <c r="P27" s="249">
        <f t="shared" ca="1" si="7"/>
        <v>-0.20891490905379032</v>
      </c>
      <c r="Q27" s="249">
        <f t="shared" ca="1" si="9"/>
        <v>-117.62809156187922</v>
      </c>
      <c r="S27" s="237" t="str">
        <f t="shared" ca="1" si="3"/>
        <v>a</v>
      </c>
      <c r="T27" s="253" t="str">
        <f t="shared" ca="1" si="10"/>
        <v/>
      </c>
      <c r="U27" s="237"/>
    </row>
    <row r="28" spans="1:21" ht="20.100000000000001" customHeight="1">
      <c r="A28" s="246">
        <f t="shared" si="11"/>
        <v>21</v>
      </c>
      <c r="B28" s="247">
        <f t="shared" si="11"/>
        <v>2044</v>
      </c>
      <c r="C28" s="248">
        <f t="shared" si="8"/>
        <v>53664</v>
      </c>
      <c r="D28" s="249">
        <f t="shared" si="5"/>
        <v>8944</v>
      </c>
      <c r="E28" s="249">
        <f t="shared" si="0"/>
        <v>44720</v>
      </c>
      <c r="F28" s="247"/>
      <c r="G28" s="251">
        <f ca="1">DATA!$D$11/1000000</f>
        <v>4.0854581164247996</v>
      </c>
      <c r="H28" s="251">
        <f>C28*DATA!$D$5/1000000</f>
        <v>58.178486462457649</v>
      </c>
      <c r="I28" s="251">
        <f>(C28*DATA!$D$5*DATA!$D$7)/1000000</f>
        <v>1.309015945405297</v>
      </c>
      <c r="J28" s="249">
        <f t="shared" ca="1" si="1"/>
        <v>63.572960524287744</v>
      </c>
      <c r="K28" s="247"/>
      <c r="L28" s="249">
        <f>((D28*DATA!$D$23)/1000000)+((E28*DATA!$D$24)/1000000)</f>
        <v>61.557706080000003</v>
      </c>
      <c r="M28" s="249">
        <f t="shared" si="2"/>
        <v>61.557706080000003</v>
      </c>
      <c r="N28" s="249">
        <f t="shared" ca="1" si="6"/>
        <v>-2.0152544442877414</v>
      </c>
      <c r="O28" s="248">
        <f>1/(1+'[162]Asumsi I'!$C$3)^(KKF!A28)</f>
        <v>9.2559611679185971E-2</v>
      </c>
      <c r="P28" s="249">
        <f t="shared" ca="1" si="7"/>
        <v>-0.18653116879802706</v>
      </c>
      <c r="Q28" s="249">
        <f t="shared" ca="1" si="9"/>
        <v>-117.81462273067724</v>
      </c>
      <c r="S28" s="237" t="str">
        <f t="shared" ca="1" si="3"/>
        <v>a</v>
      </c>
      <c r="T28" s="253" t="str">
        <f t="shared" ca="1" si="10"/>
        <v/>
      </c>
      <c r="U28" s="237"/>
    </row>
    <row r="29" spans="1:21" ht="20.100000000000001" customHeight="1">
      <c r="A29" s="246">
        <f t="shared" si="11"/>
        <v>22</v>
      </c>
      <c r="B29" s="247">
        <f t="shared" si="11"/>
        <v>2045</v>
      </c>
      <c r="C29" s="248">
        <f t="shared" si="8"/>
        <v>53664</v>
      </c>
      <c r="D29" s="249">
        <f t="shared" si="5"/>
        <v>8944</v>
      </c>
      <c r="E29" s="249">
        <f t="shared" si="0"/>
        <v>44720</v>
      </c>
      <c r="F29" s="247"/>
      <c r="G29" s="251">
        <f ca="1">DATA!$D$11/1000000</f>
        <v>4.0854581164247996</v>
      </c>
      <c r="H29" s="251">
        <f>C29*DATA!$D$5/1000000</f>
        <v>58.178486462457649</v>
      </c>
      <c r="I29" s="251">
        <f>(C29*DATA!$D$5*DATA!$D$7)/1000000</f>
        <v>1.309015945405297</v>
      </c>
      <c r="J29" s="249">
        <f t="shared" ca="1" si="1"/>
        <v>63.572960524287744</v>
      </c>
      <c r="K29" s="247"/>
      <c r="L29" s="249">
        <f>((D29*DATA!$D$23)/1000000)+((E29*DATA!$D$24)/1000000)</f>
        <v>61.557706080000003</v>
      </c>
      <c r="M29" s="249">
        <f t="shared" si="2"/>
        <v>61.557706080000003</v>
      </c>
      <c r="N29" s="249">
        <f t="shared" ca="1" si="6"/>
        <v>-2.0152544442877414</v>
      </c>
      <c r="O29" s="248">
        <f>1/(1+'[162]Asumsi I'!$C$3)^(KKF!A29)</f>
        <v>8.2642510427844609E-2</v>
      </c>
      <c r="P29" s="249">
        <f t="shared" ca="1" si="7"/>
        <v>-0.16654568642680986</v>
      </c>
      <c r="Q29" s="249">
        <f t="shared" ca="1" si="9"/>
        <v>-117.98116841710406</v>
      </c>
      <c r="S29" s="237" t="str">
        <f t="shared" ca="1" si="3"/>
        <v>a</v>
      </c>
      <c r="T29" s="253" t="str">
        <f t="shared" ca="1" si="10"/>
        <v/>
      </c>
      <c r="U29" s="237"/>
    </row>
    <row r="30" spans="1:21" ht="20.100000000000001" customHeight="1">
      <c r="A30" s="246">
        <f t="shared" si="11"/>
        <v>23</v>
      </c>
      <c r="B30" s="247">
        <f t="shared" si="11"/>
        <v>2046</v>
      </c>
      <c r="C30" s="248">
        <f t="shared" si="8"/>
        <v>53664</v>
      </c>
      <c r="D30" s="249">
        <f t="shared" si="5"/>
        <v>8944</v>
      </c>
      <c r="E30" s="249">
        <f t="shared" si="0"/>
        <v>44720</v>
      </c>
      <c r="F30" s="247"/>
      <c r="G30" s="251">
        <f ca="1">DATA!$D$11/1000000</f>
        <v>4.0854581164247996</v>
      </c>
      <c r="H30" s="251">
        <f>C30*DATA!$D$5/1000000</f>
        <v>58.178486462457649</v>
      </c>
      <c r="I30" s="251">
        <f>(C30*DATA!$D$5*DATA!$D$7)/1000000</f>
        <v>1.309015945405297</v>
      </c>
      <c r="J30" s="249">
        <f t="shared" ca="1" si="1"/>
        <v>63.572960524287744</v>
      </c>
      <c r="K30" s="247"/>
      <c r="L30" s="249">
        <f>((D30*DATA!$D$23)/1000000)+((E30*DATA!$D$24)/1000000)</f>
        <v>61.557706080000003</v>
      </c>
      <c r="M30" s="249">
        <f t="shared" si="2"/>
        <v>61.557706080000003</v>
      </c>
      <c r="N30" s="249">
        <f t="shared" ca="1" si="6"/>
        <v>-2.0152544442877414</v>
      </c>
      <c r="O30" s="248">
        <f>1/(1+'[162]Asumsi I'!$C$3)^(KKF!A30)</f>
        <v>7.3787955739146982E-2</v>
      </c>
      <c r="P30" s="249">
        <f t="shared" ca="1" si="7"/>
        <v>-0.14870150573822311</v>
      </c>
      <c r="Q30" s="249">
        <f t="shared" ca="1" si="9"/>
        <v>-118.12986992284227</v>
      </c>
      <c r="S30" s="237" t="str">
        <f t="shared" ca="1" si="3"/>
        <v>a</v>
      </c>
      <c r="T30" s="253" t="str">
        <f t="shared" ca="1" si="10"/>
        <v/>
      </c>
      <c r="U30" s="237"/>
    </row>
    <row r="31" spans="1:21" ht="20.100000000000001" customHeight="1">
      <c r="A31" s="246">
        <f t="shared" si="11"/>
        <v>24</v>
      </c>
      <c r="B31" s="247">
        <f t="shared" si="11"/>
        <v>2047</v>
      </c>
      <c r="C31" s="248">
        <f t="shared" si="8"/>
        <v>53664</v>
      </c>
      <c r="D31" s="249">
        <f t="shared" si="5"/>
        <v>8944</v>
      </c>
      <c r="E31" s="249">
        <f t="shared" si="0"/>
        <v>44720</v>
      </c>
      <c r="F31" s="247"/>
      <c r="G31" s="251">
        <f ca="1">DATA!$D$11/1000000</f>
        <v>4.0854581164247996</v>
      </c>
      <c r="H31" s="251">
        <f>C31*DATA!$D$5/1000000</f>
        <v>58.178486462457649</v>
      </c>
      <c r="I31" s="251">
        <f>(C31*DATA!$D$5*DATA!$D$7)/1000000</f>
        <v>1.309015945405297</v>
      </c>
      <c r="J31" s="249">
        <f t="shared" ca="1" si="1"/>
        <v>63.572960524287744</v>
      </c>
      <c r="K31" s="247"/>
      <c r="L31" s="249">
        <f>((D31*DATA!$D$23)/1000000)+((E31*DATA!$D$24)/1000000)</f>
        <v>61.557706080000003</v>
      </c>
      <c r="M31" s="249">
        <f t="shared" si="2"/>
        <v>61.557706080000003</v>
      </c>
      <c r="N31" s="249">
        <f t="shared" ca="1" si="6"/>
        <v>-2.0152544442877414</v>
      </c>
      <c r="O31" s="248">
        <f>1/(1+'[162]Asumsi I'!$C$3)^(KKF!A31)</f>
        <v>6.5882103338524081E-2</v>
      </c>
      <c r="P31" s="249">
        <f t="shared" ca="1" si="7"/>
        <v>-0.13276920155198491</v>
      </c>
      <c r="Q31" s="249">
        <f ca="1">Q30+P31</f>
        <v>-118.26263912439425</v>
      </c>
      <c r="S31" s="237" t="str">
        <f t="shared" ca="1" si="3"/>
        <v>a</v>
      </c>
      <c r="T31" s="253" t="str">
        <f t="shared" ca="1" si="10"/>
        <v/>
      </c>
      <c r="U31" s="237"/>
    </row>
    <row r="32" spans="1:21" ht="20.100000000000001" customHeight="1">
      <c r="A32" s="246">
        <f t="shared" si="11"/>
        <v>25</v>
      </c>
      <c r="B32" s="247">
        <f>B30+1</f>
        <v>2047</v>
      </c>
      <c r="C32" s="248">
        <f t="shared" si="8"/>
        <v>53664</v>
      </c>
      <c r="D32" s="249">
        <f t="shared" si="5"/>
        <v>8944</v>
      </c>
      <c r="E32" s="249">
        <f t="shared" si="0"/>
        <v>44720</v>
      </c>
      <c r="F32" s="247"/>
      <c r="G32" s="251">
        <f ca="1">DATA!$D$11/1000000</f>
        <v>4.0854581164247996</v>
      </c>
      <c r="H32" s="251">
        <f>C32*DATA!$D$5/1000000</f>
        <v>58.178486462457649</v>
      </c>
      <c r="I32" s="251">
        <f>(C32*DATA!$D$5*DATA!$D$7)/1000000</f>
        <v>1.309015945405297</v>
      </c>
      <c r="J32" s="249">
        <f t="shared" ca="1" si="1"/>
        <v>63.572960524287744</v>
      </c>
      <c r="K32" s="247"/>
      <c r="L32" s="249">
        <f>((D32*DATA!$D$23)/1000000)+((E32*DATA!$D$24)/1000000)</f>
        <v>61.557706080000003</v>
      </c>
      <c r="M32" s="249">
        <f t="shared" si="2"/>
        <v>61.557706080000003</v>
      </c>
      <c r="N32" s="249">
        <f t="shared" ca="1" si="6"/>
        <v>-2.0152544442877414</v>
      </c>
      <c r="O32" s="248">
        <f>1/(1+'[162]Asumsi I'!$C$3)^(KKF!A32)</f>
        <v>5.8823306552253637E-2</v>
      </c>
      <c r="P32" s="249">
        <f t="shared" ca="1" si="7"/>
        <v>-0.11854392995712935</v>
      </c>
      <c r="Q32" s="249">
        <f ca="1">Q31+P32</f>
        <v>-118.38118305435138</v>
      </c>
      <c r="S32" s="237" t="str">
        <f t="shared" ca="1" si="3"/>
        <v>a</v>
      </c>
      <c r="T32" s="253" t="str">
        <f t="shared" ca="1" si="10"/>
        <v/>
      </c>
      <c r="U32" s="237"/>
    </row>
    <row r="33" spans="2:22" ht="20.100000000000001" customHeight="1">
      <c r="B33" s="256"/>
      <c r="C33" s="256"/>
      <c r="D33" s="256"/>
      <c r="E33" s="256"/>
      <c r="F33" s="651" t="s">
        <v>1016</v>
      </c>
      <c r="G33" s="651"/>
      <c r="H33" s="651"/>
      <c r="I33" s="257"/>
      <c r="J33" s="258">
        <f ca="1">SUM(J7:J32)</f>
        <v>1827.4261282487898</v>
      </c>
      <c r="K33" s="651" t="s">
        <v>1017</v>
      </c>
      <c r="L33" s="651"/>
      <c r="M33" s="258">
        <f>SUM(M7:M32)</f>
        <v>1674.469505040001</v>
      </c>
      <c r="N33" s="256"/>
      <c r="O33" s="256"/>
      <c r="P33" s="259"/>
      <c r="Q33" s="259"/>
      <c r="S33" s="237">
        <f ca="1">COUNTIF(S7:S32,"a")</f>
        <v>26</v>
      </c>
    </row>
    <row r="34" spans="2:22" ht="20.100000000000001" customHeight="1">
      <c r="B34" s="256"/>
      <c r="C34" s="256"/>
      <c r="D34" s="256"/>
      <c r="E34" s="256"/>
      <c r="F34" s="260"/>
      <c r="G34" s="260"/>
      <c r="H34" s="260"/>
      <c r="I34" s="260"/>
      <c r="J34" s="261"/>
      <c r="K34" s="260"/>
      <c r="L34" s="260"/>
      <c r="M34" s="261"/>
      <c r="N34" s="256"/>
      <c r="O34" s="256"/>
      <c r="P34" s="262" t="s">
        <v>1018</v>
      </c>
      <c r="Q34" s="263">
        <f ca="1">+J7/N32</f>
        <v>-118.1499020218013</v>
      </c>
      <c r="V34" s="264"/>
    </row>
    <row r="35" spans="2:22" ht="20.100000000000001" customHeight="1">
      <c r="B35" s="256"/>
      <c r="C35" s="256"/>
      <c r="D35" s="256"/>
      <c r="E35" s="256"/>
      <c r="F35" s="260"/>
      <c r="G35" s="260"/>
      <c r="H35" s="260"/>
      <c r="I35" s="260"/>
      <c r="J35" s="261"/>
      <c r="K35" s="260"/>
      <c r="L35" s="260"/>
      <c r="M35" s="261"/>
      <c r="N35" s="256"/>
      <c r="O35" s="256"/>
      <c r="P35" s="262" t="s">
        <v>1019</v>
      </c>
      <c r="Q35" s="265" t="e">
        <f ca="1">AVERAGE(T7:T32)</f>
        <v>#DIV/0!</v>
      </c>
    </row>
    <row r="36" spans="2:22" ht="20.100000000000001" customHeight="1">
      <c r="B36" s="256"/>
      <c r="C36" s="256"/>
      <c r="D36" s="256"/>
      <c r="E36" s="256"/>
      <c r="F36" s="260"/>
      <c r="G36" s="260"/>
      <c r="H36" s="260"/>
      <c r="I36" s="260"/>
      <c r="J36" s="261"/>
      <c r="K36" s="260"/>
      <c r="L36" s="260"/>
      <c r="M36" s="261"/>
      <c r="N36" s="256"/>
      <c r="O36" s="256"/>
      <c r="P36" s="262" t="s">
        <v>1020</v>
      </c>
      <c r="Q36" s="266">
        <f ca="1">M33/J33</f>
        <v>0.91629942198792669</v>
      </c>
    </row>
    <row r="37" spans="2:22" ht="20.100000000000001" customHeight="1">
      <c r="B37" s="256"/>
      <c r="C37" s="256"/>
      <c r="D37" s="256"/>
      <c r="E37" s="256"/>
      <c r="F37" s="260"/>
      <c r="G37" s="260"/>
      <c r="H37" s="260"/>
      <c r="I37" s="260"/>
      <c r="J37" s="261"/>
      <c r="K37" s="260"/>
      <c r="L37" s="260"/>
      <c r="M37" s="261"/>
      <c r="N37" s="256"/>
      <c r="O37" s="256"/>
      <c r="P37" s="262" t="s">
        <v>713</v>
      </c>
      <c r="Q37" s="267">
        <f ca="1">+NPV(0.12,N7:N32)</f>
        <v>-105.69748486995658</v>
      </c>
    </row>
    <row r="38" spans="2:22" ht="20.100000000000001" customHeight="1">
      <c r="B38" s="256"/>
      <c r="C38" s="256"/>
      <c r="D38" s="256"/>
      <c r="E38" s="256"/>
      <c r="F38" s="260"/>
      <c r="G38" s="260"/>
      <c r="H38" s="260"/>
      <c r="I38" s="260"/>
      <c r="J38" s="261"/>
      <c r="K38" s="260"/>
      <c r="L38" s="260"/>
      <c r="M38" s="261"/>
      <c r="N38" s="256"/>
      <c r="O38" s="256"/>
      <c r="P38" s="262" t="s">
        <v>714</v>
      </c>
      <c r="Q38" s="268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187"/>
  <sheetViews>
    <sheetView showGridLines="0" zoomScale="85" zoomScaleNormal="85" zoomScaleSheetLayoutView="85" workbookViewId="0">
      <pane ySplit="13" topLeftCell="A149" activePane="bottomLeft" state="frozen"/>
      <selection activeCell="AA22" sqref="AA22:AD31"/>
      <selection pane="bottomLeft" activeCell="AA22" sqref="AA22:AD31"/>
    </sheetView>
  </sheetViews>
  <sheetFormatPr defaultColWidth="9.109375" defaultRowHeight="13.8"/>
  <cols>
    <col min="1" max="1" width="8.33203125" style="269" customWidth="1"/>
    <col min="2" max="2" width="5.109375" style="270" customWidth="1"/>
    <col min="3" max="3" width="53.44140625" style="337" customWidth="1"/>
    <col min="4" max="4" width="13.6640625" style="337" customWidth="1"/>
    <col min="5" max="5" width="12.5546875" style="273" customWidth="1"/>
    <col min="6" max="6" width="7.6640625" style="273" customWidth="1"/>
    <col min="7" max="7" width="12.6640625" style="273" customWidth="1"/>
    <col min="8" max="8" width="18.109375" style="274" customWidth="1"/>
    <col min="9" max="9" width="16.6640625" style="274" customWidth="1"/>
    <col min="10" max="11" width="16.6640625" style="275" customWidth="1"/>
    <col min="12" max="12" width="1.5546875" style="275" customWidth="1"/>
    <col min="13" max="13" width="16.88671875" style="275" customWidth="1"/>
    <col min="14" max="14" width="15" style="275" customWidth="1"/>
    <col min="15" max="15" width="9.109375" style="276" customWidth="1"/>
    <col min="16" max="16" width="12.6640625" style="277" customWidth="1"/>
    <col min="17" max="17" width="12.6640625" style="276" customWidth="1"/>
    <col min="18" max="18" width="2.44140625" style="276" customWidth="1"/>
    <col min="19" max="22" width="10.88671875" style="276" customWidth="1"/>
    <col min="23" max="24" width="9.109375" style="276" customWidth="1"/>
    <col min="25" max="16384" width="9.109375" style="276"/>
  </cols>
  <sheetData>
    <row r="1" spans="1:22">
      <c r="C1" s="271" t="s">
        <v>694</v>
      </c>
      <c r="D1" s="272"/>
      <c r="U1" s="269"/>
    </row>
    <row r="2" spans="1:22">
      <c r="C2" s="271" t="s">
        <v>990</v>
      </c>
      <c r="D2" s="272"/>
      <c r="T2" s="277"/>
      <c r="U2" s="278" t="s">
        <v>721</v>
      </c>
      <c r="V2" s="277"/>
    </row>
    <row r="3" spans="1:22">
      <c r="C3" s="271" t="s">
        <v>1066</v>
      </c>
      <c r="D3" s="272"/>
      <c r="O3" s="654" t="s">
        <v>721</v>
      </c>
      <c r="P3" s="654"/>
      <c r="Q3" s="279"/>
      <c r="T3" s="277"/>
      <c r="U3" s="278" t="s">
        <v>726</v>
      </c>
      <c r="V3" s="277"/>
    </row>
    <row r="4" spans="1:22" ht="15.75" customHeight="1">
      <c r="B4" s="655" t="s">
        <v>708</v>
      </c>
      <c r="C4" s="655"/>
      <c r="D4" s="655"/>
      <c r="E4" s="655"/>
      <c r="F4" s="655"/>
      <c r="G4" s="655"/>
      <c r="H4" s="655"/>
      <c r="I4" s="655"/>
      <c r="J4" s="655"/>
      <c r="K4" s="655"/>
      <c r="O4" s="654"/>
      <c r="P4" s="654"/>
      <c r="T4" s="277"/>
      <c r="U4" s="277"/>
      <c r="V4" s="277"/>
    </row>
    <row r="5" spans="1:22">
      <c r="C5" s="280"/>
      <c r="D5" s="272"/>
      <c r="T5" s="277"/>
      <c r="U5" s="278"/>
      <c r="V5" s="277"/>
    </row>
    <row r="6" spans="1:22" ht="15" customHeight="1">
      <c r="C6" s="280"/>
      <c r="D6" s="272"/>
      <c r="E6" s="281" t="s">
        <v>722</v>
      </c>
      <c r="F6" s="282" t="s">
        <v>9</v>
      </c>
      <c r="G6" s="671" t="s">
        <v>2591</v>
      </c>
      <c r="H6" s="672"/>
      <c r="I6" s="672"/>
      <c r="J6" s="672"/>
      <c r="K6" s="672"/>
      <c r="T6" s="277"/>
      <c r="U6" s="278"/>
      <c r="V6" s="277"/>
    </row>
    <row r="7" spans="1:22">
      <c r="C7" s="280"/>
      <c r="D7" s="272"/>
      <c r="E7" s="281" t="s">
        <v>723</v>
      </c>
      <c r="F7" s="282" t="s">
        <v>9</v>
      </c>
      <c r="G7" s="271" t="s">
        <v>2592</v>
      </c>
      <c r="J7" s="283"/>
      <c r="K7" s="270"/>
      <c r="T7" s="277"/>
      <c r="U7" s="278"/>
      <c r="V7" s="277"/>
    </row>
    <row r="8" spans="1:22">
      <c r="C8" s="280"/>
      <c r="D8" s="272"/>
      <c r="E8" s="281" t="s">
        <v>724</v>
      </c>
      <c r="F8" s="282" t="s">
        <v>9</v>
      </c>
      <c r="G8" s="281" t="s">
        <v>1065</v>
      </c>
      <c r="J8" s="283"/>
      <c r="T8" s="277"/>
      <c r="U8" s="278"/>
      <c r="V8" s="277"/>
    </row>
    <row r="9" spans="1:22">
      <c r="C9" s="280"/>
      <c r="D9" s="272"/>
      <c r="E9" s="281" t="s">
        <v>725</v>
      </c>
      <c r="F9" s="282" t="s">
        <v>9</v>
      </c>
      <c r="G9" s="281" t="s">
        <v>1170</v>
      </c>
      <c r="J9" s="283"/>
      <c r="T9" s="277"/>
      <c r="U9" s="278"/>
      <c r="V9" s="277"/>
    </row>
    <row r="10" spans="1:22" ht="14.4" thickBot="1">
      <c r="C10" s="272"/>
      <c r="D10" s="272"/>
      <c r="T10" s="277"/>
      <c r="U10" s="277"/>
      <c r="V10" s="277"/>
    </row>
    <row r="11" spans="1:22" ht="21" customHeight="1">
      <c r="B11" s="657" t="s">
        <v>0</v>
      </c>
      <c r="C11" s="659" t="s">
        <v>1</v>
      </c>
      <c r="D11" s="662" t="s">
        <v>42</v>
      </c>
      <c r="E11" s="662" t="s">
        <v>43</v>
      </c>
      <c r="F11" s="662" t="s">
        <v>2</v>
      </c>
      <c r="G11" s="664" t="s">
        <v>41</v>
      </c>
      <c r="H11" s="662" t="s">
        <v>3</v>
      </c>
      <c r="I11" s="662"/>
      <c r="J11" s="662"/>
      <c r="K11" s="682"/>
      <c r="O11" s="284"/>
      <c r="P11" s="285"/>
      <c r="Q11" s="284"/>
      <c r="S11" s="286"/>
      <c r="T11" s="287"/>
      <c r="U11" s="287"/>
      <c r="V11" s="287"/>
    </row>
    <row r="12" spans="1:22" ht="15" customHeight="1">
      <c r="B12" s="658"/>
      <c r="C12" s="660"/>
      <c r="D12" s="663"/>
      <c r="E12" s="663"/>
      <c r="F12" s="663"/>
      <c r="G12" s="665"/>
      <c r="H12" s="667" t="s">
        <v>46</v>
      </c>
      <c r="I12" s="667" t="s">
        <v>5</v>
      </c>
      <c r="J12" s="663" t="s">
        <v>47</v>
      </c>
      <c r="K12" s="683" t="s">
        <v>4</v>
      </c>
      <c r="O12" s="285"/>
      <c r="P12" s="285"/>
      <c r="Q12" s="285"/>
      <c r="S12" s="286"/>
      <c r="T12" s="286"/>
      <c r="U12" s="286"/>
      <c r="V12" s="286"/>
    </row>
    <row r="13" spans="1:22" ht="15" customHeight="1">
      <c r="B13" s="658"/>
      <c r="C13" s="661"/>
      <c r="D13" s="663"/>
      <c r="E13" s="663"/>
      <c r="F13" s="663"/>
      <c r="G13" s="666"/>
      <c r="H13" s="668"/>
      <c r="I13" s="668"/>
      <c r="J13" s="663"/>
      <c r="K13" s="683"/>
      <c r="O13" s="288"/>
      <c r="P13" s="288"/>
      <c r="Q13" s="288"/>
      <c r="S13" s="286"/>
      <c r="T13" s="286"/>
      <c r="U13" s="286"/>
      <c r="V13" s="286"/>
    </row>
    <row r="14" spans="1:22" s="298" customFormat="1" ht="15.75" customHeight="1">
      <c r="A14" s="269"/>
      <c r="B14" s="289"/>
      <c r="C14" s="290"/>
      <c r="D14" s="291" t="str">
        <f ca="1">IF(ISERROR(OFFSET('HARGA SATUAN'!$E$6,MATCH(RAB!C14,'HARGA SATUAN'!$C$7:$C$1922,0),0)),"",OFFSET('HARGA SATUAN'!$E$6,MATCH(RAB!C14,'HARGA SATUAN'!$C$7:$C$1922,0),0))</f>
        <v/>
      </c>
      <c r="E14" s="292" t="str">
        <f ca="1">IF(B14="+","Unit",IF(ISERROR(OFFSET('HARGA SATUAN'!$F$6,MATCH(RAB!C14,'HARGA SATUAN'!$C$7:$C$1922,0),0)),"",OFFSET('HARGA SATUAN'!$F$6,MATCH(RAB!C14,'HARGA SATUAN'!$C$7:$C$1922,0),0)))</f>
        <v/>
      </c>
      <c r="F14" s="299"/>
      <c r="G14" s="293">
        <f ca="1">IF(ISERROR(OFFSET('HARGA SATUAN'!$Q$6,MATCH(RAB!C14,'HARGA SATUAN'!$C$7:$C$1922,0),0)),0,OFFSET('HARGA SATUAN'!$Q$6,MATCH(RAB!C14,'HARGA SATUAN'!$C$7:$C$1922,0),0))</f>
        <v>0</v>
      </c>
      <c r="H14" s="294">
        <f t="shared" ref="H14" ca="1" si="0">IF(OR(D14="MDU",D14="MDU-KD"),(IF($O$3="RAB NON MDU","PLN KD",G14*F14)),0)</f>
        <v>0</v>
      </c>
      <c r="I14" s="294">
        <f t="shared" ref="I14" ca="1" si="1">IF(D14="HDW",G14*F14,0)</f>
        <v>0</v>
      </c>
      <c r="J14" s="294">
        <f t="shared" ref="J14" ca="1" si="2">IF(D14="JASA",G14*F14,0)</f>
        <v>0</v>
      </c>
      <c r="K14" s="295">
        <f t="shared" ref="K14" ca="1" si="3">SUM(H14:J14)</f>
        <v>0</v>
      </c>
      <c r="L14" s="275"/>
      <c r="M14" s="275" t="str">
        <f ca="1">IF(AND(F14&gt;0,F13=0),"",IF(AND(ISBLANK(F14)=FALSE,K14=0),"WARNING",""))</f>
        <v/>
      </c>
      <c r="N14" s="275"/>
      <c r="O14" s="296"/>
      <c r="P14" s="296"/>
      <c r="Q14" s="277"/>
      <c r="R14" s="269"/>
      <c r="S14" s="297"/>
      <c r="T14" s="274"/>
      <c r="U14" s="274"/>
      <c r="V14" s="274"/>
    </row>
    <row r="15" spans="1:22" s="301" customFormat="1">
      <c r="A15" s="269"/>
      <c r="B15" s="400" t="s">
        <v>10</v>
      </c>
      <c r="C15" s="401" t="s">
        <v>2549</v>
      </c>
      <c r="D15" s="291" t="str">
        <f ca="1">IF(ISERROR(OFFSET('HARGA SATUAN'!$E$6,MATCH(RAB!C15,'HARGA SATUAN'!$C$7:$C$1922,0),0)),"",OFFSET('HARGA SATUAN'!$E$6,MATCH(RAB!C15,'HARGA SATUAN'!$C$7:$C$1922,0),0))</f>
        <v/>
      </c>
      <c r="E15" s="292" t="str">
        <f ca="1">IF(B15="+","Unit",IF(ISERROR(OFFSET('HARGA SATUAN'!$F$6,MATCH(RAB!C15,'HARGA SATUAN'!$C$7:$C$1922,0),0)),"",OFFSET('HARGA SATUAN'!$F$6,MATCH(RAB!C15,'HARGA SATUAN'!$C$7:$C$1922,0),0)))</f>
        <v/>
      </c>
      <c r="F15" s="292"/>
      <c r="G15" s="293">
        <f ca="1">IF(ISERROR(OFFSET('HARGA SATUAN'!$Q$6,MATCH(RAB!C15,'HARGA SATUAN'!$C$7:$C$1922,0),0)),0,OFFSET('HARGA SATUAN'!$Q$6,MATCH(RAB!C15,'HARGA SATUAN'!$C$7:$C$1922,0),0))</f>
        <v>0</v>
      </c>
      <c r="H15" s="294">
        <f t="shared" ref="H15:H16" ca="1" si="4">IF(OR(D15="MDU",D15="MDU-KD"),(IF($O$3="RAB NON MDU","PLN KD",G15*F15)),0)</f>
        <v>0</v>
      </c>
      <c r="I15" s="294">
        <f t="shared" ref="I15:I16" ca="1" si="5">IF(D15="HDW",G15*F15,0)</f>
        <v>0</v>
      </c>
      <c r="J15" s="294">
        <f t="shared" ref="J15:J16" ca="1" si="6">IF(D15="JASA",G15*F15,0)</f>
        <v>0</v>
      </c>
      <c r="K15" s="295">
        <f t="shared" ref="K15:K16" ca="1" si="7">SUM(H15:J15)</f>
        <v>0</v>
      </c>
      <c r="L15" s="275"/>
      <c r="M15" s="275"/>
      <c r="N15" s="300"/>
      <c r="O15" s="296"/>
      <c r="P15" s="296"/>
      <c r="Q15" s="277"/>
      <c r="R15" s="269"/>
      <c r="S15" s="297"/>
      <c r="T15" s="274"/>
      <c r="U15" s="274"/>
      <c r="V15" s="274"/>
    </row>
    <row r="16" spans="1:22" s="301" customFormat="1">
      <c r="A16" s="269"/>
      <c r="B16" s="408">
        <v>1</v>
      </c>
      <c r="C16" s="302" t="s">
        <v>97</v>
      </c>
      <c r="D16" s="291" t="str">
        <f ca="1">IF(ISERROR(OFFSET('HARGA SATUAN'!$E$6,MATCH(RAB!C16,'HARGA SATUAN'!$C$7:$C$1922,0),0)),"",OFFSET('HARGA SATUAN'!$E$6,MATCH(RAB!C16,'HARGA SATUAN'!$C$7:$C$1922,0),0))</f>
        <v>HDW</v>
      </c>
      <c r="E16" s="292" t="str">
        <f ca="1">IF(B16="+","Unit",IF(ISERROR(OFFSET('HARGA SATUAN'!$F$6,MATCH(RAB!C16,'HARGA SATUAN'!$C$7:$C$1922,0),0)),"",OFFSET('HARGA SATUAN'!$F$6,MATCH(RAB!C16,'HARGA SATUAN'!$C$7:$C$1922,0),0)))</f>
        <v>Btg</v>
      </c>
      <c r="F16" s="292">
        <v>4</v>
      </c>
      <c r="G16" s="293">
        <f ca="1">IF(ISERROR(OFFSET('HARGA SATUAN'!$Q$6,MATCH(RAB!C16,'HARGA SATUAN'!$C$7:$C$1922,0),0)),0,OFFSET('HARGA SATUAN'!$Q$6,MATCH(RAB!C16,'HARGA SATUAN'!$C$7:$C$1922,0),0))</f>
        <v>3275796</v>
      </c>
      <c r="H16" s="294">
        <f t="shared" ca="1" si="4"/>
        <v>0</v>
      </c>
      <c r="I16" s="294">
        <f t="shared" ca="1" si="5"/>
        <v>13103184</v>
      </c>
      <c r="J16" s="294">
        <f t="shared" ca="1" si="6"/>
        <v>0</v>
      </c>
      <c r="K16" s="295">
        <f t="shared" ca="1" si="7"/>
        <v>13103184</v>
      </c>
      <c r="L16" s="275"/>
      <c r="M16" s="275"/>
      <c r="N16" s="300"/>
      <c r="O16" s="296"/>
      <c r="P16" s="296"/>
      <c r="Q16" s="277"/>
      <c r="R16" s="269"/>
      <c r="S16" s="297"/>
      <c r="T16" s="274"/>
      <c r="U16" s="274"/>
      <c r="V16" s="274"/>
    </row>
    <row r="17" spans="1:22" s="301" customFormat="1">
      <c r="A17" s="269"/>
      <c r="B17" s="408">
        <v>2</v>
      </c>
      <c r="C17" s="302" t="s">
        <v>99</v>
      </c>
      <c r="D17" s="291" t="str">
        <f ca="1">IF(ISERROR(OFFSET('HARGA SATUAN'!$E$6,MATCH(RAB!C17,'HARGA SATUAN'!$C$7:$C$1922,0),0)),"",OFFSET('HARGA SATUAN'!$E$6,MATCH(RAB!C17,'HARGA SATUAN'!$C$7:$C$1922,0),0))</f>
        <v>HDW</v>
      </c>
      <c r="E17" s="292" t="str">
        <f ca="1">IF(B17="+","Unit",IF(ISERROR(OFFSET('HARGA SATUAN'!$F$6,MATCH(RAB!C17,'HARGA SATUAN'!$C$7:$C$1922,0),0)),"",OFFSET('HARGA SATUAN'!$F$6,MATCH(RAB!C17,'HARGA SATUAN'!$C$7:$C$1922,0),0)))</f>
        <v>Btg</v>
      </c>
      <c r="F17" s="292">
        <v>5</v>
      </c>
      <c r="G17" s="293">
        <f ca="1">IF(ISERROR(OFFSET('HARGA SATUAN'!$Q$6,MATCH(RAB!C17,'HARGA SATUAN'!$C$7:$C$1922,0),0)),0,OFFSET('HARGA SATUAN'!$Q$6,MATCH(RAB!C17,'HARGA SATUAN'!$C$7:$C$1922,0),0))</f>
        <v>5579043</v>
      </c>
      <c r="H17" s="294">
        <f t="shared" ref="H17:H18" ca="1" si="8">IF(OR(D17="MDU",D17="MDU-KD"),(IF($O$3="RAB NON MDU","PLN KD",G17*F17)),0)</f>
        <v>0</v>
      </c>
      <c r="I17" s="294">
        <f t="shared" ref="I17:I18" ca="1" si="9">IF(D17="HDW",G17*F17,0)</f>
        <v>27895215</v>
      </c>
      <c r="J17" s="294">
        <f t="shared" ref="J17:J18" ca="1" si="10">IF(D17="JASA",G17*F17,0)</f>
        <v>0</v>
      </c>
      <c r="K17" s="295">
        <f t="shared" ref="K17:K18" ca="1" si="11">SUM(H17:J17)</f>
        <v>27895215</v>
      </c>
      <c r="L17" s="275"/>
      <c r="M17" s="275"/>
      <c r="N17" s="300"/>
      <c r="O17" s="296"/>
      <c r="P17" s="296"/>
      <c r="Q17" s="277"/>
      <c r="R17" s="269"/>
      <c r="S17" s="297"/>
      <c r="T17" s="274"/>
      <c r="U17" s="274"/>
      <c r="V17" s="274"/>
    </row>
    <row r="18" spans="1:22" s="301" customFormat="1">
      <c r="A18" s="269"/>
      <c r="B18" s="408">
        <v>3</v>
      </c>
      <c r="C18" s="302" t="s">
        <v>100</v>
      </c>
      <c r="D18" s="291" t="str">
        <f ca="1">IF(ISERROR(OFFSET('HARGA SATUAN'!$E$6,MATCH(RAB!C18,'HARGA SATUAN'!$C$7:$C$1922,0),0)),"",OFFSET('HARGA SATUAN'!$E$6,MATCH(RAB!C18,'HARGA SATUAN'!$C$7:$C$1922,0),0))</f>
        <v>HDW</v>
      </c>
      <c r="E18" s="292" t="str">
        <f ca="1">IF(B18="+","Unit",IF(ISERROR(OFFSET('HARGA SATUAN'!$F$6,MATCH(RAB!C18,'HARGA SATUAN'!$C$7:$C$1922,0),0)),"",OFFSET('HARGA SATUAN'!$F$6,MATCH(RAB!C18,'HARGA SATUAN'!$C$7:$C$1922,0),0)))</f>
        <v>Btg</v>
      </c>
      <c r="F18" s="292">
        <v>1</v>
      </c>
      <c r="G18" s="293">
        <f ca="1">IF(ISERROR(OFFSET('HARGA SATUAN'!$Q$6,MATCH(RAB!C18,'HARGA SATUAN'!$C$7:$C$1922,0),0)),0,OFFSET('HARGA SATUAN'!$Q$6,MATCH(RAB!C18,'HARGA SATUAN'!$C$7:$C$1922,0),0))</f>
        <v>5852615</v>
      </c>
      <c r="H18" s="294">
        <f t="shared" ca="1" si="8"/>
        <v>0</v>
      </c>
      <c r="I18" s="294">
        <f t="shared" ca="1" si="9"/>
        <v>5852615</v>
      </c>
      <c r="J18" s="294">
        <f t="shared" ca="1" si="10"/>
        <v>0</v>
      </c>
      <c r="K18" s="295">
        <f t="shared" ca="1" si="11"/>
        <v>5852615</v>
      </c>
      <c r="L18" s="275"/>
      <c r="M18" s="275"/>
      <c r="N18" s="300"/>
      <c r="O18" s="296"/>
      <c r="P18" s="296"/>
      <c r="Q18" s="277"/>
      <c r="R18" s="269"/>
      <c r="S18" s="297"/>
      <c r="T18" s="274"/>
      <c r="U18" s="274"/>
      <c r="V18" s="274"/>
    </row>
    <row r="19" spans="1:22" s="301" customFormat="1">
      <c r="A19" s="269"/>
      <c r="B19" s="408">
        <v>4</v>
      </c>
      <c r="C19" s="302" t="s">
        <v>6</v>
      </c>
      <c r="D19" s="291" t="str">
        <f ca="1">IF(ISERROR(OFFSET('HARGA SATUAN'!$E$6,MATCH(RAB!C19,'HARGA SATUAN'!$C$7:$C$1922,0),0)),"",OFFSET('HARGA SATUAN'!$E$6,MATCH(RAB!C19,'HARGA SATUAN'!$C$7:$C$1922,0),0))</f>
        <v>JASA</v>
      </c>
      <c r="E19" s="292" t="str">
        <f ca="1">IF(B19="+","Unit",IF(ISERROR(OFFSET('HARGA SATUAN'!$F$6,MATCH(RAB!C19,'HARGA SATUAN'!$C$7:$C$1922,0),0)),"",OFFSET('HARGA SATUAN'!$F$6,MATCH(RAB!C19,'HARGA SATUAN'!$C$7:$C$1922,0),0)))</f>
        <v>Btg</v>
      </c>
      <c r="F19" s="292">
        <v>10</v>
      </c>
      <c r="G19" s="293">
        <f ca="1">IF(ISERROR(OFFSET('HARGA SATUAN'!$Q$6,MATCH(RAB!C19,'HARGA SATUAN'!$C$7:$C$1922,0),0)),0,OFFSET('HARGA SATUAN'!$Q$6,MATCH(RAB!C19,'HARGA SATUAN'!$C$7:$C$1922,0),0))</f>
        <v>12498.75</v>
      </c>
      <c r="H19" s="294">
        <f t="shared" ref="H19:H20" ca="1" si="12">IF(OR(D19="MDU",D19="MDU-KD"),(IF($O$3="RAB NON MDU","PLN KD",G19*F19)),0)</f>
        <v>0</v>
      </c>
      <c r="I19" s="294">
        <f t="shared" ref="I19:I20" ca="1" si="13">IF(D19="HDW",G19*F19,0)</f>
        <v>0</v>
      </c>
      <c r="J19" s="294">
        <f t="shared" ref="J19:J20" ca="1" si="14">IF(D19="JASA",G19*F19,0)</f>
        <v>124987.5</v>
      </c>
      <c r="K19" s="295">
        <f t="shared" ref="K19:K20" ca="1" si="15">SUM(H19:J19)</f>
        <v>124987.5</v>
      </c>
      <c r="L19" s="275"/>
      <c r="M19" s="275"/>
      <c r="N19" s="300"/>
      <c r="O19" s="296"/>
      <c r="P19" s="296"/>
      <c r="Q19" s="277"/>
      <c r="R19" s="269"/>
      <c r="S19" s="297"/>
      <c r="T19" s="274"/>
      <c r="U19" s="274"/>
      <c r="V19" s="274"/>
    </row>
    <row r="20" spans="1:22" s="301" customFormat="1">
      <c r="A20" s="269"/>
      <c r="B20" s="408">
        <v>5</v>
      </c>
      <c r="C20" s="302" t="s">
        <v>425</v>
      </c>
      <c r="D20" s="291" t="str">
        <f ca="1">IF(ISERROR(OFFSET('HARGA SATUAN'!$E$6,MATCH(RAB!C20,'HARGA SATUAN'!$C$7:$C$1922,0),0)),"",OFFSET('HARGA SATUAN'!$E$6,MATCH(RAB!C20,'HARGA SATUAN'!$C$7:$C$1922,0),0))</f>
        <v>HDW</v>
      </c>
      <c r="E20" s="292" t="str">
        <f ca="1">IF(B20="+","Unit",IF(ISERROR(OFFSET('HARGA SATUAN'!$F$6,MATCH(RAB!C20,'HARGA SATUAN'!$C$7:$C$1922,0),0)),"",OFFSET('HARGA SATUAN'!$F$6,MATCH(RAB!C20,'HARGA SATUAN'!$C$7:$C$1922,0),0)))</f>
        <v>Set</v>
      </c>
      <c r="F20" s="292">
        <v>10</v>
      </c>
      <c r="G20" s="293">
        <f ca="1">IF(ISERROR(OFFSET('HARGA SATUAN'!$Q$6,MATCH(RAB!C20,'HARGA SATUAN'!$C$7:$C$1922,0),0)),0,OFFSET('HARGA SATUAN'!$Q$6,MATCH(RAB!C20,'HARGA SATUAN'!$C$7:$C$1922,0),0))</f>
        <v>249187.5</v>
      </c>
      <c r="H20" s="294">
        <f t="shared" ca="1" si="12"/>
        <v>0</v>
      </c>
      <c r="I20" s="294">
        <f t="shared" ca="1" si="13"/>
        <v>2491875</v>
      </c>
      <c r="J20" s="294">
        <f t="shared" ca="1" si="14"/>
        <v>0</v>
      </c>
      <c r="K20" s="295">
        <f t="shared" ca="1" si="15"/>
        <v>2491875</v>
      </c>
      <c r="L20" s="275"/>
      <c r="M20" s="275"/>
      <c r="N20" s="300"/>
      <c r="O20" s="296"/>
      <c r="P20" s="296"/>
      <c r="Q20" s="277"/>
      <c r="R20" s="269"/>
      <c r="S20" s="297"/>
      <c r="T20" s="274"/>
      <c r="U20" s="274"/>
      <c r="V20" s="274"/>
    </row>
    <row r="21" spans="1:22" s="301" customFormat="1">
      <c r="A21" s="269"/>
      <c r="B21" s="408"/>
      <c r="C21" s="302"/>
      <c r="D21" s="291"/>
      <c r="E21" s="292"/>
      <c r="F21" s="292"/>
      <c r="G21" s="293">
        <f ca="1">IF(ISERROR(OFFSET('HARGA SATUAN'!$Q$6,MATCH(RAB!C21,'HARGA SATUAN'!$C$7:$C$1922,0),0)),0,OFFSET('HARGA SATUAN'!$Q$6,MATCH(RAB!C21,'HARGA SATUAN'!$C$7:$C$1922,0),0))</f>
        <v>0</v>
      </c>
      <c r="H21" s="294">
        <f t="shared" ref="H21:H56" si="16">IF(OR(D21="MDU",D21="MDU-KD"),(IF($O$3="RAB NON MDU","PLN KD",G21*F21)),0)</f>
        <v>0</v>
      </c>
      <c r="I21" s="294">
        <f t="shared" ref="I21:I56" si="17">IF(D21="HDW",G21*F21,0)</f>
        <v>0</v>
      </c>
      <c r="J21" s="294">
        <f t="shared" ref="J21:J56" si="18">IF(D21="JASA",G21*F21,0)</f>
        <v>0</v>
      </c>
      <c r="K21" s="295">
        <f t="shared" ref="K21:K56" si="19">SUM(H21:J21)</f>
        <v>0</v>
      </c>
      <c r="L21" s="275"/>
      <c r="M21" s="275"/>
      <c r="N21" s="300"/>
      <c r="O21" s="296"/>
      <c r="P21" s="296"/>
      <c r="Q21" s="277"/>
      <c r="R21" s="269"/>
      <c r="S21" s="297"/>
      <c r="T21" s="274"/>
      <c r="U21" s="274"/>
      <c r="V21" s="274"/>
    </row>
    <row r="22" spans="1:22" s="301" customFormat="1">
      <c r="A22" s="269"/>
      <c r="B22" s="400" t="s">
        <v>2550</v>
      </c>
      <c r="C22" s="401" t="s">
        <v>2584</v>
      </c>
      <c r="D22" s="291"/>
      <c r="E22" s="292"/>
      <c r="F22" s="292"/>
      <c r="G22" s="293">
        <f ca="1">IF(ISERROR(OFFSET('HARGA SATUAN'!$Q$6,MATCH(RAB!C22,'HARGA SATUAN'!$C$7:$C$1922,0),0)),0,OFFSET('HARGA SATUAN'!$Q$6,MATCH(RAB!C22,'HARGA SATUAN'!$C$7:$C$1922,0),0))</f>
        <v>0</v>
      </c>
      <c r="H22" s="294">
        <f t="shared" si="16"/>
        <v>0</v>
      </c>
      <c r="I22" s="294">
        <f t="shared" si="17"/>
        <v>0</v>
      </c>
      <c r="J22" s="294">
        <f t="shared" si="18"/>
        <v>0</v>
      </c>
      <c r="K22" s="295">
        <f t="shared" si="19"/>
        <v>0</v>
      </c>
      <c r="L22" s="275"/>
      <c r="M22" s="275"/>
      <c r="N22" s="300"/>
      <c r="O22" s="296"/>
      <c r="P22" s="296"/>
      <c r="Q22" s="277"/>
      <c r="R22" s="269"/>
      <c r="S22" s="297"/>
      <c r="T22" s="274"/>
      <c r="U22" s="274"/>
      <c r="V22" s="274"/>
    </row>
    <row r="23" spans="1:22" s="301" customFormat="1">
      <c r="A23" s="269"/>
      <c r="B23" s="408" t="s">
        <v>720</v>
      </c>
      <c r="C23" s="302" t="s">
        <v>2585</v>
      </c>
      <c r="D23" s="291" t="str">
        <f ca="1">IF(ISERROR(OFFSET('HARGA SATUAN'!$E$6,MATCH(RAB!C23,'HARGA SATUAN'!$C$7:$C$1922,0),0)),"",OFFSET('HARGA SATUAN'!$E$6,MATCH(RAB!C23,'HARGA SATUAN'!$C$7:$C$1922,0),0))</f>
        <v/>
      </c>
      <c r="E23" s="292" t="str">
        <f ca="1">IF(B23="+","Unit",IF(ISERROR(OFFSET('HARGA SATUAN'!$F$6,MATCH(RAB!C23,'HARGA SATUAN'!$C$7:$C$1922,0),0)),"",OFFSET('HARGA SATUAN'!$F$6,MATCH(RAB!C23,'HARGA SATUAN'!$C$7:$C$1922,0),0)))</f>
        <v>Unit</v>
      </c>
      <c r="F23" s="292">
        <v>4</v>
      </c>
      <c r="G23" s="293">
        <f ca="1">IF(ISERROR(OFFSET('HARGA SATUAN'!$Q$6,MATCH(RAB!C23,'HARGA SATUAN'!$C$7:$C$1922,0),0)),0,OFFSET('HARGA SATUAN'!$Q$6,MATCH(RAB!C23,'HARGA SATUAN'!$C$7:$C$1922,0),0))</f>
        <v>0</v>
      </c>
      <c r="H23" s="294">
        <f t="shared" ca="1" si="16"/>
        <v>0</v>
      </c>
      <c r="I23" s="294">
        <f t="shared" ca="1" si="17"/>
        <v>0</v>
      </c>
      <c r="J23" s="294">
        <f t="shared" ca="1" si="18"/>
        <v>0</v>
      </c>
      <c r="K23" s="295">
        <f t="shared" ca="1" si="19"/>
        <v>0</v>
      </c>
      <c r="L23" s="275"/>
      <c r="M23" s="275"/>
      <c r="N23" s="300"/>
      <c r="O23" s="296"/>
      <c r="P23" s="296"/>
      <c r="Q23" s="277"/>
      <c r="R23" s="269"/>
      <c r="S23" s="297"/>
      <c r="T23" s="274"/>
      <c r="U23" s="274"/>
      <c r="V23" s="274"/>
    </row>
    <row r="24" spans="1:22" s="301" customFormat="1">
      <c r="A24" s="269"/>
      <c r="B24" s="408">
        <v>1</v>
      </c>
      <c r="C24" s="302" t="s">
        <v>1154</v>
      </c>
      <c r="D24" s="291" t="str">
        <f ca="1">IF(ISERROR(OFFSET('HARGA SATUAN'!$E$6,MATCH(RAB!C24,'HARGA SATUAN'!$C$7:$C$1922,0),0)),"",OFFSET('HARGA SATUAN'!$E$6,MATCH(RAB!C24,'HARGA SATUAN'!$C$7:$C$1922,0),0))</f>
        <v>MDU-KD</v>
      </c>
      <c r="E24" s="292" t="str">
        <f ca="1">IF(B24="+","Unit",IF(ISERROR(OFFSET('HARGA SATUAN'!$F$6,MATCH(RAB!C24,'HARGA SATUAN'!$C$7:$C$1922,0),0)),"",OFFSET('HARGA SATUAN'!$F$6,MATCH(RAB!C24,'HARGA SATUAN'!$C$7:$C$1922,0),0)))</f>
        <v>Bh</v>
      </c>
      <c r="F24" s="292">
        <f>F23*1</f>
        <v>4</v>
      </c>
      <c r="G24" s="293">
        <f ca="1">IF(ISERROR(OFFSET('HARGA SATUAN'!$Q$6,MATCH(RAB!C24,'HARGA SATUAN'!$C$7:$C$1922,0),0)),0,OFFSET('HARGA SATUAN'!$Q$6,MATCH(RAB!C24,'HARGA SATUAN'!$C$7:$C$1922,0),0))</f>
        <v>235202</v>
      </c>
      <c r="H24" s="294">
        <f t="shared" ca="1" si="16"/>
        <v>940808</v>
      </c>
      <c r="I24" s="294">
        <f t="shared" ca="1" si="17"/>
        <v>0</v>
      </c>
      <c r="J24" s="294">
        <f t="shared" ca="1" si="18"/>
        <v>0</v>
      </c>
      <c r="K24" s="295">
        <f t="shared" ca="1" si="19"/>
        <v>940808</v>
      </c>
      <c r="L24" s="275"/>
      <c r="M24" s="275"/>
      <c r="N24" s="300"/>
      <c r="O24" s="296"/>
      <c r="P24" s="296"/>
      <c r="Q24" s="277"/>
      <c r="R24" s="269"/>
      <c r="S24" s="297"/>
      <c r="T24" s="274"/>
      <c r="U24" s="274"/>
      <c r="V24" s="274"/>
    </row>
    <row r="25" spans="1:22" s="301" customFormat="1">
      <c r="A25" s="269"/>
      <c r="B25" s="408">
        <v>2</v>
      </c>
      <c r="C25" s="302" t="s">
        <v>28</v>
      </c>
      <c r="D25" s="291" t="str">
        <f ca="1">IF(ISERROR(OFFSET('HARGA SATUAN'!$E$6,MATCH(RAB!C25,'HARGA SATUAN'!$C$7:$C$1922,0),0)),"",OFFSET('HARGA SATUAN'!$E$6,MATCH(RAB!C25,'HARGA SATUAN'!$C$7:$C$1922,0),0))</f>
        <v>HDW</v>
      </c>
      <c r="E25" s="292" t="str">
        <f ca="1">IF(B25="+","Unit",IF(ISERROR(OFFSET('HARGA SATUAN'!$F$6,MATCH(RAB!C25,'HARGA SATUAN'!$C$7:$C$1922,0),0)),"",OFFSET('HARGA SATUAN'!$F$6,MATCH(RAB!C25,'HARGA SATUAN'!$C$7:$C$1922,0),0)))</f>
        <v>Bh</v>
      </c>
      <c r="F25" s="292">
        <f>F23*2</f>
        <v>8</v>
      </c>
      <c r="G25" s="293">
        <f ca="1">IF(ISERROR(OFFSET('HARGA SATUAN'!$Q$6,MATCH(RAB!C25,'HARGA SATUAN'!$C$7:$C$1922,0),0)),0,OFFSET('HARGA SATUAN'!$Q$6,MATCH(RAB!C25,'HARGA SATUAN'!$C$7:$C$1922,0),0))</f>
        <v>29694</v>
      </c>
      <c r="H25" s="294">
        <f t="shared" ca="1" si="16"/>
        <v>0</v>
      </c>
      <c r="I25" s="294">
        <f t="shared" ca="1" si="17"/>
        <v>237552</v>
      </c>
      <c r="J25" s="294">
        <f t="shared" ca="1" si="18"/>
        <v>0</v>
      </c>
      <c r="K25" s="295">
        <f t="shared" ca="1" si="19"/>
        <v>237552</v>
      </c>
      <c r="L25" s="275"/>
      <c r="M25" s="275"/>
      <c r="N25" s="300"/>
      <c r="O25" s="296"/>
      <c r="P25" s="296"/>
      <c r="Q25" s="277"/>
      <c r="R25" s="269"/>
      <c r="S25" s="297"/>
      <c r="T25" s="274"/>
      <c r="U25" s="274"/>
      <c r="V25" s="274"/>
    </row>
    <row r="26" spans="1:22" s="301" customFormat="1">
      <c r="A26" s="269"/>
      <c r="B26" s="408">
        <v>3</v>
      </c>
      <c r="C26" s="302" t="s">
        <v>167</v>
      </c>
      <c r="D26" s="291" t="str">
        <f ca="1">IF(ISERROR(OFFSET('HARGA SATUAN'!$E$6,MATCH(RAB!C26,'HARGA SATUAN'!$C$7:$C$1922,0),0)),"",OFFSET('HARGA SATUAN'!$E$6,MATCH(RAB!C26,'HARGA SATUAN'!$C$7:$C$1922,0),0))</f>
        <v>HDW</v>
      </c>
      <c r="E26" s="292" t="str">
        <f ca="1">IF(B26="+","Unit",IF(ISERROR(OFFSET('HARGA SATUAN'!$F$6,MATCH(RAB!C26,'HARGA SATUAN'!$C$7:$C$1922,0),0)),"",OFFSET('HARGA SATUAN'!$F$6,MATCH(RAB!C26,'HARGA SATUAN'!$C$7:$C$1922,0),0)))</f>
        <v>Bh</v>
      </c>
      <c r="F26" s="292">
        <f>F23*1</f>
        <v>4</v>
      </c>
      <c r="G26" s="293">
        <f ca="1">IF(ISERROR(OFFSET('HARGA SATUAN'!$Q$6,MATCH(RAB!C26,'HARGA SATUAN'!$C$7:$C$1922,0),0)),0,OFFSET('HARGA SATUAN'!$Q$6,MATCH(RAB!C26,'HARGA SATUAN'!$C$7:$C$1922,0),0))</f>
        <v>106450</v>
      </c>
      <c r="H26" s="294">
        <f t="shared" ca="1" si="16"/>
        <v>0</v>
      </c>
      <c r="I26" s="294">
        <f t="shared" ca="1" si="17"/>
        <v>425800</v>
      </c>
      <c r="J26" s="294">
        <f t="shared" ca="1" si="18"/>
        <v>0</v>
      </c>
      <c r="K26" s="295">
        <f t="shared" ca="1" si="19"/>
        <v>425800</v>
      </c>
      <c r="L26" s="275"/>
      <c r="M26" s="275"/>
      <c r="N26" s="300"/>
      <c r="O26" s="296"/>
      <c r="P26" s="296"/>
      <c r="Q26" s="277"/>
      <c r="R26" s="269"/>
      <c r="S26" s="297"/>
      <c r="T26" s="274"/>
      <c r="U26" s="274"/>
      <c r="V26" s="274"/>
    </row>
    <row r="27" spans="1:22" s="301" customFormat="1">
      <c r="A27" s="269"/>
      <c r="B27" s="408">
        <v>4</v>
      </c>
      <c r="C27" s="302" t="s">
        <v>201</v>
      </c>
      <c r="D27" s="291" t="str">
        <f ca="1">IF(ISERROR(OFFSET('HARGA SATUAN'!$E$6,MATCH(RAB!C27,'HARGA SATUAN'!$C$7:$C$1922,0),0)),"",OFFSET('HARGA SATUAN'!$E$6,MATCH(RAB!C27,'HARGA SATUAN'!$C$7:$C$1922,0),0))</f>
        <v>HDW</v>
      </c>
      <c r="E27" s="292" t="str">
        <f ca="1">IF(B27="+","Unit",IF(ISERROR(OFFSET('HARGA SATUAN'!$F$6,MATCH(RAB!C27,'HARGA SATUAN'!$C$7:$C$1922,0),0)),"",OFFSET('HARGA SATUAN'!$F$6,MATCH(RAB!C27,'HARGA SATUAN'!$C$7:$C$1922,0),0)))</f>
        <v>Bh</v>
      </c>
      <c r="F27" s="292">
        <f>F23*2</f>
        <v>8</v>
      </c>
      <c r="G27" s="293">
        <f ca="1">IF(ISERROR(OFFSET('HARGA SATUAN'!$Q$6,MATCH(RAB!C27,'HARGA SATUAN'!$C$7:$C$1922,0),0)),0,OFFSET('HARGA SATUAN'!$Q$6,MATCH(RAB!C27,'HARGA SATUAN'!$C$7:$C$1922,0),0))</f>
        <v>10350</v>
      </c>
      <c r="H27" s="294">
        <f t="shared" ca="1" si="16"/>
        <v>0</v>
      </c>
      <c r="I27" s="294">
        <f t="shared" ca="1" si="17"/>
        <v>82800</v>
      </c>
      <c r="J27" s="294">
        <f t="shared" ca="1" si="18"/>
        <v>0</v>
      </c>
      <c r="K27" s="295">
        <f t="shared" ca="1" si="19"/>
        <v>82800</v>
      </c>
      <c r="L27" s="275"/>
      <c r="M27" s="275"/>
      <c r="N27" s="300"/>
      <c r="O27" s="296"/>
      <c r="P27" s="296"/>
      <c r="Q27" s="277"/>
      <c r="R27" s="269"/>
      <c r="S27" s="297"/>
      <c r="T27" s="274"/>
      <c r="U27" s="274"/>
      <c r="V27" s="274"/>
    </row>
    <row r="28" spans="1:22" s="301" customFormat="1">
      <c r="A28" s="269"/>
      <c r="B28" s="408">
        <v>5</v>
      </c>
      <c r="C28" s="302" t="s">
        <v>235</v>
      </c>
      <c r="D28" s="291" t="str">
        <f ca="1">IF(ISERROR(OFFSET('HARGA SATUAN'!$E$6,MATCH(RAB!C28,'HARGA SATUAN'!$C$7:$C$1922,0),0)),"",OFFSET('HARGA SATUAN'!$E$6,MATCH(RAB!C28,'HARGA SATUAN'!$C$7:$C$1922,0),0))</f>
        <v>HDW</v>
      </c>
      <c r="E28" s="292" t="str">
        <f ca="1">IF(B28="+","Unit",IF(ISERROR(OFFSET('HARGA SATUAN'!$F$6,MATCH(RAB!C28,'HARGA SATUAN'!$C$7:$C$1922,0),0)),"",OFFSET('HARGA SATUAN'!$F$6,MATCH(RAB!C28,'HARGA SATUAN'!$C$7:$C$1922,0),0)))</f>
        <v>Bh</v>
      </c>
      <c r="F28" s="292">
        <f>F23*1</f>
        <v>4</v>
      </c>
      <c r="G28" s="293">
        <f ca="1">IF(ISERROR(OFFSET('HARGA SATUAN'!$Q$6,MATCH(RAB!C28,'HARGA SATUAN'!$C$7:$C$1922,0),0)),0,OFFSET('HARGA SATUAN'!$Q$6,MATCH(RAB!C28,'HARGA SATUAN'!$C$7:$C$1922,0),0))</f>
        <v>57259</v>
      </c>
      <c r="H28" s="294">
        <f t="shared" ca="1" si="16"/>
        <v>0</v>
      </c>
      <c r="I28" s="294">
        <f t="shared" ca="1" si="17"/>
        <v>229036</v>
      </c>
      <c r="J28" s="294">
        <f t="shared" ca="1" si="18"/>
        <v>0</v>
      </c>
      <c r="K28" s="295">
        <f t="shared" ca="1" si="19"/>
        <v>229036</v>
      </c>
      <c r="L28" s="275"/>
      <c r="M28" s="275"/>
      <c r="N28" s="300"/>
      <c r="O28" s="296"/>
      <c r="P28" s="296"/>
      <c r="Q28" s="277"/>
      <c r="R28" s="269"/>
      <c r="S28" s="297"/>
      <c r="T28" s="274"/>
      <c r="U28" s="274"/>
      <c r="V28" s="274"/>
    </row>
    <row r="29" spans="1:22" s="301" customFormat="1">
      <c r="A29" s="269"/>
      <c r="B29" s="408">
        <v>6</v>
      </c>
      <c r="C29" s="302" t="s">
        <v>244</v>
      </c>
      <c r="D29" s="291" t="str">
        <f ca="1">IF(ISERROR(OFFSET('HARGA SATUAN'!$E$6,MATCH(RAB!C29,'HARGA SATUAN'!$C$7:$C$1922,0),0)),"",OFFSET('HARGA SATUAN'!$E$6,MATCH(RAB!C29,'HARGA SATUAN'!$C$7:$C$1922,0),0))</f>
        <v>HDW</v>
      </c>
      <c r="E29" s="292" t="str">
        <f ca="1">IF(B29="+","Unit",IF(ISERROR(OFFSET('HARGA SATUAN'!$F$6,MATCH(RAB!C29,'HARGA SATUAN'!$C$7:$C$1922,0),0)),"",OFFSET('HARGA SATUAN'!$F$6,MATCH(RAB!C29,'HARGA SATUAN'!$C$7:$C$1922,0),0)))</f>
        <v>Bh</v>
      </c>
      <c r="F29" s="292">
        <f>F23*1</f>
        <v>4</v>
      </c>
      <c r="G29" s="293">
        <f ca="1">IF(ISERROR(OFFSET('HARGA SATUAN'!$Q$6,MATCH(RAB!C29,'HARGA SATUAN'!$C$7:$C$1922,0),0)),0,OFFSET('HARGA SATUAN'!$Q$6,MATCH(RAB!C29,'HARGA SATUAN'!$C$7:$C$1922,0),0))</f>
        <v>31375</v>
      </c>
      <c r="H29" s="294">
        <f t="shared" ca="1" si="16"/>
        <v>0</v>
      </c>
      <c r="I29" s="294">
        <f t="shared" ca="1" si="17"/>
        <v>125500</v>
      </c>
      <c r="J29" s="294">
        <f t="shared" ca="1" si="18"/>
        <v>0</v>
      </c>
      <c r="K29" s="295">
        <f t="shared" ca="1" si="19"/>
        <v>125500</v>
      </c>
      <c r="L29" s="275"/>
      <c r="M29" s="275"/>
      <c r="N29" s="300"/>
      <c r="O29" s="296"/>
      <c r="P29" s="296"/>
      <c r="Q29" s="277"/>
      <c r="R29" s="269"/>
      <c r="S29" s="297"/>
      <c r="T29" s="274"/>
      <c r="U29" s="274"/>
      <c r="V29" s="274"/>
    </row>
    <row r="30" spans="1:22" s="301" customFormat="1">
      <c r="A30" s="269"/>
      <c r="B30" s="408">
        <v>7</v>
      </c>
      <c r="C30" s="302" t="s">
        <v>38</v>
      </c>
      <c r="D30" s="291" t="str">
        <f ca="1">IF(ISERROR(OFFSET('HARGA SATUAN'!$E$6,MATCH(RAB!C30,'HARGA SATUAN'!$C$7:$C$1922,0),0)),"",OFFSET('HARGA SATUAN'!$E$6,MATCH(RAB!C30,'HARGA SATUAN'!$C$7:$C$1922,0),0))</f>
        <v>HDW</v>
      </c>
      <c r="E30" s="292" t="str">
        <f ca="1">IF(B30="+","Unit",IF(ISERROR(OFFSET('HARGA SATUAN'!$F$6,MATCH(RAB!C30,'HARGA SATUAN'!$C$7:$C$1922,0),0)),"",OFFSET('HARGA SATUAN'!$F$6,MATCH(RAB!C30,'HARGA SATUAN'!$C$7:$C$1922,0),0)))</f>
        <v>Mtr</v>
      </c>
      <c r="F30" s="292">
        <f>2.6*F23</f>
        <v>10.4</v>
      </c>
      <c r="G30" s="293">
        <f ca="1">IF(ISERROR(OFFSET('HARGA SATUAN'!$Q$6,MATCH(RAB!C30,'HARGA SATUAN'!$C$7:$C$1922,0),0)),0,OFFSET('HARGA SATUAN'!$Q$6,MATCH(RAB!C30,'HARGA SATUAN'!$C$7:$C$1922,0),0))</f>
        <v>6210</v>
      </c>
      <c r="H30" s="294">
        <f t="shared" ca="1" si="16"/>
        <v>0</v>
      </c>
      <c r="I30" s="294">
        <f t="shared" ca="1" si="17"/>
        <v>64584</v>
      </c>
      <c r="J30" s="294">
        <f t="shared" ca="1" si="18"/>
        <v>0</v>
      </c>
      <c r="K30" s="295">
        <f t="shared" ca="1" si="19"/>
        <v>64584</v>
      </c>
      <c r="L30" s="275"/>
      <c r="M30" s="275"/>
      <c r="N30" s="300"/>
      <c r="O30" s="296"/>
      <c r="P30" s="296"/>
      <c r="Q30" s="277"/>
      <c r="R30" s="269"/>
      <c r="S30" s="297"/>
      <c r="T30" s="274"/>
      <c r="U30" s="274"/>
      <c r="V30" s="274"/>
    </row>
    <row r="31" spans="1:22" s="301" customFormat="1">
      <c r="A31" s="269"/>
      <c r="B31" s="408">
        <v>8</v>
      </c>
      <c r="C31" s="302" t="s">
        <v>26</v>
      </c>
      <c r="D31" s="291" t="str">
        <f ca="1">IF(ISERROR(OFFSET('HARGA SATUAN'!$E$6,MATCH(RAB!C31,'HARGA SATUAN'!$C$7:$C$1922,0),0)),"",OFFSET('HARGA SATUAN'!$E$6,MATCH(RAB!C31,'HARGA SATUAN'!$C$7:$C$1922,0),0))</f>
        <v>HDW</v>
      </c>
      <c r="E31" s="292" t="str">
        <f ca="1">IF(B31="+","Unit",IF(ISERROR(OFFSET('HARGA SATUAN'!$F$6,MATCH(RAB!C31,'HARGA SATUAN'!$C$7:$C$1922,0),0)),"",OFFSET('HARGA SATUAN'!$F$6,MATCH(RAB!C31,'HARGA SATUAN'!$C$7:$C$1922,0),0)))</f>
        <v>Bh</v>
      </c>
      <c r="F31" s="292">
        <f>F23*2</f>
        <v>8</v>
      </c>
      <c r="G31" s="293">
        <f ca="1">IF(ISERROR(OFFSET('HARGA SATUAN'!$Q$6,MATCH(RAB!C31,'HARGA SATUAN'!$C$7:$C$1922,0),0)),0,OFFSET('HARGA SATUAN'!$Q$6,MATCH(RAB!C31,'HARGA SATUAN'!$C$7:$C$1922,0),0))</f>
        <v>2801</v>
      </c>
      <c r="H31" s="294">
        <f t="shared" ca="1" si="16"/>
        <v>0</v>
      </c>
      <c r="I31" s="294">
        <f t="shared" ca="1" si="17"/>
        <v>22408</v>
      </c>
      <c r="J31" s="294">
        <f t="shared" ca="1" si="18"/>
        <v>0</v>
      </c>
      <c r="K31" s="295">
        <f t="shared" ca="1" si="19"/>
        <v>22408</v>
      </c>
      <c r="L31" s="275"/>
      <c r="M31" s="275"/>
      <c r="N31" s="300"/>
      <c r="O31" s="296"/>
      <c r="P31" s="296"/>
      <c r="Q31" s="277"/>
      <c r="R31" s="269"/>
      <c r="S31" s="297"/>
      <c r="T31" s="274"/>
      <c r="U31" s="274"/>
      <c r="V31" s="274"/>
    </row>
    <row r="32" spans="1:22" s="301" customFormat="1">
      <c r="A32" s="269"/>
      <c r="B32" s="408">
        <v>9</v>
      </c>
      <c r="C32" s="302" t="s">
        <v>2424</v>
      </c>
      <c r="D32" s="291" t="str">
        <f ca="1">IF(ISERROR(OFFSET('HARGA SATUAN'!$E$6,MATCH(RAB!C32,'HARGA SATUAN'!$C$7:$C$1922,0),0)),"",OFFSET('HARGA SATUAN'!$E$6,MATCH(RAB!C32,'HARGA SATUAN'!$C$7:$C$1922,0),0))</f>
        <v>JASA</v>
      </c>
      <c r="E32" s="292" t="str">
        <f ca="1">IF(B32="+","Unit",IF(ISERROR(OFFSET('HARGA SATUAN'!$F$6,MATCH(RAB!C32,'HARGA SATUAN'!$C$7:$C$1922,0),0)),"",OFFSET('HARGA SATUAN'!$F$6,MATCH(RAB!C32,'HARGA SATUAN'!$C$7:$C$1922,0),0)))</f>
        <v>Unit</v>
      </c>
      <c r="F32" s="292">
        <f>F23*1</f>
        <v>4</v>
      </c>
      <c r="G32" s="293">
        <f ca="1">IF(ISERROR(OFFSET('HARGA SATUAN'!$Q$6,MATCH(RAB!C32,'HARGA SATUAN'!$C$7:$C$1922,0),0)),0,OFFSET('HARGA SATUAN'!$Q$6,MATCH(RAB!C32,'HARGA SATUAN'!$C$7:$C$1922,0),0))</f>
        <v>74113</v>
      </c>
      <c r="H32" s="294">
        <f t="shared" ca="1" si="16"/>
        <v>0</v>
      </c>
      <c r="I32" s="294">
        <f t="shared" ca="1" si="17"/>
        <v>0</v>
      </c>
      <c r="J32" s="294">
        <f t="shared" ca="1" si="18"/>
        <v>296452</v>
      </c>
      <c r="K32" s="295">
        <f t="shared" ca="1" si="19"/>
        <v>296452</v>
      </c>
      <c r="L32" s="275"/>
      <c r="M32" s="275"/>
      <c r="N32" s="300"/>
      <c r="O32" s="296"/>
      <c r="P32" s="296"/>
      <c r="Q32" s="277"/>
      <c r="R32" s="269"/>
      <c r="S32" s="297"/>
      <c r="T32" s="274"/>
      <c r="U32" s="274"/>
      <c r="V32" s="274"/>
    </row>
    <row r="33" spans="1:22" s="301" customFormat="1">
      <c r="A33" s="269"/>
      <c r="B33" s="408"/>
      <c r="C33" s="302"/>
      <c r="D33" s="291" t="str">
        <f ca="1">IF(ISERROR(OFFSET('HARGA SATUAN'!$E$6,MATCH(RAB!C33,'HARGA SATUAN'!$C$7:$C$1922,0),0)),"",OFFSET('HARGA SATUAN'!$E$6,MATCH(RAB!C33,'HARGA SATUAN'!$C$7:$C$1922,0),0))</f>
        <v/>
      </c>
      <c r="E33" s="292" t="str">
        <f ca="1">IF(B33="+","Unit",IF(ISERROR(OFFSET('HARGA SATUAN'!$F$6,MATCH(RAB!C33,'HARGA SATUAN'!$C$7:$C$1922,0),0)),"",OFFSET('HARGA SATUAN'!$F$6,MATCH(RAB!C33,'HARGA SATUAN'!$C$7:$C$1922,0),0)))</f>
        <v/>
      </c>
      <c r="F33" s="292"/>
      <c r="G33" s="293">
        <f ca="1">IF(ISERROR(OFFSET('HARGA SATUAN'!$Q$6,MATCH(RAB!C33,'HARGA SATUAN'!$C$7:$C$1922,0),0)),0,OFFSET('HARGA SATUAN'!$Q$6,MATCH(RAB!C33,'HARGA SATUAN'!$C$7:$C$1922,0),0))</f>
        <v>0</v>
      </c>
      <c r="H33" s="294">
        <f t="shared" ref="H33:H41" ca="1" si="20">IF(OR(D33="MDU",D33="MDU-KD"),(IF($O$3="RAB NON MDU","PLN KD",G33*F33)),0)</f>
        <v>0</v>
      </c>
      <c r="I33" s="294">
        <f t="shared" ref="I33:I41" ca="1" si="21">IF(D33="HDW",G33*F33,0)</f>
        <v>0</v>
      </c>
      <c r="J33" s="294">
        <f t="shared" ref="J33:J41" ca="1" si="22">IF(D33="JASA",G33*F33,0)</f>
        <v>0</v>
      </c>
      <c r="K33" s="295">
        <f t="shared" ref="K33:K41" ca="1" si="23">SUM(H33:J33)</f>
        <v>0</v>
      </c>
      <c r="L33" s="275"/>
      <c r="M33" s="275"/>
      <c r="N33" s="300"/>
      <c r="O33" s="296"/>
      <c r="P33" s="296"/>
      <c r="Q33" s="277"/>
      <c r="R33" s="269"/>
      <c r="S33" s="297"/>
      <c r="T33" s="274"/>
      <c r="U33" s="274"/>
      <c r="V33" s="274"/>
    </row>
    <row r="34" spans="1:22" s="301" customFormat="1">
      <c r="A34" s="269"/>
      <c r="B34" s="408" t="s">
        <v>720</v>
      </c>
      <c r="C34" s="302" t="s">
        <v>2589</v>
      </c>
      <c r="D34" s="291" t="str">
        <f ca="1">IF(ISERROR(OFFSET('HARGA SATUAN'!$E$6,MATCH(RAB!C34,'HARGA SATUAN'!$C$7:$C$1922,0),0)),"",OFFSET('HARGA SATUAN'!$E$6,MATCH(RAB!C34,'HARGA SATUAN'!$C$7:$C$1922,0),0))</f>
        <v/>
      </c>
      <c r="E34" s="292" t="str">
        <f ca="1">IF(B34="+","Unit",IF(ISERROR(OFFSET('HARGA SATUAN'!$F$6,MATCH(RAB!C34,'HARGA SATUAN'!$C$7:$C$1922,0),0)),"",OFFSET('HARGA SATUAN'!$F$6,MATCH(RAB!C34,'HARGA SATUAN'!$C$7:$C$1922,0),0)))</f>
        <v>Unit</v>
      </c>
      <c r="F34" s="292">
        <v>1</v>
      </c>
      <c r="G34" s="293">
        <f ca="1">IF(ISERROR(OFFSET('HARGA SATUAN'!$Q$6,MATCH(RAB!C34,'HARGA SATUAN'!$C$7:$C$1922,0),0)),0,OFFSET('HARGA SATUAN'!$Q$6,MATCH(RAB!C34,'HARGA SATUAN'!$C$7:$C$1922,0),0))</f>
        <v>0</v>
      </c>
      <c r="H34" s="294">
        <f t="shared" ca="1" si="20"/>
        <v>0</v>
      </c>
      <c r="I34" s="294">
        <f t="shared" ca="1" si="21"/>
        <v>0</v>
      </c>
      <c r="J34" s="294">
        <f t="shared" ca="1" si="22"/>
        <v>0</v>
      </c>
      <c r="K34" s="295">
        <f t="shared" ca="1" si="23"/>
        <v>0</v>
      </c>
      <c r="L34" s="275"/>
      <c r="M34" s="275"/>
      <c r="N34" s="300"/>
      <c r="O34" s="296"/>
      <c r="P34" s="296"/>
      <c r="Q34" s="277"/>
      <c r="R34" s="269"/>
      <c r="S34" s="297"/>
      <c r="T34" s="274"/>
      <c r="U34" s="274"/>
      <c r="V34" s="274"/>
    </row>
    <row r="35" spans="1:22" s="301" customFormat="1">
      <c r="A35" s="269"/>
      <c r="B35" s="408">
        <v>1</v>
      </c>
      <c r="C35" s="302" t="s">
        <v>1154</v>
      </c>
      <c r="D35" s="291" t="str">
        <f ca="1">IF(ISERROR(OFFSET('HARGA SATUAN'!$E$6,MATCH(RAB!C35,'HARGA SATUAN'!$C$7:$C$1922,0),0)),"",OFFSET('HARGA SATUAN'!$E$6,MATCH(RAB!C35,'HARGA SATUAN'!$C$7:$C$1922,0),0))</f>
        <v>MDU-KD</v>
      </c>
      <c r="E35" s="292" t="str">
        <f ca="1">IF(B35="+","Unit",IF(ISERROR(OFFSET('HARGA SATUAN'!$F$6,MATCH(RAB!C35,'HARGA SATUAN'!$C$7:$C$1922,0),0)),"",OFFSET('HARGA SATUAN'!$F$6,MATCH(RAB!C35,'HARGA SATUAN'!$C$7:$C$1922,0),0)))</f>
        <v>Bh</v>
      </c>
      <c r="F35" s="292">
        <f>F34*2</f>
        <v>2</v>
      </c>
      <c r="G35" s="293">
        <f ca="1">IF(ISERROR(OFFSET('HARGA SATUAN'!$Q$6,MATCH(RAB!C35,'HARGA SATUAN'!$C$7:$C$1922,0),0)),0,OFFSET('HARGA SATUAN'!$Q$6,MATCH(RAB!C35,'HARGA SATUAN'!$C$7:$C$1922,0),0))</f>
        <v>235202</v>
      </c>
      <c r="H35" s="294">
        <f t="shared" ca="1" si="20"/>
        <v>470404</v>
      </c>
      <c r="I35" s="294">
        <f t="shared" ca="1" si="21"/>
        <v>0</v>
      </c>
      <c r="J35" s="294">
        <f t="shared" ca="1" si="22"/>
        <v>0</v>
      </c>
      <c r="K35" s="295">
        <f t="shared" ca="1" si="23"/>
        <v>470404</v>
      </c>
      <c r="L35" s="275"/>
      <c r="M35" s="275"/>
      <c r="N35" s="300"/>
      <c r="O35" s="296"/>
      <c r="P35" s="296"/>
      <c r="Q35" s="277"/>
      <c r="R35" s="269"/>
      <c r="S35" s="297"/>
      <c r="T35" s="274"/>
      <c r="U35" s="274"/>
      <c r="V35" s="274"/>
    </row>
    <row r="36" spans="1:22" s="301" customFormat="1">
      <c r="A36" s="269"/>
      <c r="B36" s="408">
        <v>2</v>
      </c>
      <c r="C36" s="302" t="s">
        <v>28</v>
      </c>
      <c r="D36" s="291" t="str">
        <f ca="1">IF(ISERROR(OFFSET('HARGA SATUAN'!$E$6,MATCH(RAB!C36,'HARGA SATUAN'!$C$7:$C$1922,0),0)),"",OFFSET('HARGA SATUAN'!$E$6,MATCH(RAB!C36,'HARGA SATUAN'!$C$7:$C$1922,0),0))</f>
        <v>HDW</v>
      </c>
      <c r="E36" s="292" t="str">
        <f ca="1">IF(B36="+","Unit",IF(ISERROR(OFFSET('HARGA SATUAN'!$F$6,MATCH(RAB!C36,'HARGA SATUAN'!$C$7:$C$1922,0),0)),"",OFFSET('HARGA SATUAN'!$F$6,MATCH(RAB!C36,'HARGA SATUAN'!$C$7:$C$1922,0),0)))</f>
        <v>Bh</v>
      </c>
      <c r="F36" s="292">
        <f>F34*2</f>
        <v>2</v>
      </c>
      <c r="G36" s="293">
        <f ca="1">IF(ISERROR(OFFSET('HARGA SATUAN'!$Q$6,MATCH(RAB!C36,'HARGA SATUAN'!$C$7:$C$1922,0),0)),0,OFFSET('HARGA SATUAN'!$Q$6,MATCH(RAB!C36,'HARGA SATUAN'!$C$7:$C$1922,0),0))</f>
        <v>29694</v>
      </c>
      <c r="H36" s="294">
        <f t="shared" ca="1" si="20"/>
        <v>0</v>
      </c>
      <c r="I36" s="294">
        <f t="shared" ca="1" si="21"/>
        <v>59388</v>
      </c>
      <c r="J36" s="294">
        <f t="shared" ca="1" si="22"/>
        <v>0</v>
      </c>
      <c r="K36" s="295">
        <f t="shared" ca="1" si="23"/>
        <v>59388</v>
      </c>
      <c r="L36" s="275"/>
      <c r="M36" s="275"/>
      <c r="N36" s="300"/>
      <c r="O36" s="296"/>
      <c r="P36" s="296"/>
      <c r="Q36" s="277"/>
      <c r="R36" s="269"/>
      <c r="S36" s="297"/>
      <c r="T36" s="274"/>
      <c r="U36" s="274"/>
      <c r="V36" s="274"/>
    </row>
    <row r="37" spans="1:22" s="301" customFormat="1">
      <c r="A37" s="269"/>
      <c r="B37" s="408">
        <v>3</v>
      </c>
      <c r="C37" s="302" t="s">
        <v>167</v>
      </c>
      <c r="D37" s="291" t="str">
        <f ca="1">IF(ISERROR(OFFSET('HARGA SATUAN'!$E$6,MATCH(RAB!C37,'HARGA SATUAN'!$C$7:$C$1922,0),0)),"",OFFSET('HARGA SATUAN'!$E$6,MATCH(RAB!C37,'HARGA SATUAN'!$C$7:$C$1922,0),0))</f>
        <v>HDW</v>
      </c>
      <c r="E37" s="292" t="str">
        <f ca="1">IF(B37="+","Unit",IF(ISERROR(OFFSET('HARGA SATUAN'!$F$6,MATCH(RAB!C37,'HARGA SATUAN'!$C$7:$C$1922,0),0)),"",OFFSET('HARGA SATUAN'!$F$6,MATCH(RAB!C37,'HARGA SATUAN'!$C$7:$C$1922,0),0)))</f>
        <v>Bh</v>
      </c>
      <c r="F37" s="292">
        <f>F34*2</f>
        <v>2</v>
      </c>
      <c r="G37" s="293">
        <f ca="1">IF(ISERROR(OFFSET('HARGA SATUAN'!$Q$6,MATCH(RAB!C37,'HARGA SATUAN'!$C$7:$C$1922,0),0)),0,OFFSET('HARGA SATUAN'!$Q$6,MATCH(RAB!C37,'HARGA SATUAN'!$C$7:$C$1922,0),0))</f>
        <v>106450</v>
      </c>
      <c r="H37" s="294">
        <f t="shared" ca="1" si="20"/>
        <v>0</v>
      </c>
      <c r="I37" s="294">
        <f t="shared" ca="1" si="21"/>
        <v>212900</v>
      </c>
      <c r="J37" s="294">
        <f t="shared" ca="1" si="22"/>
        <v>0</v>
      </c>
      <c r="K37" s="295">
        <f t="shared" ca="1" si="23"/>
        <v>212900</v>
      </c>
      <c r="L37" s="275"/>
      <c r="M37" s="275"/>
      <c r="N37" s="300"/>
      <c r="O37" s="296"/>
      <c r="P37" s="296"/>
      <c r="Q37" s="277"/>
      <c r="R37" s="269"/>
      <c r="S37" s="297"/>
      <c r="T37" s="274"/>
      <c r="U37" s="274"/>
      <c r="V37" s="274"/>
    </row>
    <row r="38" spans="1:22" s="301" customFormat="1">
      <c r="A38" s="269"/>
      <c r="B38" s="408">
        <v>4</v>
      </c>
      <c r="C38" s="302" t="s">
        <v>201</v>
      </c>
      <c r="D38" s="291" t="str">
        <f ca="1">IF(ISERROR(OFFSET('HARGA SATUAN'!$E$6,MATCH(RAB!C38,'HARGA SATUAN'!$C$7:$C$1922,0),0)),"",OFFSET('HARGA SATUAN'!$E$6,MATCH(RAB!C38,'HARGA SATUAN'!$C$7:$C$1922,0),0))</f>
        <v>HDW</v>
      </c>
      <c r="E38" s="292" t="str">
        <f ca="1">IF(B38="+","Unit",IF(ISERROR(OFFSET('HARGA SATUAN'!$F$6,MATCH(RAB!C38,'HARGA SATUAN'!$C$7:$C$1922,0),0)),"",OFFSET('HARGA SATUAN'!$F$6,MATCH(RAB!C38,'HARGA SATUAN'!$C$7:$C$1922,0),0)))</f>
        <v>Bh</v>
      </c>
      <c r="F38" s="292">
        <f>F34*2</f>
        <v>2</v>
      </c>
      <c r="G38" s="293">
        <f ca="1">IF(ISERROR(OFFSET('HARGA SATUAN'!$Q$6,MATCH(RAB!C38,'HARGA SATUAN'!$C$7:$C$1922,0),0)),0,OFFSET('HARGA SATUAN'!$Q$6,MATCH(RAB!C38,'HARGA SATUAN'!$C$7:$C$1922,0),0))</f>
        <v>10350</v>
      </c>
      <c r="H38" s="294">
        <f t="shared" ca="1" si="20"/>
        <v>0</v>
      </c>
      <c r="I38" s="294">
        <f t="shared" ca="1" si="21"/>
        <v>20700</v>
      </c>
      <c r="J38" s="294">
        <f t="shared" ca="1" si="22"/>
        <v>0</v>
      </c>
      <c r="K38" s="295">
        <f t="shared" ca="1" si="23"/>
        <v>20700</v>
      </c>
      <c r="L38" s="275"/>
      <c r="M38" s="275"/>
      <c r="N38" s="300"/>
      <c r="O38" s="296"/>
      <c r="P38" s="296"/>
      <c r="Q38" s="277"/>
      <c r="R38" s="269"/>
      <c r="S38" s="297"/>
      <c r="T38" s="274"/>
      <c r="U38" s="274"/>
      <c r="V38" s="274"/>
    </row>
    <row r="39" spans="1:22" s="301" customFormat="1">
      <c r="A39" s="269"/>
      <c r="B39" s="408">
        <v>5</v>
      </c>
      <c r="C39" s="302" t="s">
        <v>38</v>
      </c>
      <c r="D39" s="291" t="str">
        <f ca="1">IF(ISERROR(OFFSET('HARGA SATUAN'!$E$6,MATCH(RAB!C39,'HARGA SATUAN'!$C$7:$C$1922,0),0)),"",OFFSET('HARGA SATUAN'!$E$6,MATCH(RAB!C39,'HARGA SATUAN'!$C$7:$C$1922,0),0))</f>
        <v>HDW</v>
      </c>
      <c r="E39" s="292" t="str">
        <f ca="1">IF(B39="+","Unit",IF(ISERROR(OFFSET('HARGA SATUAN'!$F$6,MATCH(RAB!C39,'HARGA SATUAN'!$C$7:$C$1922,0),0)),"",OFFSET('HARGA SATUAN'!$F$6,MATCH(RAB!C39,'HARGA SATUAN'!$C$7:$C$1922,0),0)))</f>
        <v>Mtr</v>
      </c>
      <c r="F39" s="292">
        <f>3.6*F34</f>
        <v>3.6</v>
      </c>
      <c r="G39" s="293">
        <f ca="1">IF(ISERROR(OFFSET('HARGA SATUAN'!$Q$6,MATCH(RAB!C39,'HARGA SATUAN'!$C$7:$C$1922,0),0)),0,OFFSET('HARGA SATUAN'!$Q$6,MATCH(RAB!C39,'HARGA SATUAN'!$C$7:$C$1922,0),0))</f>
        <v>6210</v>
      </c>
      <c r="H39" s="294">
        <f t="shared" ca="1" si="20"/>
        <v>0</v>
      </c>
      <c r="I39" s="294">
        <f t="shared" ca="1" si="21"/>
        <v>22356</v>
      </c>
      <c r="J39" s="294">
        <f t="shared" ca="1" si="22"/>
        <v>0</v>
      </c>
      <c r="K39" s="295">
        <f t="shared" ca="1" si="23"/>
        <v>22356</v>
      </c>
      <c r="L39" s="275"/>
      <c r="M39" s="275"/>
      <c r="N39" s="300"/>
      <c r="O39" s="296"/>
      <c r="P39" s="296"/>
      <c r="Q39" s="277"/>
      <c r="R39" s="269"/>
      <c r="S39" s="297"/>
      <c r="T39" s="274"/>
      <c r="U39" s="274"/>
      <c r="V39" s="274"/>
    </row>
    <row r="40" spans="1:22" s="301" customFormat="1">
      <c r="A40" s="269"/>
      <c r="B40" s="408">
        <v>6</v>
      </c>
      <c r="C40" s="302" t="s">
        <v>26</v>
      </c>
      <c r="D40" s="291" t="str">
        <f ca="1">IF(ISERROR(OFFSET('HARGA SATUAN'!$E$6,MATCH(RAB!C40,'HARGA SATUAN'!$C$7:$C$1922,0),0)),"",OFFSET('HARGA SATUAN'!$E$6,MATCH(RAB!C40,'HARGA SATUAN'!$C$7:$C$1922,0),0))</f>
        <v>HDW</v>
      </c>
      <c r="E40" s="292" t="str">
        <f ca="1">IF(B40="+","Unit",IF(ISERROR(OFFSET('HARGA SATUAN'!$F$6,MATCH(RAB!C40,'HARGA SATUAN'!$C$7:$C$1922,0),0)),"",OFFSET('HARGA SATUAN'!$F$6,MATCH(RAB!C40,'HARGA SATUAN'!$C$7:$C$1922,0),0)))</f>
        <v>Bh</v>
      </c>
      <c r="F40" s="292">
        <f>F34*2</f>
        <v>2</v>
      </c>
      <c r="G40" s="293">
        <f ca="1">IF(ISERROR(OFFSET('HARGA SATUAN'!$Q$6,MATCH(RAB!C40,'HARGA SATUAN'!$C$7:$C$1922,0),0)),0,OFFSET('HARGA SATUAN'!$Q$6,MATCH(RAB!C40,'HARGA SATUAN'!$C$7:$C$1922,0),0))</f>
        <v>2801</v>
      </c>
      <c r="H40" s="294">
        <f t="shared" ca="1" si="20"/>
        <v>0</v>
      </c>
      <c r="I40" s="294">
        <f t="shared" ca="1" si="21"/>
        <v>5602</v>
      </c>
      <c r="J40" s="294">
        <f t="shared" ca="1" si="22"/>
        <v>0</v>
      </c>
      <c r="K40" s="295">
        <f t="shared" ca="1" si="23"/>
        <v>5602</v>
      </c>
      <c r="L40" s="275"/>
      <c r="M40" s="275"/>
      <c r="N40" s="300"/>
      <c r="O40" s="296"/>
      <c r="P40" s="296"/>
      <c r="Q40" s="277"/>
      <c r="R40" s="269"/>
      <c r="S40" s="297"/>
      <c r="T40" s="274"/>
      <c r="U40" s="274"/>
      <c r="V40" s="274"/>
    </row>
    <row r="41" spans="1:22" s="301" customFormat="1">
      <c r="A41" s="269"/>
      <c r="B41" s="408">
        <v>7</v>
      </c>
      <c r="C41" s="302" t="s">
        <v>2430</v>
      </c>
      <c r="D41" s="291" t="str">
        <f ca="1">IF(ISERROR(OFFSET('HARGA SATUAN'!$E$6,MATCH(RAB!C41,'HARGA SATUAN'!$C$7:$C$1922,0),0)),"",OFFSET('HARGA SATUAN'!$E$6,MATCH(RAB!C41,'HARGA SATUAN'!$C$7:$C$1922,0),0))</f>
        <v>JASA</v>
      </c>
      <c r="E41" s="292" t="str">
        <f ca="1">IF(B41="+","Unit",IF(ISERROR(OFFSET('HARGA SATUAN'!$F$6,MATCH(RAB!C41,'HARGA SATUAN'!$C$7:$C$1922,0),0)),"",OFFSET('HARGA SATUAN'!$F$6,MATCH(RAB!C41,'HARGA SATUAN'!$C$7:$C$1922,0),0)))</f>
        <v>Unit</v>
      </c>
      <c r="F41" s="292">
        <f>F34*1</f>
        <v>1</v>
      </c>
      <c r="G41" s="293">
        <f ca="1">IF(ISERROR(OFFSET('HARGA SATUAN'!$Q$6,MATCH(RAB!C41,'HARGA SATUAN'!$C$7:$C$1922,0),0)),0,OFFSET('HARGA SATUAN'!$Q$6,MATCH(RAB!C41,'HARGA SATUAN'!$C$7:$C$1922,0),0))</f>
        <v>87905</v>
      </c>
      <c r="H41" s="294">
        <f t="shared" ca="1" si="20"/>
        <v>0</v>
      </c>
      <c r="I41" s="294">
        <f t="shared" ca="1" si="21"/>
        <v>0</v>
      </c>
      <c r="J41" s="294">
        <f t="shared" ca="1" si="22"/>
        <v>87905</v>
      </c>
      <c r="K41" s="295">
        <f t="shared" ca="1" si="23"/>
        <v>87905</v>
      </c>
      <c r="L41" s="275"/>
      <c r="M41" s="275"/>
      <c r="N41" s="300"/>
      <c r="O41" s="296"/>
      <c r="P41" s="296"/>
      <c r="Q41" s="277"/>
      <c r="R41" s="269"/>
      <c r="S41" s="297"/>
      <c r="T41" s="274"/>
      <c r="U41" s="274"/>
      <c r="V41" s="274"/>
    </row>
    <row r="42" spans="1:22" s="301" customFormat="1">
      <c r="A42" s="269"/>
      <c r="B42" s="408"/>
      <c r="C42" s="302"/>
      <c r="D42" s="291" t="str">
        <f ca="1">IF(ISERROR(OFFSET('HARGA SATUAN'!$E$6,MATCH(RAB!C42,'HARGA SATUAN'!$C$7:$C$1922,0),0)),"",OFFSET('HARGA SATUAN'!$E$6,MATCH(RAB!C42,'HARGA SATUAN'!$C$7:$C$1922,0),0))</f>
        <v/>
      </c>
      <c r="E42" s="292" t="str">
        <f ca="1">IF(B42="+","Unit",IF(ISERROR(OFFSET('HARGA SATUAN'!$F$6,MATCH(RAB!C42,'HARGA SATUAN'!$C$7:$C$1922,0),0)),"",OFFSET('HARGA SATUAN'!$F$6,MATCH(RAB!C42,'HARGA SATUAN'!$C$7:$C$1922,0),0)))</f>
        <v/>
      </c>
      <c r="F42" s="292"/>
      <c r="G42" s="293">
        <f ca="1">IF(ISERROR(OFFSET('HARGA SATUAN'!$Q$6,MATCH(RAB!C42,'HARGA SATUAN'!$C$7:$C$1922,0),0)),0,OFFSET('HARGA SATUAN'!$Q$6,MATCH(RAB!C42,'HARGA SATUAN'!$C$7:$C$1922,0),0))</f>
        <v>0</v>
      </c>
      <c r="H42" s="294">
        <f t="shared" ca="1" si="16"/>
        <v>0</v>
      </c>
      <c r="I42" s="294">
        <f t="shared" ca="1" si="17"/>
        <v>0</v>
      </c>
      <c r="J42" s="294">
        <f t="shared" ca="1" si="18"/>
        <v>0</v>
      </c>
      <c r="K42" s="295">
        <f t="shared" ca="1" si="19"/>
        <v>0</v>
      </c>
      <c r="L42" s="275"/>
      <c r="M42" s="275"/>
      <c r="N42" s="300"/>
      <c r="O42" s="296"/>
      <c r="P42" s="296"/>
      <c r="Q42" s="277"/>
      <c r="R42" s="269"/>
      <c r="S42" s="297"/>
      <c r="T42" s="274"/>
      <c r="U42" s="274"/>
      <c r="V42" s="274"/>
    </row>
    <row r="43" spans="1:22" s="301" customFormat="1">
      <c r="A43" s="269"/>
      <c r="B43" s="408" t="s">
        <v>720</v>
      </c>
      <c r="C43" s="302" t="s">
        <v>2586</v>
      </c>
      <c r="D43" s="291" t="str">
        <f ca="1">IF(ISERROR(OFFSET('HARGA SATUAN'!$E$6,MATCH(RAB!C43,'HARGA SATUAN'!$C$7:$C$1922,0),0)),"",OFFSET('HARGA SATUAN'!$E$6,MATCH(RAB!C43,'HARGA SATUAN'!$C$7:$C$1922,0),0))</f>
        <v/>
      </c>
      <c r="E43" s="292" t="str">
        <f ca="1">IF(B43="+","Unit",IF(ISERROR(OFFSET('HARGA SATUAN'!$F$6,MATCH(RAB!C43,'HARGA SATUAN'!$C$7:$C$1922,0),0)),"",OFFSET('HARGA SATUAN'!$F$6,MATCH(RAB!C43,'HARGA SATUAN'!$C$7:$C$1922,0),0)))</f>
        <v>Unit</v>
      </c>
      <c r="F43" s="292">
        <v>2</v>
      </c>
      <c r="G43" s="293">
        <f ca="1">IF(ISERROR(OFFSET('HARGA SATUAN'!$Q$6,MATCH(RAB!C43,'HARGA SATUAN'!$C$7:$C$1922,0),0)),0,OFFSET('HARGA SATUAN'!$Q$6,MATCH(RAB!C43,'HARGA SATUAN'!$C$7:$C$1922,0),0))</f>
        <v>0</v>
      </c>
      <c r="H43" s="294">
        <f t="shared" ca="1" si="16"/>
        <v>0</v>
      </c>
      <c r="I43" s="294">
        <f t="shared" ca="1" si="17"/>
        <v>0</v>
      </c>
      <c r="J43" s="294">
        <f t="shared" ca="1" si="18"/>
        <v>0</v>
      </c>
      <c r="K43" s="295">
        <f t="shared" ca="1" si="19"/>
        <v>0</v>
      </c>
      <c r="L43" s="275"/>
      <c r="M43" s="275"/>
      <c r="N43" s="300"/>
      <c r="O43" s="296"/>
      <c r="P43" s="296"/>
      <c r="Q43" s="277"/>
      <c r="R43" s="269"/>
      <c r="S43" s="297"/>
      <c r="T43" s="274"/>
      <c r="U43" s="274"/>
      <c r="V43" s="274"/>
    </row>
    <row r="44" spans="1:22" s="479" customFormat="1" ht="27.6">
      <c r="A44" s="471"/>
      <c r="B44" s="472">
        <v>1</v>
      </c>
      <c r="C44" s="473" t="s">
        <v>1192</v>
      </c>
      <c r="D44" s="474" t="str">
        <f ca="1">IF(ISERROR(OFFSET('HARGA SATUAN'!$E$6,MATCH(RAB!C44,'HARGA SATUAN'!$C$7:$C$1922,0),0)),"",OFFSET('HARGA SATUAN'!$E$6,MATCH(RAB!C44,'HARGA SATUAN'!$C$7:$C$1922,0),0))</f>
        <v>MDU-KD</v>
      </c>
      <c r="E44" s="475" t="str">
        <f ca="1">IF(B44="+","Unit",IF(ISERROR(OFFSET('HARGA SATUAN'!$F$6,MATCH(RAB!C44,'HARGA SATUAN'!$C$7:$C$1922,0),0)),"",OFFSET('HARGA SATUAN'!$F$6,MATCH(RAB!C44,'HARGA SATUAN'!$C$7:$C$1922,0),0)))</f>
        <v>Set</v>
      </c>
      <c r="F44" s="475">
        <f>F43*1</f>
        <v>2</v>
      </c>
      <c r="G44" s="476">
        <f ca="1">IF(ISERROR(OFFSET('HARGA SATUAN'!$Q$6,MATCH(RAB!C44,'HARGA SATUAN'!$C$7:$C$1922,0),0)),0,OFFSET('HARGA SATUAN'!$Q$6,MATCH(RAB!C44,'HARGA SATUAN'!$C$7:$C$1922,0),0))</f>
        <v>557575</v>
      </c>
      <c r="H44" s="477">
        <f t="shared" ca="1" si="16"/>
        <v>1115150</v>
      </c>
      <c r="I44" s="477">
        <f t="shared" ca="1" si="17"/>
        <v>0</v>
      </c>
      <c r="J44" s="477">
        <f t="shared" ca="1" si="18"/>
        <v>0</v>
      </c>
      <c r="K44" s="478">
        <f t="shared" ca="1" si="19"/>
        <v>1115150</v>
      </c>
      <c r="N44" s="480"/>
      <c r="O44" s="481"/>
      <c r="P44" s="481"/>
      <c r="Q44" s="482"/>
      <c r="R44" s="471"/>
      <c r="S44" s="483"/>
      <c r="T44" s="481"/>
      <c r="U44" s="481"/>
      <c r="V44" s="481"/>
    </row>
    <row r="45" spans="1:22" s="301" customFormat="1">
      <c r="A45" s="269"/>
      <c r="B45" s="408">
        <v>2</v>
      </c>
      <c r="C45" s="302" t="s">
        <v>142</v>
      </c>
      <c r="D45" s="291" t="str">
        <f ca="1">IF(ISERROR(OFFSET('HARGA SATUAN'!$E$6,MATCH(RAB!C45,'HARGA SATUAN'!$C$7:$C$1922,0),0)),"",OFFSET('HARGA SATUAN'!$E$6,MATCH(RAB!C45,'HARGA SATUAN'!$C$7:$C$1922,0),0))</f>
        <v>HDW</v>
      </c>
      <c r="E45" s="292" t="str">
        <f ca="1">IF(B45="+","Unit",IF(ISERROR(OFFSET('HARGA SATUAN'!$F$6,MATCH(RAB!C45,'HARGA SATUAN'!$C$7:$C$1922,0),0)),"",OFFSET('HARGA SATUAN'!$F$6,MATCH(RAB!C45,'HARGA SATUAN'!$C$7:$C$1922,0),0)))</f>
        <v>Mtr</v>
      </c>
      <c r="F45" s="292">
        <f>F43*1</f>
        <v>2</v>
      </c>
      <c r="G45" s="293">
        <f ca="1">IF(ISERROR(OFFSET('HARGA SATUAN'!$Q$6,MATCH(RAB!C45,'HARGA SATUAN'!$C$7:$C$1922,0),0)),0,OFFSET('HARGA SATUAN'!$Q$6,MATCH(RAB!C45,'HARGA SATUAN'!$C$7:$C$1922,0),0))</f>
        <v>8728</v>
      </c>
      <c r="H45" s="294">
        <f t="shared" ca="1" si="16"/>
        <v>0</v>
      </c>
      <c r="I45" s="294">
        <f t="shared" ca="1" si="17"/>
        <v>17456</v>
      </c>
      <c r="J45" s="294">
        <f t="shared" ca="1" si="18"/>
        <v>0</v>
      </c>
      <c r="K45" s="295">
        <f t="shared" ca="1" si="19"/>
        <v>17456</v>
      </c>
      <c r="L45" s="275"/>
      <c r="M45" s="275"/>
      <c r="N45" s="300"/>
      <c r="O45" s="296"/>
      <c r="P45" s="296"/>
      <c r="Q45" s="277"/>
      <c r="R45" s="269"/>
      <c r="S45" s="297"/>
      <c r="T45" s="274"/>
      <c r="U45" s="274"/>
      <c r="V45" s="274"/>
    </row>
    <row r="46" spans="1:22" s="301" customFormat="1">
      <c r="A46" s="269"/>
      <c r="B46" s="408">
        <v>3</v>
      </c>
      <c r="C46" s="302" t="s">
        <v>168</v>
      </c>
      <c r="D46" s="291" t="str">
        <f ca="1">IF(ISERROR(OFFSET('HARGA SATUAN'!$E$6,MATCH(RAB!C46,'HARGA SATUAN'!$C$7:$C$1922,0),0)),"",OFFSET('HARGA SATUAN'!$E$6,MATCH(RAB!C46,'HARGA SATUAN'!$C$7:$C$1922,0),0))</f>
        <v>HDW</v>
      </c>
      <c r="E46" s="292" t="str">
        <f ca="1">IF(B46="+","Unit",IF(ISERROR(OFFSET('HARGA SATUAN'!$F$6,MATCH(RAB!C46,'HARGA SATUAN'!$C$7:$C$1922,0),0)),"",OFFSET('HARGA SATUAN'!$F$6,MATCH(RAB!C46,'HARGA SATUAN'!$C$7:$C$1922,0),0)))</f>
        <v>Bh</v>
      </c>
      <c r="F46" s="292">
        <f>F43*1</f>
        <v>2</v>
      </c>
      <c r="G46" s="293">
        <f ca="1">IF(ISERROR(OFFSET('HARGA SATUAN'!$Q$6,MATCH(RAB!C46,'HARGA SATUAN'!$C$7:$C$1922,0),0)),0,OFFSET('HARGA SATUAN'!$Q$6,MATCH(RAB!C46,'HARGA SATUAN'!$C$7:$C$1922,0),0))</f>
        <v>17368</v>
      </c>
      <c r="H46" s="294">
        <f t="shared" ca="1" si="16"/>
        <v>0</v>
      </c>
      <c r="I46" s="294">
        <f t="shared" ca="1" si="17"/>
        <v>34736</v>
      </c>
      <c r="J46" s="294">
        <f t="shared" ca="1" si="18"/>
        <v>0</v>
      </c>
      <c r="K46" s="295">
        <f t="shared" ca="1" si="19"/>
        <v>34736</v>
      </c>
      <c r="L46" s="275"/>
      <c r="M46" s="275"/>
      <c r="N46" s="300"/>
      <c r="O46" s="296"/>
      <c r="P46" s="296"/>
      <c r="Q46" s="277"/>
      <c r="R46" s="269"/>
      <c r="S46" s="297"/>
      <c r="T46" s="274"/>
      <c r="U46" s="274"/>
      <c r="V46" s="274"/>
    </row>
    <row r="47" spans="1:22" s="301" customFormat="1">
      <c r="A47" s="269"/>
      <c r="B47" s="408">
        <v>4</v>
      </c>
      <c r="C47" s="302" t="s">
        <v>201</v>
      </c>
      <c r="D47" s="291" t="str">
        <f ca="1">IF(ISERROR(OFFSET('HARGA SATUAN'!$E$6,MATCH(RAB!C47,'HARGA SATUAN'!$C$7:$C$1922,0),0)),"",OFFSET('HARGA SATUAN'!$E$6,MATCH(RAB!C47,'HARGA SATUAN'!$C$7:$C$1922,0),0))</f>
        <v>HDW</v>
      </c>
      <c r="E47" s="292" t="str">
        <f ca="1">IF(B47="+","Unit",IF(ISERROR(OFFSET('HARGA SATUAN'!$F$6,MATCH(RAB!C47,'HARGA SATUAN'!$C$7:$C$1922,0),0)),"",OFFSET('HARGA SATUAN'!$F$6,MATCH(RAB!C47,'HARGA SATUAN'!$C$7:$C$1922,0),0)))</f>
        <v>Bh</v>
      </c>
      <c r="F47" s="292">
        <f>F43*2</f>
        <v>4</v>
      </c>
      <c r="G47" s="293">
        <f ca="1">IF(ISERROR(OFFSET('HARGA SATUAN'!$Q$6,MATCH(RAB!C47,'HARGA SATUAN'!$C$7:$C$1922,0),0)),0,OFFSET('HARGA SATUAN'!$Q$6,MATCH(RAB!C47,'HARGA SATUAN'!$C$7:$C$1922,0),0))</f>
        <v>10350</v>
      </c>
      <c r="H47" s="294">
        <f t="shared" ca="1" si="16"/>
        <v>0</v>
      </c>
      <c r="I47" s="294">
        <f t="shared" ca="1" si="17"/>
        <v>41400</v>
      </c>
      <c r="J47" s="294">
        <f t="shared" ca="1" si="18"/>
        <v>0</v>
      </c>
      <c r="K47" s="295">
        <f t="shared" ca="1" si="19"/>
        <v>41400</v>
      </c>
      <c r="L47" s="275"/>
      <c r="M47" s="275"/>
      <c r="N47" s="300"/>
      <c r="O47" s="296"/>
      <c r="P47" s="296"/>
      <c r="Q47" s="277"/>
      <c r="R47" s="269"/>
      <c r="S47" s="297"/>
      <c r="T47" s="274"/>
      <c r="U47" s="274"/>
      <c r="V47" s="274"/>
    </row>
    <row r="48" spans="1:22" s="301" customFormat="1">
      <c r="A48" s="269"/>
      <c r="B48" s="408">
        <v>5</v>
      </c>
      <c r="C48" s="302" t="s">
        <v>202</v>
      </c>
      <c r="D48" s="291" t="str">
        <f ca="1">IF(ISERROR(OFFSET('HARGA SATUAN'!$E$6,MATCH(RAB!C48,'HARGA SATUAN'!$C$7:$C$1922,0),0)),"",OFFSET('HARGA SATUAN'!$E$6,MATCH(RAB!C48,'HARGA SATUAN'!$C$7:$C$1922,0),0))</f>
        <v>HDW</v>
      </c>
      <c r="E48" s="292" t="str">
        <f ca="1">IF(B48="+","Unit",IF(ISERROR(OFFSET('HARGA SATUAN'!$F$6,MATCH(RAB!C48,'HARGA SATUAN'!$C$7:$C$1922,0),0)),"",OFFSET('HARGA SATUAN'!$F$6,MATCH(RAB!C48,'HARGA SATUAN'!$C$7:$C$1922,0),0)))</f>
        <v>Bh</v>
      </c>
      <c r="F48" s="292">
        <f>F43*2</f>
        <v>4</v>
      </c>
      <c r="G48" s="293">
        <f ca="1">IF(ISERROR(OFFSET('HARGA SATUAN'!$Q$6,MATCH(RAB!C48,'HARGA SATUAN'!$C$7:$C$1922,0),0)),0,OFFSET('HARGA SATUAN'!$Q$6,MATCH(RAB!C48,'HARGA SATUAN'!$C$7:$C$1922,0),0))</f>
        <v>33168</v>
      </c>
      <c r="H48" s="294">
        <f t="shared" ca="1" si="16"/>
        <v>0</v>
      </c>
      <c r="I48" s="294">
        <f t="shared" ca="1" si="17"/>
        <v>132672</v>
      </c>
      <c r="J48" s="294">
        <f t="shared" ca="1" si="18"/>
        <v>0</v>
      </c>
      <c r="K48" s="295">
        <f t="shared" ca="1" si="19"/>
        <v>132672</v>
      </c>
      <c r="L48" s="275"/>
      <c r="M48" s="275"/>
      <c r="N48" s="300"/>
      <c r="O48" s="296"/>
      <c r="P48" s="296"/>
      <c r="Q48" s="277"/>
      <c r="R48" s="269"/>
      <c r="S48" s="297"/>
      <c r="T48" s="274"/>
      <c r="U48" s="274"/>
      <c r="V48" s="274"/>
    </row>
    <row r="49" spans="1:22" s="301" customFormat="1">
      <c r="A49" s="269"/>
      <c r="B49" s="408">
        <v>6</v>
      </c>
      <c r="C49" s="302" t="s">
        <v>207</v>
      </c>
      <c r="D49" s="291" t="str">
        <f ca="1">IF(ISERROR(OFFSET('HARGA SATUAN'!$E$6,MATCH(RAB!C49,'HARGA SATUAN'!$C$7:$C$1922,0),0)),"",OFFSET('HARGA SATUAN'!$E$6,MATCH(RAB!C49,'HARGA SATUAN'!$C$7:$C$1922,0),0))</f>
        <v>HDW</v>
      </c>
      <c r="E49" s="292" t="str">
        <f ca="1">IF(B49="+","Unit",IF(ISERROR(OFFSET('HARGA SATUAN'!$F$6,MATCH(RAB!C49,'HARGA SATUAN'!$C$7:$C$1922,0),0)),"",OFFSET('HARGA SATUAN'!$F$6,MATCH(RAB!C49,'HARGA SATUAN'!$C$7:$C$1922,0),0)))</f>
        <v>Bh</v>
      </c>
      <c r="F49" s="292">
        <f>F43*2</f>
        <v>4</v>
      </c>
      <c r="G49" s="293">
        <f ca="1">IF(ISERROR(OFFSET('HARGA SATUAN'!$Q$6,MATCH(RAB!C49,'HARGA SATUAN'!$C$7:$C$1922,0),0)),0,OFFSET('HARGA SATUAN'!$Q$6,MATCH(RAB!C49,'HARGA SATUAN'!$C$7:$C$1922,0),0))</f>
        <v>31168</v>
      </c>
      <c r="H49" s="294">
        <f t="shared" ca="1" si="16"/>
        <v>0</v>
      </c>
      <c r="I49" s="294">
        <f t="shared" ca="1" si="17"/>
        <v>124672</v>
      </c>
      <c r="J49" s="294">
        <f t="shared" ca="1" si="18"/>
        <v>0</v>
      </c>
      <c r="K49" s="295">
        <f t="shared" ca="1" si="19"/>
        <v>124672</v>
      </c>
      <c r="L49" s="275"/>
      <c r="M49" s="275"/>
      <c r="N49" s="300"/>
      <c r="O49" s="296"/>
      <c r="P49" s="296"/>
      <c r="Q49" s="277"/>
      <c r="R49" s="269"/>
      <c r="S49" s="297"/>
      <c r="T49" s="274"/>
      <c r="U49" s="274"/>
      <c r="V49" s="274"/>
    </row>
    <row r="50" spans="1:22" s="301" customFormat="1">
      <c r="A50" s="269"/>
      <c r="B50" s="408">
        <v>7</v>
      </c>
      <c r="C50" s="302" t="s">
        <v>27</v>
      </c>
      <c r="D50" s="291" t="str">
        <f ca="1">IF(ISERROR(OFFSET('HARGA SATUAN'!$E$6,MATCH(RAB!C50,'HARGA SATUAN'!$C$7:$C$1922,0),0)),"",OFFSET('HARGA SATUAN'!$E$6,MATCH(RAB!C50,'HARGA SATUAN'!$C$7:$C$1922,0),0))</f>
        <v>HDW</v>
      </c>
      <c r="E50" s="292" t="str">
        <f ca="1">IF(B50="+","Unit",IF(ISERROR(OFFSET('HARGA SATUAN'!$F$6,MATCH(RAB!C50,'HARGA SATUAN'!$C$7:$C$1922,0),0)),"",OFFSET('HARGA SATUAN'!$F$6,MATCH(RAB!C50,'HARGA SATUAN'!$C$7:$C$1922,0),0)))</f>
        <v>Bh</v>
      </c>
      <c r="F50" s="292">
        <f>F43*1</f>
        <v>2</v>
      </c>
      <c r="G50" s="293">
        <f ca="1">IF(ISERROR(OFFSET('HARGA SATUAN'!$Q$6,MATCH(RAB!C50,'HARGA SATUAN'!$C$7:$C$1922,0),0)),0,OFFSET('HARGA SATUAN'!$Q$6,MATCH(RAB!C50,'HARGA SATUAN'!$C$7:$C$1922,0),0))</f>
        <v>17928</v>
      </c>
      <c r="H50" s="294">
        <f t="shared" ca="1" si="16"/>
        <v>0</v>
      </c>
      <c r="I50" s="294">
        <f t="shared" ca="1" si="17"/>
        <v>35856</v>
      </c>
      <c r="J50" s="294">
        <f t="shared" ca="1" si="18"/>
        <v>0</v>
      </c>
      <c r="K50" s="295">
        <f t="shared" ca="1" si="19"/>
        <v>35856</v>
      </c>
      <c r="L50" s="275"/>
      <c r="M50" s="275"/>
      <c r="N50" s="300"/>
      <c r="O50" s="296"/>
      <c r="P50" s="296"/>
      <c r="Q50" s="277"/>
      <c r="R50" s="269"/>
      <c r="S50" s="297"/>
      <c r="T50" s="274"/>
      <c r="U50" s="274"/>
      <c r="V50" s="274"/>
    </row>
    <row r="51" spans="1:22" s="301" customFormat="1">
      <c r="A51" s="269"/>
      <c r="B51" s="408">
        <v>8</v>
      </c>
      <c r="C51" s="302" t="s">
        <v>245</v>
      </c>
      <c r="D51" s="291" t="str">
        <f ca="1">IF(ISERROR(OFFSET('HARGA SATUAN'!$E$6,MATCH(RAB!C51,'HARGA SATUAN'!$C$7:$C$1922,0),0)),"",OFFSET('HARGA SATUAN'!$E$6,MATCH(RAB!C51,'HARGA SATUAN'!$C$7:$C$1922,0),0))</f>
        <v>HDW</v>
      </c>
      <c r="E51" s="292" t="str">
        <f ca="1">IF(B51="+","Unit",IF(ISERROR(OFFSET('HARGA SATUAN'!$F$6,MATCH(RAB!C51,'HARGA SATUAN'!$C$7:$C$1922,0),0)),"",OFFSET('HARGA SATUAN'!$F$6,MATCH(RAB!C51,'HARGA SATUAN'!$C$7:$C$1922,0),0)))</f>
        <v>Bh</v>
      </c>
      <c r="F51" s="292">
        <f>F43*1</f>
        <v>2</v>
      </c>
      <c r="G51" s="293">
        <f ca="1">IF(ISERROR(OFFSET('HARGA SATUAN'!$Q$6,MATCH(RAB!C51,'HARGA SATUAN'!$C$7:$C$1922,0),0)),0,OFFSET('HARGA SATUAN'!$Q$6,MATCH(RAB!C51,'HARGA SATUAN'!$C$7:$C$1922,0),0))</f>
        <v>37540</v>
      </c>
      <c r="H51" s="294">
        <f t="shared" ca="1" si="16"/>
        <v>0</v>
      </c>
      <c r="I51" s="294">
        <f t="shared" ca="1" si="17"/>
        <v>75080</v>
      </c>
      <c r="J51" s="294">
        <f t="shared" ca="1" si="18"/>
        <v>0</v>
      </c>
      <c r="K51" s="295">
        <f t="shared" ca="1" si="19"/>
        <v>75080</v>
      </c>
      <c r="L51" s="275"/>
      <c r="M51" s="275"/>
      <c r="N51" s="300"/>
      <c r="O51" s="296"/>
      <c r="P51" s="296"/>
      <c r="Q51" s="277"/>
      <c r="R51" s="269"/>
      <c r="S51" s="297"/>
      <c r="T51" s="274"/>
      <c r="U51" s="274"/>
      <c r="V51" s="274"/>
    </row>
    <row r="52" spans="1:22" s="301" customFormat="1">
      <c r="A52" s="269"/>
      <c r="B52" s="408">
        <v>9</v>
      </c>
      <c r="C52" s="302" t="s">
        <v>26</v>
      </c>
      <c r="D52" s="291" t="str">
        <f ca="1">IF(ISERROR(OFFSET('HARGA SATUAN'!$E$6,MATCH(RAB!C52,'HARGA SATUAN'!$C$7:$C$1922,0),0)),"",OFFSET('HARGA SATUAN'!$E$6,MATCH(RAB!C52,'HARGA SATUAN'!$C$7:$C$1922,0),0))</f>
        <v>HDW</v>
      </c>
      <c r="E52" s="292" t="str">
        <f ca="1">IF(B52="+","Unit",IF(ISERROR(OFFSET('HARGA SATUAN'!$F$6,MATCH(RAB!C52,'HARGA SATUAN'!$C$7:$C$1922,0),0)),"",OFFSET('HARGA SATUAN'!$F$6,MATCH(RAB!C52,'HARGA SATUAN'!$C$7:$C$1922,0),0)))</f>
        <v>Bh</v>
      </c>
      <c r="F52" s="292">
        <f>F43*2</f>
        <v>4</v>
      </c>
      <c r="G52" s="293">
        <f ca="1">IF(ISERROR(OFFSET('HARGA SATUAN'!$Q$6,MATCH(RAB!C52,'HARGA SATUAN'!$C$7:$C$1922,0),0)),0,OFFSET('HARGA SATUAN'!$Q$6,MATCH(RAB!C52,'HARGA SATUAN'!$C$7:$C$1922,0),0))</f>
        <v>2801</v>
      </c>
      <c r="H52" s="294">
        <f t="shared" ca="1" si="16"/>
        <v>0</v>
      </c>
      <c r="I52" s="294">
        <f t="shared" ca="1" si="17"/>
        <v>11204</v>
      </c>
      <c r="J52" s="294">
        <f t="shared" ca="1" si="18"/>
        <v>0</v>
      </c>
      <c r="K52" s="295">
        <f t="shared" ca="1" si="19"/>
        <v>11204</v>
      </c>
      <c r="L52" s="275"/>
      <c r="M52" s="275"/>
      <c r="N52" s="300"/>
      <c r="O52" s="296"/>
      <c r="P52" s="296"/>
      <c r="Q52" s="277"/>
      <c r="R52" s="269"/>
      <c r="S52" s="297"/>
      <c r="T52" s="274"/>
      <c r="U52" s="274"/>
      <c r="V52" s="274"/>
    </row>
    <row r="53" spans="1:22" s="301" customFormat="1">
      <c r="A53" s="269"/>
      <c r="B53" s="408">
        <v>10</v>
      </c>
      <c r="C53" s="302" t="s">
        <v>2438</v>
      </c>
      <c r="D53" s="291" t="str">
        <f ca="1">IF(ISERROR(OFFSET('HARGA SATUAN'!$E$6,MATCH(RAB!C53,'HARGA SATUAN'!$C$7:$C$1922,0),0)),"",OFFSET('HARGA SATUAN'!$E$6,MATCH(RAB!C53,'HARGA SATUAN'!$C$7:$C$1922,0),0))</f>
        <v>JASA</v>
      </c>
      <c r="E53" s="292" t="str">
        <f ca="1">IF(B53="+","Unit",IF(ISERROR(OFFSET('HARGA SATUAN'!$F$6,MATCH(RAB!C53,'HARGA SATUAN'!$C$7:$C$1922,0),0)),"",OFFSET('HARGA SATUAN'!$F$6,MATCH(RAB!C53,'HARGA SATUAN'!$C$7:$C$1922,0),0)))</f>
        <v>Unit</v>
      </c>
      <c r="F53" s="292">
        <f>F43*1</f>
        <v>2</v>
      </c>
      <c r="G53" s="293">
        <f ca="1">IF(ISERROR(OFFSET('HARGA SATUAN'!$Q$6,MATCH(RAB!C53,'HARGA SATUAN'!$C$7:$C$1922,0),0)),0,OFFSET('HARGA SATUAN'!$Q$6,MATCH(RAB!C53,'HARGA SATUAN'!$C$7:$C$1922,0),0))</f>
        <v>92495</v>
      </c>
      <c r="H53" s="294">
        <f t="shared" ca="1" si="16"/>
        <v>0</v>
      </c>
      <c r="I53" s="294">
        <f t="shared" ca="1" si="17"/>
        <v>0</v>
      </c>
      <c r="J53" s="294">
        <f t="shared" ca="1" si="18"/>
        <v>184990</v>
      </c>
      <c r="K53" s="295">
        <f t="shared" ca="1" si="19"/>
        <v>184990</v>
      </c>
      <c r="L53" s="275"/>
      <c r="M53" s="275"/>
      <c r="N53" s="300"/>
      <c r="O53" s="296"/>
      <c r="P53" s="296"/>
      <c r="Q53" s="277"/>
      <c r="R53" s="269"/>
      <c r="S53" s="297"/>
      <c r="T53" s="274"/>
      <c r="U53" s="274"/>
      <c r="V53" s="274"/>
    </row>
    <row r="54" spans="1:22" s="301" customFormat="1">
      <c r="A54" s="269"/>
      <c r="B54" s="408"/>
      <c r="C54" s="302"/>
      <c r="D54" s="291" t="str">
        <f ca="1">IF(ISERROR(OFFSET('HARGA SATUAN'!$E$6,MATCH(RAB!C54,'HARGA SATUAN'!$C$7:$C$1922,0),0)),"",OFFSET('HARGA SATUAN'!$E$6,MATCH(RAB!C54,'HARGA SATUAN'!$C$7:$C$1922,0),0))</f>
        <v/>
      </c>
      <c r="E54" s="292" t="str">
        <f ca="1">IF(B54="+","Unit",IF(ISERROR(OFFSET('HARGA SATUAN'!$F$6,MATCH(RAB!C54,'HARGA SATUAN'!$C$7:$C$1922,0),0)),"",OFFSET('HARGA SATUAN'!$F$6,MATCH(RAB!C54,'HARGA SATUAN'!$C$7:$C$1922,0),0)))</f>
        <v/>
      </c>
      <c r="F54" s="292"/>
      <c r="G54" s="293">
        <f ca="1">IF(ISERROR(OFFSET('HARGA SATUAN'!$Q$6,MATCH(RAB!C54,'HARGA SATUAN'!$C$7:$C$1922,0),0)),0,OFFSET('HARGA SATUAN'!$Q$6,MATCH(RAB!C54,'HARGA SATUAN'!$C$7:$C$1922,0),0))</f>
        <v>0</v>
      </c>
      <c r="H54" s="294">
        <f t="shared" ca="1" si="16"/>
        <v>0</v>
      </c>
      <c r="I54" s="294">
        <f t="shared" ca="1" si="17"/>
        <v>0</v>
      </c>
      <c r="J54" s="294">
        <f t="shared" ca="1" si="18"/>
        <v>0</v>
      </c>
      <c r="K54" s="295">
        <f t="shared" ca="1" si="19"/>
        <v>0</v>
      </c>
      <c r="L54" s="275"/>
      <c r="M54" s="275"/>
      <c r="N54" s="300"/>
      <c r="O54" s="296"/>
      <c r="P54" s="296"/>
      <c r="Q54" s="277"/>
      <c r="R54" s="269"/>
      <c r="S54" s="297"/>
      <c r="T54" s="274"/>
      <c r="U54" s="274"/>
      <c r="V54" s="274"/>
    </row>
    <row r="55" spans="1:22" s="301" customFormat="1">
      <c r="A55" s="269"/>
      <c r="B55" s="400" t="s">
        <v>2556</v>
      </c>
      <c r="C55" s="401" t="s">
        <v>2551</v>
      </c>
      <c r="D55" s="291" t="str">
        <f ca="1">IF(ISERROR(OFFSET('HARGA SATUAN'!$E$6,MATCH(RAB!C55,'HARGA SATUAN'!$C$7:$C$1922,0),0)),"",OFFSET('HARGA SATUAN'!$E$6,MATCH(RAB!C55,'HARGA SATUAN'!$C$7:$C$1922,0),0))</f>
        <v/>
      </c>
      <c r="E55" s="292" t="str">
        <f ca="1">IF(B55="+","Unit",IF(ISERROR(OFFSET('HARGA SATUAN'!$F$6,MATCH(RAB!C55,'HARGA SATUAN'!$C$7:$C$1922,0),0)),"",OFFSET('HARGA SATUAN'!$F$6,MATCH(RAB!C55,'HARGA SATUAN'!$C$7:$C$1922,0),0)))</f>
        <v/>
      </c>
      <c r="F55" s="292"/>
      <c r="G55" s="293">
        <f ca="1">IF(ISERROR(OFFSET('HARGA SATUAN'!$Q$6,MATCH(RAB!C55,'HARGA SATUAN'!$C$7:$C$1922,0),0)),0,OFFSET('HARGA SATUAN'!$Q$6,MATCH(RAB!C55,'HARGA SATUAN'!$C$7:$C$1922,0),0))</f>
        <v>0</v>
      </c>
      <c r="H55" s="294">
        <f t="shared" ca="1" si="16"/>
        <v>0</v>
      </c>
      <c r="I55" s="294">
        <f t="shared" ca="1" si="17"/>
        <v>0</v>
      </c>
      <c r="J55" s="294">
        <f t="shared" ca="1" si="18"/>
        <v>0</v>
      </c>
      <c r="K55" s="295">
        <f t="shared" ca="1" si="19"/>
        <v>0</v>
      </c>
      <c r="L55" s="275"/>
      <c r="M55" s="275"/>
      <c r="N55" s="300"/>
      <c r="O55" s="296"/>
      <c r="P55" s="296"/>
      <c r="Q55" s="277"/>
      <c r="R55" s="269"/>
      <c r="S55" s="297"/>
      <c r="T55" s="274"/>
      <c r="U55" s="274"/>
      <c r="V55" s="274"/>
    </row>
    <row r="56" spans="1:22" s="301" customFormat="1">
      <c r="A56" s="269"/>
      <c r="B56" s="408" t="s">
        <v>720</v>
      </c>
      <c r="C56" s="302" t="s">
        <v>2552</v>
      </c>
      <c r="D56" s="291" t="str">
        <f ca="1">IF(ISERROR(OFFSET('HARGA SATUAN'!$E$6,MATCH(RAB!C56,'HARGA SATUAN'!$C$7:$C$1922,0),0)),"",OFFSET('HARGA SATUAN'!$E$6,MATCH(RAB!C56,'HARGA SATUAN'!$C$7:$C$1922,0),0))</f>
        <v/>
      </c>
      <c r="E56" s="292" t="str">
        <f ca="1">IF(B56="+","Unit",IF(ISERROR(OFFSET('HARGA SATUAN'!$F$6,MATCH(RAB!C56,'HARGA SATUAN'!$C$7:$C$1922,0),0)),"",OFFSET('HARGA SATUAN'!$F$6,MATCH(RAB!C56,'HARGA SATUAN'!$C$7:$C$1922,0),0)))</f>
        <v>Unit</v>
      </c>
      <c r="F56" s="292">
        <v>3</v>
      </c>
      <c r="G56" s="293">
        <f ca="1">IF(ISERROR(OFFSET('HARGA SATUAN'!$Q$6,MATCH(RAB!C56,'HARGA SATUAN'!$C$7:$C$1922,0),0)),0,OFFSET('HARGA SATUAN'!$Q$6,MATCH(RAB!C56,'HARGA SATUAN'!$C$7:$C$1922,0),0))</f>
        <v>0</v>
      </c>
      <c r="H56" s="294">
        <f t="shared" ca="1" si="16"/>
        <v>0</v>
      </c>
      <c r="I56" s="294">
        <f t="shared" ca="1" si="17"/>
        <v>0</v>
      </c>
      <c r="J56" s="294">
        <f t="shared" ca="1" si="18"/>
        <v>0</v>
      </c>
      <c r="K56" s="295">
        <f t="shared" ca="1" si="19"/>
        <v>0</v>
      </c>
      <c r="L56" s="275"/>
      <c r="M56" s="275"/>
      <c r="N56" s="300"/>
      <c r="O56" s="296"/>
      <c r="P56" s="296"/>
      <c r="Q56" s="277"/>
      <c r="R56" s="269"/>
      <c r="S56" s="297"/>
      <c r="T56" s="274"/>
      <c r="U56" s="274"/>
      <c r="V56" s="274"/>
    </row>
    <row r="57" spans="1:22" s="301" customFormat="1">
      <c r="A57" s="269"/>
      <c r="B57" s="408">
        <v>1</v>
      </c>
      <c r="C57" s="302" t="s">
        <v>213</v>
      </c>
      <c r="D57" s="291" t="str">
        <f ca="1">IF(ISERROR(OFFSET('HARGA SATUAN'!$E$6,MATCH(RAB!C57,'HARGA SATUAN'!$C$7:$C$1922,0),0)),"",OFFSET('HARGA SATUAN'!$E$6,MATCH(RAB!C57,'HARGA SATUAN'!$C$7:$C$1922,0),0))</f>
        <v>HDW</v>
      </c>
      <c r="E57" s="292" t="str">
        <f ca="1">IF(B57="+","Unit",IF(ISERROR(OFFSET('HARGA SATUAN'!$F$6,MATCH(RAB!C57,'HARGA SATUAN'!$C$7:$C$1922,0),0)),"",OFFSET('HARGA SATUAN'!$F$6,MATCH(RAB!C57,'HARGA SATUAN'!$C$7:$C$1922,0),0)))</f>
        <v>Bh</v>
      </c>
      <c r="F57" s="292">
        <f>F56*1</f>
        <v>3</v>
      </c>
      <c r="G57" s="293">
        <f ca="1">IF(ISERROR(OFFSET('HARGA SATUAN'!$Q$6,MATCH(RAB!C57,'HARGA SATUAN'!$C$7:$C$1922,0),0)),0,OFFSET('HARGA SATUAN'!$Q$6,MATCH(RAB!C57,'HARGA SATUAN'!$C$7:$C$1922,0),0))</f>
        <v>4212</v>
      </c>
      <c r="H57" s="294">
        <f t="shared" ref="H57:H68" ca="1" si="24">IF(OR(D57="MDU",D57="MDU-KD"),(IF($O$3="RAB NON MDU","PLN KD",G57*F57)),0)</f>
        <v>0</v>
      </c>
      <c r="I57" s="294">
        <f t="shared" ref="I57:I68" ca="1" si="25">IF(D57="HDW",G57*F57,0)</f>
        <v>12636</v>
      </c>
      <c r="J57" s="294">
        <f t="shared" ref="J57:J68" ca="1" si="26">IF(D57="JASA",G57*F57,0)</f>
        <v>0</v>
      </c>
      <c r="K57" s="295">
        <f t="shared" ref="K57:K68" ca="1" si="27">SUM(H57:J57)</f>
        <v>12636</v>
      </c>
      <c r="L57" s="275"/>
      <c r="M57" s="275"/>
      <c r="N57" s="300"/>
      <c r="O57" s="296"/>
      <c r="P57" s="296"/>
      <c r="Q57" s="277"/>
      <c r="R57" s="269"/>
      <c r="S57" s="297"/>
      <c r="T57" s="274"/>
      <c r="U57" s="274"/>
      <c r="V57" s="274"/>
    </row>
    <row r="58" spans="1:22" s="301" customFormat="1">
      <c r="A58" s="269"/>
      <c r="B58" s="408">
        <v>2</v>
      </c>
      <c r="C58" s="302" t="s">
        <v>246</v>
      </c>
      <c r="D58" s="291" t="str">
        <f ca="1">IF(ISERROR(OFFSET('HARGA SATUAN'!$E$6,MATCH(RAB!C58,'HARGA SATUAN'!$C$7:$C$1922,0),0)),"",OFFSET('HARGA SATUAN'!$E$6,MATCH(RAB!C58,'HARGA SATUAN'!$C$7:$C$1922,0),0))</f>
        <v>HDW</v>
      </c>
      <c r="E58" s="292" t="str">
        <f ca="1">IF(B58="+","Unit",IF(ISERROR(OFFSET('HARGA SATUAN'!$F$6,MATCH(RAB!C58,'HARGA SATUAN'!$C$7:$C$1922,0),0)),"",OFFSET('HARGA SATUAN'!$F$6,MATCH(RAB!C58,'HARGA SATUAN'!$C$7:$C$1922,0),0)))</f>
        <v>Mtr</v>
      </c>
      <c r="F58" s="292">
        <f>F56*1</f>
        <v>3</v>
      </c>
      <c r="G58" s="293">
        <f ca="1">IF(ISERROR(OFFSET('HARGA SATUAN'!$Q$6,MATCH(RAB!C58,'HARGA SATUAN'!$C$7:$C$1922,0),0)),0,OFFSET('HARGA SATUAN'!$Q$6,MATCH(RAB!C58,'HARGA SATUAN'!$C$7:$C$1922,0),0))</f>
        <v>12751</v>
      </c>
      <c r="H58" s="294">
        <f t="shared" ca="1" si="24"/>
        <v>0</v>
      </c>
      <c r="I58" s="294">
        <f t="shared" ca="1" si="25"/>
        <v>38253</v>
      </c>
      <c r="J58" s="294">
        <f t="shared" ca="1" si="26"/>
        <v>0</v>
      </c>
      <c r="K58" s="295">
        <f t="shared" ca="1" si="27"/>
        <v>38253</v>
      </c>
      <c r="L58" s="275"/>
      <c r="M58" s="275"/>
      <c r="N58" s="300"/>
      <c r="O58" s="296"/>
      <c r="P58" s="296"/>
      <c r="Q58" s="277"/>
      <c r="R58" s="269"/>
      <c r="S58" s="297"/>
      <c r="T58" s="274"/>
      <c r="U58" s="274"/>
      <c r="V58" s="274"/>
    </row>
    <row r="59" spans="1:22" s="301" customFormat="1">
      <c r="A59" s="269"/>
      <c r="B59" s="408">
        <v>3</v>
      </c>
      <c r="C59" s="302" t="s">
        <v>35</v>
      </c>
      <c r="D59" s="291" t="str">
        <f ca="1">IF(ISERROR(OFFSET('HARGA SATUAN'!$E$6,MATCH(RAB!C59,'HARGA SATUAN'!$C$7:$C$1922,0),0)),"",OFFSET('HARGA SATUAN'!$E$6,MATCH(RAB!C59,'HARGA SATUAN'!$C$7:$C$1922,0),0))</f>
        <v>HDW</v>
      </c>
      <c r="E59" s="292" t="str">
        <f ca="1">IF(B59="+","Unit",IF(ISERROR(OFFSET('HARGA SATUAN'!$F$6,MATCH(RAB!C59,'HARGA SATUAN'!$C$7:$C$1922,0),0)),"",OFFSET('HARGA SATUAN'!$F$6,MATCH(RAB!C59,'HARGA SATUAN'!$C$7:$C$1922,0),0)))</f>
        <v>Bh</v>
      </c>
      <c r="F59" s="292">
        <f>F56*1</f>
        <v>3</v>
      </c>
      <c r="G59" s="293">
        <f ca="1">IF(ISERROR(OFFSET('HARGA SATUAN'!$Q$6,MATCH(RAB!C59,'HARGA SATUAN'!$C$7:$C$1922,0),0)),0,OFFSET('HARGA SATUAN'!$Q$6,MATCH(RAB!C59,'HARGA SATUAN'!$C$7:$C$1922,0),0))</f>
        <v>2588</v>
      </c>
      <c r="H59" s="294">
        <f t="shared" ca="1" si="24"/>
        <v>0</v>
      </c>
      <c r="I59" s="294">
        <f t="shared" ca="1" si="25"/>
        <v>7764</v>
      </c>
      <c r="J59" s="294">
        <f t="shared" ca="1" si="26"/>
        <v>0</v>
      </c>
      <c r="K59" s="295">
        <f t="shared" ca="1" si="27"/>
        <v>7764</v>
      </c>
      <c r="L59" s="275"/>
      <c r="M59" s="275"/>
      <c r="N59" s="300"/>
      <c r="O59" s="296"/>
      <c r="P59" s="296"/>
      <c r="Q59" s="277"/>
      <c r="R59" s="269"/>
      <c r="S59" s="297"/>
      <c r="T59" s="274"/>
      <c r="U59" s="274"/>
      <c r="V59" s="274"/>
    </row>
    <row r="60" spans="1:22" s="301" customFormat="1">
      <c r="A60" s="269"/>
      <c r="B60" s="408">
        <v>4</v>
      </c>
      <c r="C60" s="302" t="s">
        <v>557</v>
      </c>
      <c r="D60" s="291" t="str">
        <f ca="1">IF(ISERROR(OFFSET('HARGA SATUAN'!$E$6,MATCH(RAB!C60,'HARGA SATUAN'!$C$7:$C$1922,0),0)),"",OFFSET('HARGA SATUAN'!$E$6,MATCH(RAB!C60,'HARGA SATUAN'!$C$7:$C$1922,0),0))</f>
        <v>HDW</v>
      </c>
      <c r="E60" s="292" t="str">
        <f ca="1">IF(B60="+","Unit",IF(ISERROR(OFFSET('HARGA SATUAN'!$F$6,MATCH(RAB!C60,'HARGA SATUAN'!$C$7:$C$1922,0),0)),"",OFFSET('HARGA SATUAN'!$F$6,MATCH(RAB!C60,'HARGA SATUAN'!$C$7:$C$1922,0),0)))</f>
        <v>Bh</v>
      </c>
      <c r="F60" s="292">
        <f>F56*1</f>
        <v>3</v>
      </c>
      <c r="G60" s="293">
        <f ca="1">IF(ISERROR(OFFSET('HARGA SATUAN'!$Q$6,MATCH(RAB!C60,'HARGA SATUAN'!$C$7:$C$1922,0),0)),0,OFFSET('HARGA SATUAN'!$Q$6,MATCH(RAB!C60,'HARGA SATUAN'!$C$7:$C$1922,0),0))</f>
        <v>79558</v>
      </c>
      <c r="H60" s="294">
        <f t="shared" ca="1" si="24"/>
        <v>0</v>
      </c>
      <c r="I60" s="294">
        <f t="shared" ca="1" si="25"/>
        <v>238674</v>
      </c>
      <c r="J60" s="294">
        <f t="shared" ca="1" si="26"/>
        <v>0</v>
      </c>
      <c r="K60" s="295">
        <f t="shared" ca="1" si="27"/>
        <v>238674</v>
      </c>
      <c r="L60" s="275"/>
      <c r="M60" s="275"/>
      <c r="N60" s="300"/>
      <c r="O60" s="296"/>
      <c r="P60" s="296"/>
      <c r="Q60" s="277"/>
      <c r="R60" s="269"/>
      <c r="S60" s="297"/>
      <c r="T60" s="274"/>
      <c r="U60" s="274"/>
      <c r="V60" s="274"/>
    </row>
    <row r="61" spans="1:22" s="301" customFormat="1">
      <c r="A61" s="269"/>
      <c r="B61" s="408">
        <v>5</v>
      </c>
      <c r="C61" s="302" t="s">
        <v>568</v>
      </c>
      <c r="D61" s="291" t="str">
        <f ca="1">IF(ISERROR(OFFSET('HARGA SATUAN'!$E$6,MATCH(RAB!C61,'HARGA SATUAN'!$C$7:$C$1922,0),0)),"",OFFSET('HARGA SATUAN'!$E$6,MATCH(RAB!C61,'HARGA SATUAN'!$C$7:$C$1922,0),0))</f>
        <v>JASA</v>
      </c>
      <c r="E61" s="292" t="str">
        <f ca="1">IF(B61="+","Unit",IF(ISERROR(OFFSET('HARGA SATUAN'!$F$6,MATCH(RAB!C61,'HARGA SATUAN'!$C$7:$C$1922,0),0)),"",OFFSET('HARGA SATUAN'!$F$6,MATCH(RAB!C61,'HARGA SATUAN'!$C$7:$C$1922,0),0)))</f>
        <v>Unit</v>
      </c>
      <c r="F61" s="292">
        <f>F56*1</f>
        <v>3</v>
      </c>
      <c r="G61" s="293">
        <f ca="1">IF(ISERROR(OFFSET('HARGA SATUAN'!$Q$6,MATCH(RAB!C61,'HARGA SATUAN'!$C$7:$C$1922,0),0)),0,OFFSET('HARGA SATUAN'!$Q$6,MATCH(RAB!C61,'HARGA SATUAN'!$C$7:$C$1922,0),0))</f>
        <v>58682</v>
      </c>
      <c r="H61" s="294">
        <f t="shared" ca="1" si="24"/>
        <v>0</v>
      </c>
      <c r="I61" s="294">
        <f t="shared" ca="1" si="25"/>
        <v>0</v>
      </c>
      <c r="J61" s="294">
        <f t="shared" ca="1" si="26"/>
        <v>176046</v>
      </c>
      <c r="K61" s="295">
        <f t="shared" ca="1" si="27"/>
        <v>176046</v>
      </c>
      <c r="L61" s="275"/>
      <c r="M61" s="275"/>
      <c r="N61" s="300"/>
      <c r="O61" s="296"/>
      <c r="P61" s="296"/>
      <c r="Q61" s="277"/>
      <c r="R61" s="269"/>
      <c r="S61" s="297"/>
      <c r="T61" s="274"/>
      <c r="U61" s="274"/>
      <c r="V61" s="274"/>
    </row>
    <row r="62" spans="1:22" s="301" customFormat="1">
      <c r="A62" s="269"/>
      <c r="B62" s="408"/>
      <c r="C62" s="302"/>
      <c r="D62" s="291" t="str">
        <f ca="1">IF(ISERROR(OFFSET('HARGA SATUAN'!$E$6,MATCH(RAB!C62,'HARGA SATUAN'!$C$7:$C$1922,0),0)),"",OFFSET('HARGA SATUAN'!$E$6,MATCH(RAB!C62,'HARGA SATUAN'!$C$7:$C$1922,0),0))</f>
        <v/>
      </c>
      <c r="E62" s="292" t="str">
        <f ca="1">IF(B62="+","Unit",IF(ISERROR(OFFSET('HARGA SATUAN'!$F$6,MATCH(RAB!C62,'HARGA SATUAN'!$C$7:$C$1922,0),0)),"",OFFSET('HARGA SATUAN'!$F$6,MATCH(RAB!C62,'HARGA SATUAN'!$C$7:$C$1922,0),0)))</f>
        <v/>
      </c>
      <c r="F62" s="292"/>
      <c r="G62" s="293">
        <f ca="1">IF(ISERROR(OFFSET('HARGA SATUAN'!$Q$6,MATCH(RAB!C62,'HARGA SATUAN'!$C$7:$C$1922,0),0)),0,OFFSET('HARGA SATUAN'!$Q$6,MATCH(RAB!C62,'HARGA SATUAN'!$C$7:$C$1922,0),0))</f>
        <v>0</v>
      </c>
      <c r="H62" s="294">
        <f t="shared" ca="1" si="24"/>
        <v>0</v>
      </c>
      <c r="I62" s="294">
        <f t="shared" ca="1" si="25"/>
        <v>0</v>
      </c>
      <c r="J62" s="294">
        <f t="shared" ca="1" si="26"/>
        <v>0</v>
      </c>
      <c r="K62" s="295">
        <f t="shared" ca="1" si="27"/>
        <v>0</v>
      </c>
      <c r="L62" s="275"/>
      <c r="M62" s="275"/>
      <c r="N62" s="300"/>
      <c r="O62" s="296"/>
      <c r="P62" s="296"/>
      <c r="Q62" s="277"/>
      <c r="R62" s="269"/>
      <c r="S62" s="297"/>
      <c r="T62" s="274"/>
      <c r="U62" s="274"/>
      <c r="V62" s="274"/>
    </row>
    <row r="63" spans="1:22" s="301" customFormat="1">
      <c r="A63" s="269"/>
      <c r="B63" s="408" t="s">
        <v>720</v>
      </c>
      <c r="C63" s="302" t="s">
        <v>2553</v>
      </c>
      <c r="D63" s="291" t="str">
        <f ca="1">IF(ISERROR(OFFSET('HARGA SATUAN'!$E$6,MATCH(RAB!C63,'HARGA SATUAN'!$C$7:$C$1922,0),0)),"",OFFSET('HARGA SATUAN'!$E$6,MATCH(RAB!C63,'HARGA SATUAN'!$C$7:$C$1922,0),0))</f>
        <v/>
      </c>
      <c r="E63" s="292" t="str">
        <f ca="1">IF(B63="+","Unit",IF(ISERROR(OFFSET('HARGA SATUAN'!$F$6,MATCH(RAB!C63,'HARGA SATUAN'!$C$7:$C$1922,0),0)),"",OFFSET('HARGA SATUAN'!$F$6,MATCH(RAB!C63,'HARGA SATUAN'!$C$7:$C$1922,0),0)))</f>
        <v>Unit</v>
      </c>
      <c r="F63" s="292">
        <v>2</v>
      </c>
      <c r="G63" s="293">
        <f ca="1">IF(ISERROR(OFFSET('HARGA SATUAN'!$Q$6,MATCH(RAB!C63,'HARGA SATUAN'!$C$7:$C$1922,0),0)),0,OFFSET('HARGA SATUAN'!$Q$6,MATCH(RAB!C63,'HARGA SATUAN'!$C$7:$C$1922,0),0))</f>
        <v>0</v>
      </c>
      <c r="H63" s="294">
        <f t="shared" ca="1" si="24"/>
        <v>0</v>
      </c>
      <c r="I63" s="294">
        <f t="shared" ca="1" si="25"/>
        <v>0</v>
      </c>
      <c r="J63" s="294">
        <f t="shared" ca="1" si="26"/>
        <v>0</v>
      </c>
      <c r="K63" s="295">
        <f t="shared" ca="1" si="27"/>
        <v>0</v>
      </c>
      <c r="L63" s="275"/>
      <c r="M63" s="275"/>
      <c r="N63" s="300"/>
      <c r="O63" s="296"/>
      <c r="P63" s="296"/>
      <c r="Q63" s="277"/>
      <c r="R63" s="269"/>
      <c r="S63" s="297"/>
      <c r="T63" s="274"/>
      <c r="U63" s="274"/>
      <c r="V63" s="274"/>
    </row>
    <row r="64" spans="1:22" s="301" customFormat="1">
      <c r="A64" s="269"/>
      <c r="B64" s="408">
        <v>1</v>
      </c>
      <c r="C64" s="302" t="s">
        <v>543</v>
      </c>
      <c r="D64" s="291" t="str">
        <f ca="1">IF(ISERROR(OFFSET('HARGA SATUAN'!$E$6,MATCH(RAB!C64,'HARGA SATUAN'!$C$7:$C$1922,0),0)),"",OFFSET('HARGA SATUAN'!$E$6,MATCH(RAB!C64,'HARGA SATUAN'!$C$7:$C$1922,0),0))</f>
        <v>HDW</v>
      </c>
      <c r="E64" s="292" t="str">
        <f ca="1">IF(B64="+","Unit",IF(ISERROR(OFFSET('HARGA SATUAN'!$F$6,MATCH(RAB!C64,'HARGA SATUAN'!$C$7:$C$1922,0),0)),"",OFFSET('HARGA SATUAN'!$F$6,MATCH(RAB!C64,'HARGA SATUAN'!$C$7:$C$1922,0),0)))</f>
        <v>Bh</v>
      </c>
      <c r="F64" s="292">
        <f>F63*1</f>
        <v>2</v>
      </c>
      <c r="G64" s="293">
        <f ca="1">IF(ISERROR(OFFSET('HARGA SATUAN'!$Q$6,MATCH(RAB!C64,'HARGA SATUAN'!$C$7:$C$1922,0),0)),0,OFFSET('HARGA SATUAN'!$Q$6,MATCH(RAB!C64,'HARGA SATUAN'!$C$7:$C$1922,0),0))</f>
        <v>87962</v>
      </c>
      <c r="H64" s="294">
        <f t="shared" ca="1" si="24"/>
        <v>0</v>
      </c>
      <c r="I64" s="294">
        <f t="shared" ca="1" si="25"/>
        <v>175924</v>
      </c>
      <c r="J64" s="294">
        <f t="shared" ca="1" si="26"/>
        <v>0</v>
      </c>
      <c r="K64" s="295">
        <f t="shared" ca="1" si="27"/>
        <v>175924</v>
      </c>
      <c r="L64" s="275"/>
      <c r="M64" s="275"/>
      <c r="N64" s="300"/>
      <c r="O64" s="296"/>
      <c r="P64" s="296"/>
      <c r="Q64" s="277"/>
      <c r="R64" s="269"/>
      <c r="S64" s="297"/>
      <c r="T64" s="274"/>
      <c r="U64" s="274"/>
      <c r="V64" s="274"/>
    </row>
    <row r="65" spans="1:22" s="301" customFormat="1">
      <c r="A65" s="269"/>
      <c r="B65" s="408">
        <v>2</v>
      </c>
      <c r="C65" s="302" t="s">
        <v>213</v>
      </c>
      <c r="D65" s="291" t="str">
        <f ca="1">IF(ISERROR(OFFSET('HARGA SATUAN'!$E$6,MATCH(RAB!C65,'HARGA SATUAN'!$C$7:$C$1922,0),0)),"",OFFSET('HARGA SATUAN'!$E$6,MATCH(RAB!C65,'HARGA SATUAN'!$C$7:$C$1922,0),0))</f>
        <v>HDW</v>
      </c>
      <c r="E65" s="292" t="str">
        <f ca="1">IF(B65="+","Unit",IF(ISERROR(OFFSET('HARGA SATUAN'!$F$6,MATCH(RAB!C65,'HARGA SATUAN'!$C$7:$C$1922,0),0)),"",OFFSET('HARGA SATUAN'!$F$6,MATCH(RAB!C65,'HARGA SATUAN'!$C$7:$C$1922,0),0)))</f>
        <v>Bh</v>
      </c>
      <c r="F65" s="292">
        <f>F63*1</f>
        <v>2</v>
      </c>
      <c r="G65" s="293">
        <f ca="1">IF(ISERROR(OFFSET('HARGA SATUAN'!$Q$6,MATCH(RAB!C65,'HARGA SATUAN'!$C$7:$C$1922,0),0)),0,OFFSET('HARGA SATUAN'!$Q$6,MATCH(RAB!C65,'HARGA SATUAN'!$C$7:$C$1922,0),0))</f>
        <v>4212</v>
      </c>
      <c r="H65" s="294">
        <f t="shared" ca="1" si="24"/>
        <v>0</v>
      </c>
      <c r="I65" s="294">
        <f t="shared" ca="1" si="25"/>
        <v>8424</v>
      </c>
      <c r="J65" s="294">
        <f t="shared" ca="1" si="26"/>
        <v>0</v>
      </c>
      <c r="K65" s="295">
        <f t="shared" ca="1" si="27"/>
        <v>8424</v>
      </c>
      <c r="L65" s="275"/>
      <c r="M65" s="275"/>
      <c r="N65" s="300"/>
      <c r="O65" s="296"/>
      <c r="P65" s="296"/>
      <c r="Q65" s="277"/>
      <c r="R65" s="269"/>
      <c r="S65" s="297"/>
      <c r="T65" s="274"/>
      <c r="U65" s="274"/>
      <c r="V65" s="274"/>
    </row>
    <row r="66" spans="1:22" s="301" customFormat="1">
      <c r="A66" s="269"/>
      <c r="B66" s="408">
        <v>3</v>
      </c>
      <c r="C66" s="302" t="s">
        <v>246</v>
      </c>
      <c r="D66" s="291" t="str">
        <f ca="1">IF(ISERROR(OFFSET('HARGA SATUAN'!$E$6,MATCH(RAB!C66,'HARGA SATUAN'!$C$7:$C$1922,0),0)),"",OFFSET('HARGA SATUAN'!$E$6,MATCH(RAB!C66,'HARGA SATUAN'!$C$7:$C$1922,0),0))</f>
        <v>HDW</v>
      </c>
      <c r="E66" s="292" t="str">
        <f ca="1">IF(B66="+","Unit",IF(ISERROR(OFFSET('HARGA SATUAN'!$F$6,MATCH(RAB!C66,'HARGA SATUAN'!$C$7:$C$1922,0),0)),"",OFFSET('HARGA SATUAN'!$F$6,MATCH(RAB!C66,'HARGA SATUAN'!$C$7:$C$1922,0),0)))</f>
        <v>Mtr</v>
      </c>
      <c r="F66" s="292">
        <f>F63*1</f>
        <v>2</v>
      </c>
      <c r="G66" s="293">
        <f ca="1">IF(ISERROR(OFFSET('HARGA SATUAN'!$Q$6,MATCH(RAB!C66,'HARGA SATUAN'!$C$7:$C$1922,0),0)),0,OFFSET('HARGA SATUAN'!$Q$6,MATCH(RAB!C66,'HARGA SATUAN'!$C$7:$C$1922,0),0))</f>
        <v>12751</v>
      </c>
      <c r="H66" s="294">
        <f t="shared" ca="1" si="24"/>
        <v>0</v>
      </c>
      <c r="I66" s="294">
        <f t="shared" ca="1" si="25"/>
        <v>25502</v>
      </c>
      <c r="J66" s="294">
        <f t="shared" ca="1" si="26"/>
        <v>0</v>
      </c>
      <c r="K66" s="295">
        <f t="shared" ca="1" si="27"/>
        <v>25502</v>
      </c>
      <c r="L66" s="275"/>
      <c r="M66" s="275"/>
      <c r="N66" s="300"/>
      <c r="O66" s="296"/>
      <c r="P66" s="296"/>
      <c r="Q66" s="277"/>
      <c r="R66" s="269"/>
      <c r="S66" s="297"/>
      <c r="T66" s="274"/>
      <c r="U66" s="274"/>
      <c r="V66" s="274"/>
    </row>
    <row r="67" spans="1:22" s="301" customFormat="1">
      <c r="A67" s="269"/>
      <c r="B67" s="408">
        <v>4</v>
      </c>
      <c r="C67" s="302" t="s">
        <v>35</v>
      </c>
      <c r="D67" s="291" t="str">
        <f ca="1">IF(ISERROR(OFFSET('HARGA SATUAN'!$E$6,MATCH(RAB!C67,'HARGA SATUAN'!$C$7:$C$1922,0),0)),"",OFFSET('HARGA SATUAN'!$E$6,MATCH(RAB!C67,'HARGA SATUAN'!$C$7:$C$1922,0),0))</f>
        <v>HDW</v>
      </c>
      <c r="E67" s="292" t="str">
        <f ca="1">IF(B67="+","Unit",IF(ISERROR(OFFSET('HARGA SATUAN'!$F$6,MATCH(RAB!C67,'HARGA SATUAN'!$C$7:$C$1922,0),0)),"",OFFSET('HARGA SATUAN'!$F$6,MATCH(RAB!C67,'HARGA SATUAN'!$C$7:$C$1922,0),0)))</f>
        <v>Bh</v>
      </c>
      <c r="F67" s="292">
        <f>F63*1</f>
        <v>2</v>
      </c>
      <c r="G67" s="293">
        <f ca="1">IF(ISERROR(OFFSET('HARGA SATUAN'!$Q$6,MATCH(RAB!C67,'HARGA SATUAN'!$C$7:$C$1922,0),0)),0,OFFSET('HARGA SATUAN'!$Q$6,MATCH(RAB!C67,'HARGA SATUAN'!$C$7:$C$1922,0),0))</f>
        <v>2588</v>
      </c>
      <c r="H67" s="294">
        <f t="shared" ca="1" si="24"/>
        <v>0</v>
      </c>
      <c r="I67" s="294">
        <f t="shared" ca="1" si="25"/>
        <v>5176</v>
      </c>
      <c r="J67" s="294">
        <f t="shared" ca="1" si="26"/>
        <v>0</v>
      </c>
      <c r="K67" s="295">
        <f t="shared" ca="1" si="27"/>
        <v>5176</v>
      </c>
      <c r="L67" s="275"/>
      <c r="M67" s="275"/>
      <c r="N67" s="300"/>
      <c r="O67" s="296"/>
      <c r="P67" s="296"/>
      <c r="Q67" s="277"/>
      <c r="R67" s="269"/>
      <c r="S67" s="297"/>
      <c r="T67" s="274"/>
      <c r="U67" s="274"/>
      <c r="V67" s="274"/>
    </row>
    <row r="68" spans="1:22" s="301" customFormat="1">
      <c r="A68" s="269"/>
      <c r="B68" s="408">
        <v>5</v>
      </c>
      <c r="C68" s="302" t="s">
        <v>569</v>
      </c>
      <c r="D68" s="291" t="str">
        <f ca="1">IF(ISERROR(OFFSET('HARGA SATUAN'!$E$6,MATCH(RAB!C68,'HARGA SATUAN'!$C$7:$C$1922,0),0)),"",OFFSET('HARGA SATUAN'!$E$6,MATCH(RAB!C68,'HARGA SATUAN'!$C$7:$C$1922,0),0))</f>
        <v>JASA</v>
      </c>
      <c r="E68" s="292" t="str">
        <f ca="1">IF(B68="+","Unit",IF(ISERROR(OFFSET('HARGA SATUAN'!$F$6,MATCH(RAB!C68,'HARGA SATUAN'!$C$7:$C$1922,0),0)),"",OFFSET('HARGA SATUAN'!$F$6,MATCH(RAB!C68,'HARGA SATUAN'!$C$7:$C$1922,0),0)))</f>
        <v>Unit</v>
      </c>
      <c r="F68" s="292">
        <f>F63*1</f>
        <v>2</v>
      </c>
      <c r="G68" s="293">
        <f ca="1">IF(ISERROR(OFFSET('HARGA SATUAN'!$Q$6,MATCH(RAB!C68,'HARGA SATUAN'!$C$7:$C$1922,0),0)),0,OFFSET('HARGA SATUAN'!$Q$6,MATCH(RAB!C68,'HARGA SATUAN'!$C$7:$C$1922,0),0))</f>
        <v>61960</v>
      </c>
      <c r="H68" s="294">
        <f t="shared" ca="1" si="24"/>
        <v>0</v>
      </c>
      <c r="I68" s="294">
        <f t="shared" ca="1" si="25"/>
        <v>0</v>
      </c>
      <c r="J68" s="294">
        <f t="shared" ca="1" si="26"/>
        <v>123920</v>
      </c>
      <c r="K68" s="295">
        <f t="shared" ca="1" si="27"/>
        <v>123920</v>
      </c>
      <c r="L68" s="275"/>
      <c r="M68" s="275"/>
      <c r="N68" s="300"/>
      <c r="O68" s="296"/>
      <c r="P68" s="296"/>
      <c r="Q68" s="277"/>
      <c r="R68" s="269"/>
      <c r="S68" s="297"/>
      <c r="T68" s="274"/>
      <c r="U68" s="274"/>
      <c r="V68" s="274"/>
    </row>
    <row r="69" spans="1:22" s="301" customFormat="1">
      <c r="A69" s="269"/>
      <c r="B69" s="408"/>
      <c r="C69" s="302"/>
      <c r="D69" s="291" t="str">
        <f ca="1">IF(ISERROR(OFFSET('HARGA SATUAN'!$E$6,MATCH(RAB!C69,'HARGA SATUAN'!$C$7:$C$1922,0),0)),"",OFFSET('HARGA SATUAN'!$E$6,MATCH(RAB!C69,'HARGA SATUAN'!$C$7:$C$1922,0),0))</f>
        <v/>
      </c>
      <c r="E69" s="292" t="str">
        <f ca="1">IF(B69="+","Unit",IF(ISERROR(OFFSET('HARGA SATUAN'!$F$6,MATCH(RAB!C69,'HARGA SATUAN'!$C$7:$C$1922,0),0)),"",OFFSET('HARGA SATUAN'!$F$6,MATCH(RAB!C69,'HARGA SATUAN'!$C$7:$C$1922,0),0)))</f>
        <v/>
      </c>
      <c r="F69" s="292"/>
      <c r="G69" s="293">
        <f ca="1">IF(ISERROR(OFFSET('HARGA SATUAN'!$Q$6,MATCH(RAB!C69,'HARGA SATUAN'!$C$7:$C$1922,0),0)),0,OFFSET('HARGA SATUAN'!$Q$6,MATCH(RAB!C69,'HARGA SATUAN'!$C$7:$C$1922,0),0))</f>
        <v>0</v>
      </c>
      <c r="H69" s="294">
        <f t="shared" ref="H69:H76" ca="1" si="28">IF(OR(D69="MDU",D69="MDU-KD"),(IF($O$3="RAB NON MDU","PLN KD",G69*F69)),0)</f>
        <v>0</v>
      </c>
      <c r="I69" s="294">
        <f t="shared" ref="I69:I76" ca="1" si="29">IF(D69="HDW",G69*F69,0)</f>
        <v>0</v>
      </c>
      <c r="J69" s="294">
        <f t="shared" ref="J69:J76" ca="1" si="30">IF(D69="JASA",G69*F69,0)</f>
        <v>0</v>
      </c>
      <c r="K69" s="295">
        <f t="shared" ref="K69:K76" ca="1" si="31">SUM(H69:J69)</f>
        <v>0</v>
      </c>
      <c r="L69" s="275"/>
      <c r="M69" s="275"/>
      <c r="N69" s="300"/>
      <c r="O69" s="296"/>
      <c r="P69" s="296"/>
      <c r="Q69" s="277"/>
      <c r="R69" s="269"/>
      <c r="S69" s="297"/>
      <c r="T69" s="274"/>
      <c r="U69" s="274"/>
      <c r="V69" s="274"/>
    </row>
    <row r="70" spans="1:22" s="301" customFormat="1">
      <c r="A70" s="269"/>
      <c r="B70" s="408" t="s">
        <v>720</v>
      </c>
      <c r="C70" s="302" t="s">
        <v>2554</v>
      </c>
      <c r="D70" s="291" t="str">
        <f ca="1">IF(ISERROR(OFFSET('HARGA SATUAN'!$E$6,MATCH(RAB!C70,'HARGA SATUAN'!$C$7:$C$1922,0),0)),"",OFFSET('HARGA SATUAN'!$E$6,MATCH(RAB!C70,'HARGA SATUAN'!$C$7:$C$1922,0),0))</f>
        <v/>
      </c>
      <c r="E70" s="292" t="str">
        <f ca="1">IF(B70="+","Unit",IF(ISERROR(OFFSET('HARGA SATUAN'!$F$6,MATCH(RAB!C70,'HARGA SATUAN'!$C$7:$C$1922,0),0)),"",OFFSET('HARGA SATUAN'!$F$6,MATCH(RAB!C70,'HARGA SATUAN'!$C$7:$C$1922,0),0)))</f>
        <v>Unit</v>
      </c>
      <c r="F70" s="292">
        <v>1</v>
      </c>
      <c r="G70" s="293">
        <f ca="1">IF(ISERROR(OFFSET('HARGA SATUAN'!$Q$6,MATCH(RAB!C70,'HARGA SATUAN'!$C$7:$C$1922,0),0)),0,OFFSET('HARGA SATUAN'!$Q$6,MATCH(RAB!C70,'HARGA SATUAN'!$C$7:$C$1922,0),0))</f>
        <v>0</v>
      </c>
      <c r="H70" s="294">
        <f t="shared" ca="1" si="28"/>
        <v>0</v>
      </c>
      <c r="I70" s="294">
        <f t="shared" ca="1" si="29"/>
        <v>0</v>
      </c>
      <c r="J70" s="294">
        <f t="shared" ca="1" si="30"/>
        <v>0</v>
      </c>
      <c r="K70" s="295">
        <f t="shared" ca="1" si="31"/>
        <v>0</v>
      </c>
      <c r="L70" s="275"/>
      <c r="M70" s="275"/>
      <c r="N70" s="300"/>
      <c r="O70" s="296"/>
      <c r="P70" s="296"/>
      <c r="Q70" s="277"/>
      <c r="R70" s="269"/>
      <c r="S70" s="297"/>
      <c r="T70" s="274"/>
      <c r="U70" s="274"/>
      <c r="V70" s="274"/>
    </row>
    <row r="71" spans="1:22" s="301" customFormat="1">
      <c r="A71" s="269"/>
      <c r="B71" s="408">
        <v>1</v>
      </c>
      <c r="C71" s="302" t="s">
        <v>546</v>
      </c>
      <c r="D71" s="291" t="str">
        <f ca="1">IF(ISERROR(OFFSET('HARGA SATUAN'!$E$6,MATCH(RAB!C71,'HARGA SATUAN'!$C$7:$C$1922,0),0)),"",OFFSET('HARGA SATUAN'!$E$6,MATCH(RAB!C71,'HARGA SATUAN'!$C$7:$C$1922,0),0))</f>
        <v>HDW</v>
      </c>
      <c r="E71" s="292" t="str">
        <f ca="1">IF(B71="+","Unit",IF(ISERROR(OFFSET('HARGA SATUAN'!$F$6,MATCH(RAB!C71,'HARGA SATUAN'!$C$7:$C$1922,0),0)),"",OFFSET('HARGA SATUAN'!$F$6,MATCH(RAB!C71,'HARGA SATUAN'!$C$7:$C$1922,0),0)))</f>
        <v>Bh</v>
      </c>
      <c r="F71" s="292">
        <f>F70*1</f>
        <v>1</v>
      </c>
      <c r="G71" s="293">
        <f ca="1">IF(ISERROR(OFFSET('HARGA SATUAN'!$Q$6,MATCH(RAB!C71,'HARGA SATUAN'!$C$7:$C$1922,0),0)),0,OFFSET('HARGA SATUAN'!$Q$6,MATCH(RAB!C71,'HARGA SATUAN'!$C$7:$C$1922,0),0))</f>
        <v>4956.25</v>
      </c>
      <c r="H71" s="294">
        <f t="shared" ca="1" si="28"/>
        <v>0</v>
      </c>
      <c r="I71" s="294">
        <f t="shared" ca="1" si="29"/>
        <v>4956.25</v>
      </c>
      <c r="J71" s="294">
        <f t="shared" ca="1" si="30"/>
        <v>0</v>
      </c>
      <c r="K71" s="295">
        <f t="shared" ca="1" si="31"/>
        <v>4956.25</v>
      </c>
      <c r="L71" s="275"/>
      <c r="M71" s="275"/>
      <c r="N71" s="300"/>
      <c r="O71" s="296"/>
      <c r="P71" s="296"/>
      <c r="Q71" s="277"/>
      <c r="R71" s="269"/>
      <c r="S71" s="297"/>
      <c r="T71" s="274"/>
      <c r="U71" s="274"/>
      <c r="V71" s="274"/>
    </row>
    <row r="72" spans="1:22" s="301" customFormat="1">
      <c r="A72" s="269"/>
      <c r="B72" s="408">
        <v>2</v>
      </c>
      <c r="C72" s="302" t="s">
        <v>438</v>
      </c>
      <c r="D72" s="291" t="str">
        <f ca="1">IF(ISERROR(OFFSET('HARGA SATUAN'!$E$6,MATCH(RAB!C72,'HARGA SATUAN'!$C$7:$C$1922,0),0)),"",OFFSET('HARGA SATUAN'!$E$6,MATCH(RAB!C72,'HARGA SATUAN'!$C$7:$C$1922,0),0))</f>
        <v>HDW</v>
      </c>
      <c r="E72" s="292" t="str">
        <f ca="1">IF(B72="+","Unit",IF(ISERROR(OFFSET('HARGA SATUAN'!$F$6,MATCH(RAB!C72,'HARGA SATUAN'!$C$7:$C$1922,0),0)),"",OFFSET('HARGA SATUAN'!$F$6,MATCH(RAB!C72,'HARGA SATUAN'!$C$7:$C$1922,0),0)))</f>
        <v>Bh</v>
      </c>
      <c r="F72" s="292">
        <f>F70*1</f>
        <v>1</v>
      </c>
      <c r="G72" s="293">
        <f ca="1">IF(ISERROR(OFFSET('HARGA SATUAN'!$Q$6,MATCH(RAB!C72,'HARGA SATUAN'!$C$7:$C$1922,0),0)),0,OFFSET('HARGA SATUAN'!$Q$6,MATCH(RAB!C72,'HARGA SATUAN'!$C$7:$C$1922,0),0))</f>
        <v>4638.75</v>
      </c>
      <c r="H72" s="294">
        <f t="shared" ca="1" si="28"/>
        <v>0</v>
      </c>
      <c r="I72" s="294">
        <f t="shared" ca="1" si="29"/>
        <v>4638.75</v>
      </c>
      <c r="J72" s="294">
        <f t="shared" ca="1" si="30"/>
        <v>0</v>
      </c>
      <c r="K72" s="295">
        <f t="shared" ca="1" si="31"/>
        <v>4638.75</v>
      </c>
      <c r="L72" s="275"/>
      <c r="M72" s="275"/>
      <c r="N72" s="300"/>
      <c r="O72" s="296"/>
      <c r="P72" s="296"/>
      <c r="Q72" s="277"/>
      <c r="R72" s="269"/>
      <c r="S72" s="297"/>
      <c r="T72" s="274"/>
      <c r="U72" s="274"/>
      <c r="V72" s="274"/>
    </row>
    <row r="73" spans="1:22" s="301" customFormat="1">
      <c r="A73" s="269"/>
      <c r="B73" s="408">
        <v>3</v>
      </c>
      <c r="C73" s="302" t="s">
        <v>246</v>
      </c>
      <c r="D73" s="291" t="str">
        <f ca="1">IF(ISERROR(OFFSET('HARGA SATUAN'!$E$6,MATCH(RAB!C73,'HARGA SATUAN'!$C$7:$C$1922,0),0)),"",OFFSET('HARGA SATUAN'!$E$6,MATCH(RAB!C73,'HARGA SATUAN'!$C$7:$C$1922,0),0))</f>
        <v>HDW</v>
      </c>
      <c r="E73" s="292" t="str">
        <f ca="1">IF(B73="+","Unit",IF(ISERROR(OFFSET('HARGA SATUAN'!$F$6,MATCH(RAB!C73,'HARGA SATUAN'!$C$7:$C$1922,0),0)),"",OFFSET('HARGA SATUAN'!$F$6,MATCH(RAB!C73,'HARGA SATUAN'!$C$7:$C$1922,0),0)))</f>
        <v>Mtr</v>
      </c>
      <c r="F73" s="292">
        <f>F70*1</f>
        <v>1</v>
      </c>
      <c r="G73" s="293">
        <f ca="1">IF(ISERROR(OFFSET('HARGA SATUAN'!$Q$6,MATCH(RAB!C73,'HARGA SATUAN'!$C$7:$C$1922,0),0)),0,OFFSET('HARGA SATUAN'!$Q$6,MATCH(RAB!C73,'HARGA SATUAN'!$C$7:$C$1922,0),0))</f>
        <v>12751</v>
      </c>
      <c r="H73" s="294">
        <f t="shared" ca="1" si="28"/>
        <v>0</v>
      </c>
      <c r="I73" s="294">
        <f t="shared" ca="1" si="29"/>
        <v>12751</v>
      </c>
      <c r="J73" s="294">
        <f t="shared" ca="1" si="30"/>
        <v>0</v>
      </c>
      <c r="K73" s="295">
        <f t="shared" ca="1" si="31"/>
        <v>12751</v>
      </c>
      <c r="L73" s="275"/>
      <c r="M73" s="275"/>
      <c r="N73" s="300"/>
      <c r="O73" s="296"/>
      <c r="P73" s="296"/>
      <c r="Q73" s="277"/>
      <c r="R73" s="269"/>
      <c r="S73" s="297"/>
      <c r="T73" s="274"/>
      <c r="U73" s="274"/>
      <c r="V73" s="274"/>
    </row>
    <row r="74" spans="1:22" s="301" customFormat="1">
      <c r="A74" s="269"/>
      <c r="B74" s="408">
        <v>4</v>
      </c>
      <c r="C74" s="302" t="s">
        <v>35</v>
      </c>
      <c r="D74" s="291" t="str">
        <f ca="1">IF(ISERROR(OFFSET('HARGA SATUAN'!$E$6,MATCH(RAB!C74,'HARGA SATUAN'!$C$7:$C$1922,0),0)),"",OFFSET('HARGA SATUAN'!$E$6,MATCH(RAB!C74,'HARGA SATUAN'!$C$7:$C$1922,0),0))</f>
        <v>HDW</v>
      </c>
      <c r="E74" s="292" t="str">
        <f ca="1">IF(B74="+","Unit",IF(ISERROR(OFFSET('HARGA SATUAN'!$F$6,MATCH(RAB!C74,'HARGA SATUAN'!$C$7:$C$1922,0),0)),"",OFFSET('HARGA SATUAN'!$F$6,MATCH(RAB!C74,'HARGA SATUAN'!$C$7:$C$1922,0),0)))</f>
        <v>Bh</v>
      </c>
      <c r="F74" s="292">
        <f>F70*1</f>
        <v>1</v>
      </c>
      <c r="G74" s="293">
        <f ca="1">IF(ISERROR(OFFSET('HARGA SATUAN'!$Q$6,MATCH(RAB!C74,'HARGA SATUAN'!$C$7:$C$1922,0),0)),0,OFFSET('HARGA SATUAN'!$Q$6,MATCH(RAB!C74,'HARGA SATUAN'!$C$7:$C$1922,0),0))</f>
        <v>2588</v>
      </c>
      <c r="H74" s="294">
        <f t="shared" ca="1" si="28"/>
        <v>0</v>
      </c>
      <c r="I74" s="294">
        <f t="shared" ca="1" si="29"/>
        <v>2588</v>
      </c>
      <c r="J74" s="294">
        <f t="shared" ca="1" si="30"/>
        <v>0</v>
      </c>
      <c r="K74" s="295">
        <f t="shared" ca="1" si="31"/>
        <v>2588</v>
      </c>
      <c r="L74" s="275"/>
      <c r="M74" s="275"/>
      <c r="N74" s="300"/>
      <c r="O74" s="296"/>
      <c r="P74" s="296"/>
      <c r="Q74" s="277"/>
      <c r="R74" s="269"/>
      <c r="S74" s="297"/>
      <c r="T74" s="274"/>
      <c r="U74" s="274"/>
      <c r="V74" s="274"/>
    </row>
    <row r="75" spans="1:22" s="301" customFormat="1">
      <c r="A75" s="269"/>
      <c r="B75" s="408">
        <v>5</v>
      </c>
      <c r="C75" s="302" t="s">
        <v>2232</v>
      </c>
      <c r="D75" s="291" t="str">
        <f ca="1">IF(ISERROR(OFFSET('HARGA SATUAN'!$E$6,MATCH(RAB!C75,'HARGA SATUAN'!$C$7:$C$1922,0),0)),"",OFFSET('HARGA SATUAN'!$E$6,MATCH(RAB!C75,'HARGA SATUAN'!$C$7:$C$1922,0),0))</f>
        <v>JASA</v>
      </c>
      <c r="E75" s="292" t="str">
        <f ca="1">IF(B75="+","Unit",IF(ISERROR(OFFSET('HARGA SATUAN'!$F$6,MATCH(RAB!C75,'HARGA SATUAN'!$C$7:$C$1922,0),0)),"",OFFSET('HARGA SATUAN'!$F$6,MATCH(RAB!C75,'HARGA SATUAN'!$C$7:$C$1922,0),0)))</f>
        <v>Unit</v>
      </c>
      <c r="F75" s="292">
        <f>F70*1</f>
        <v>1</v>
      </c>
      <c r="G75" s="293">
        <f ca="1">IF(ISERROR(OFFSET('HARGA SATUAN'!$Q$6,MATCH(RAB!C75,'HARGA SATUAN'!$C$7:$C$1922,0),0)),0,OFFSET('HARGA SATUAN'!$Q$6,MATCH(RAB!C75,'HARGA SATUAN'!$C$7:$C$1922,0),0))</f>
        <v>51305</v>
      </c>
      <c r="H75" s="294">
        <f t="shared" ca="1" si="28"/>
        <v>0</v>
      </c>
      <c r="I75" s="294">
        <f t="shared" ca="1" si="29"/>
        <v>0</v>
      </c>
      <c r="J75" s="294">
        <f t="shared" ca="1" si="30"/>
        <v>51305</v>
      </c>
      <c r="K75" s="295">
        <f t="shared" ca="1" si="31"/>
        <v>51305</v>
      </c>
      <c r="L75" s="275"/>
      <c r="M75" s="275"/>
      <c r="N75" s="300"/>
      <c r="O75" s="296"/>
      <c r="P75" s="296"/>
      <c r="Q75" s="277"/>
      <c r="R75" s="269"/>
      <c r="S75" s="297"/>
      <c r="T75" s="274"/>
      <c r="U75" s="274"/>
      <c r="V75" s="274"/>
    </row>
    <row r="76" spans="1:22" s="301" customFormat="1">
      <c r="A76" s="269"/>
      <c r="B76" s="408"/>
      <c r="C76" s="302"/>
      <c r="D76" s="291" t="str">
        <f ca="1">IF(ISERROR(OFFSET('HARGA SATUAN'!$E$6,MATCH(RAB!C76,'HARGA SATUAN'!$C$7:$C$1922,0),0)),"",OFFSET('HARGA SATUAN'!$E$6,MATCH(RAB!C76,'HARGA SATUAN'!$C$7:$C$1922,0),0))</f>
        <v/>
      </c>
      <c r="E76" s="292" t="str">
        <f ca="1">IF(B76="+","Unit",IF(ISERROR(OFFSET('HARGA SATUAN'!$F$6,MATCH(RAB!C76,'HARGA SATUAN'!$C$7:$C$1922,0),0)),"",OFFSET('HARGA SATUAN'!$F$6,MATCH(RAB!C76,'HARGA SATUAN'!$C$7:$C$1922,0),0)))</f>
        <v/>
      </c>
      <c r="F76" s="292"/>
      <c r="G76" s="293">
        <f ca="1">IF(ISERROR(OFFSET('HARGA SATUAN'!$Q$6,MATCH(RAB!C76,'HARGA SATUAN'!$C$7:$C$1922,0),0)),0,OFFSET('HARGA SATUAN'!$Q$6,MATCH(RAB!C76,'HARGA SATUAN'!$C$7:$C$1922,0),0))</f>
        <v>0</v>
      </c>
      <c r="H76" s="294">
        <f t="shared" ca="1" si="28"/>
        <v>0</v>
      </c>
      <c r="I76" s="294">
        <f t="shared" ca="1" si="29"/>
        <v>0</v>
      </c>
      <c r="J76" s="294">
        <f t="shared" ca="1" si="30"/>
        <v>0</v>
      </c>
      <c r="K76" s="295">
        <f t="shared" ca="1" si="31"/>
        <v>0</v>
      </c>
      <c r="L76" s="275"/>
      <c r="M76" s="275"/>
      <c r="N76" s="300"/>
      <c r="O76" s="296"/>
      <c r="P76" s="296"/>
      <c r="Q76" s="277"/>
      <c r="R76" s="269"/>
      <c r="S76" s="297"/>
      <c r="T76" s="274"/>
      <c r="U76" s="274"/>
      <c r="V76" s="274"/>
    </row>
    <row r="77" spans="1:22" s="301" customFormat="1">
      <c r="A77" s="269"/>
      <c r="B77" s="400" t="s">
        <v>2560</v>
      </c>
      <c r="C77" s="401" t="s">
        <v>2555</v>
      </c>
      <c r="D77" s="291"/>
      <c r="E77" s="292"/>
      <c r="F77" s="292"/>
      <c r="G77" s="293"/>
      <c r="H77" s="294"/>
      <c r="I77" s="294"/>
      <c r="J77" s="294"/>
      <c r="K77" s="295"/>
      <c r="L77" s="275"/>
      <c r="M77" s="275"/>
      <c r="N77" s="300"/>
      <c r="O77" s="296"/>
      <c r="P77" s="296"/>
      <c r="Q77" s="277"/>
      <c r="R77" s="269"/>
      <c r="S77" s="297"/>
      <c r="T77" s="274"/>
      <c r="U77" s="274"/>
      <c r="V77" s="274"/>
    </row>
    <row r="78" spans="1:22" s="301" customFormat="1">
      <c r="A78" s="269"/>
      <c r="B78" s="408" t="s">
        <v>720</v>
      </c>
      <c r="C78" s="302" t="s">
        <v>2557</v>
      </c>
      <c r="D78" s="291" t="str">
        <f ca="1">IF(ISERROR(OFFSET('HARGA SATUAN'!$E$6,MATCH(RAB!C78,'HARGA SATUAN'!$C$7:$C$1922,0),0)),"",OFFSET('HARGA SATUAN'!$E$6,MATCH(RAB!C78,'HARGA SATUAN'!$C$7:$C$1922,0),0))</f>
        <v/>
      </c>
      <c r="E78" s="292" t="str">
        <f ca="1">IF(B78="+","Unit",IF(ISERROR(OFFSET('HARGA SATUAN'!$F$6,MATCH(RAB!C78,'HARGA SATUAN'!$C$7:$C$1922,0),0)),"",OFFSET('HARGA SATUAN'!$F$6,MATCH(RAB!C78,'HARGA SATUAN'!$C$7:$C$1922,0),0)))</f>
        <v>Unit</v>
      </c>
      <c r="F78" s="292">
        <v>1</v>
      </c>
      <c r="G78" s="293">
        <f ca="1">IF(ISERROR(OFFSET('HARGA SATUAN'!$Q$6,MATCH(RAB!C78,'HARGA SATUAN'!$C$7:$C$1922,0),0)),0,OFFSET('HARGA SATUAN'!$Q$6,MATCH(RAB!C78,'HARGA SATUAN'!$C$7:$C$1922,0),0))</f>
        <v>0</v>
      </c>
      <c r="H78" s="294">
        <f t="shared" ref="H78:H90" ca="1" si="32">IF(OR(D78="MDU",D78="MDU-KD"),(IF($O$3="RAB NON MDU","PLN KD",G78*F78)),0)</f>
        <v>0</v>
      </c>
      <c r="I78" s="294">
        <f t="shared" ref="I78:I90" ca="1" si="33">IF(D78="HDW",G78*F78,0)</f>
        <v>0</v>
      </c>
      <c r="J78" s="294">
        <f t="shared" ref="J78:J90" ca="1" si="34">IF(D78="JASA",G78*F78,0)</f>
        <v>0</v>
      </c>
      <c r="K78" s="295">
        <f t="shared" ref="K78:K90" ca="1" si="35">SUM(H78:J78)</f>
        <v>0</v>
      </c>
      <c r="L78" s="275"/>
      <c r="M78" s="275"/>
      <c r="N78" s="300"/>
      <c r="O78" s="296"/>
      <c r="P78" s="296"/>
      <c r="Q78" s="277"/>
      <c r="R78" s="269"/>
      <c r="S78" s="297"/>
      <c r="T78" s="274"/>
      <c r="U78" s="274"/>
      <c r="V78" s="274"/>
    </row>
    <row r="79" spans="1:22" s="301" customFormat="1">
      <c r="A79" s="269"/>
      <c r="B79" s="408">
        <v>1</v>
      </c>
      <c r="C79" s="302" t="s">
        <v>492</v>
      </c>
      <c r="D79" s="291" t="str">
        <f ca="1">IF(ISERROR(OFFSET('HARGA SATUAN'!$E$6,MATCH(RAB!C79,'HARGA SATUAN'!$C$7:$C$1922,0),0)),"",OFFSET('HARGA SATUAN'!$E$6,MATCH(RAB!C79,'HARGA SATUAN'!$C$7:$C$1922,0),0))</f>
        <v>MDU-KD</v>
      </c>
      <c r="E79" s="292" t="str">
        <f ca="1">IF(B79="+","Unit",IF(ISERROR(OFFSET('HARGA SATUAN'!$F$6,MATCH(RAB!C79,'HARGA SATUAN'!$C$7:$C$1922,0),0)),"",OFFSET('HARGA SATUAN'!$F$6,MATCH(RAB!C79,'HARGA SATUAN'!$C$7:$C$1922,0),0)))</f>
        <v>Bh</v>
      </c>
      <c r="F79" s="292">
        <f>F78*1</f>
        <v>1</v>
      </c>
      <c r="G79" s="293">
        <f ca="1">IF(ISERROR(OFFSET('HARGA SATUAN'!$Q$6,MATCH(RAB!C79,'HARGA SATUAN'!$C$7:$C$1922,0),0)),0,OFFSET('HARGA SATUAN'!$Q$6,MATCH(RAB!C79,'HARGA SATUAN'!$C$7:$C$1922,0),0))</f>
        <v>34184115</v>
      </c>
      <c r="H79" s="294">
        <f t="shared" ca="1" si="32"/>
        <v>34184115</v>
      </c>
      <c r="I79" s="294">
        <f t="shared" ca="1" si="33"/>
        <v>0</v>
      </c>
      <c r="J79" s="294">
        <f t="shared" ca="1" si="34"/>
        <v>0</v>
      </c>
      <c r="K79" s="295">
        <f t="shared" ca="1" si="35"/>
        <v>34184115</v>
      </c>
      <c r="L79" s="275"/>
      <c r="M79" s="275"/>
      <c r="N79" s="300"/>
      <c r="O79" s="296"/>
      <c r="P79" s="296"/>
      <c r="Q79" s="277"/>
      <c r="R79" s="269"/>
      <c r="S79" s="297"/>
      <c r="T79" s="274"/>
      <c r="U79" s="274"/>
      <c r="V79" s="274"/>
    </row>
    <row r="80" spans="1:22" s="301" customFormat="1">
      <c r="A80" s="269"/>
      <c r="B80" s="408">
        <v>2</v>
      </c>
      <c r="C80" s="302" t="s">
        <v>2558</v>
      </c>
      <c r="D80" s="291" t="str">
        <f ca="1">IF(ISERROR(OFFSET('HARGA SATUAN'!$E$6,MATCH(RAB!C80,'HARGA SATUAN'!$C$7:$C$1922,0),0)),"",OFFSET('HARGA SATUAN'!$E$6,MATCH(RAB!C80,'HARGA SATUAN'!$C$7:$C$1922,0),0))</f>
        <v/>
      </c>
      <c r="E80" s="292" t="str">
        <f ca="1">IF(B80="+","Unit",IF(ISERROR(OFFSET('HARGA SATUAN'!$F$6,MATCH(RAB!C80,'HARGA SATUAN'!$C$7:$C$1922,0),0)),"",OFFSET('HARGA SATUAN'!$F$6,MATCH(RAB!C80,'HARGA SATUAN'!$C$7:$C$1922,0),0)))</f>
        <v/>
      </c>
      <c r="F80" s="292"/>
      <c r="G80" s="293">
        <f ca="1">IF(ISERROR(OFFSET('HARGA SATUAN'!$Q$6,MATCH(RAB!C80,'HARGA SATUAN'!$C$7:$C$1922,0),0)),0,OFFSET('HARGA SATUAN'!$Q$6,MATCH(RAB!C80,'HARGA SATUAN'!$C$7:$C$1922,0),0))</f>
        <v>0</v>
      </c>
      <c r="H80" s="294">
        <f t="shared" ca="1" si="32"/>
        <v>0</v>
      </c>
      <c r="I80" s="294">
        <f t="shared" ca="1" si="33"/>
        <v>0</v>
      </c>
      <c r="J80" s="294">
        <f t="shared" ca="1" si="34"/>
        <v>0</v>
      </c>
      <c r="K80" s="295">
        <f t="shared" ca="1" si="35"/>
        <v>0</v>
      </c>
      <c r="L80" s="275"/>
      <c r="M80" s="275"/>
      <c r="N80" s="300"/>
      <c r="O80" s="296"/>
      <c r="P80" s="296"/>
      <c r="Q80" s="277"/>
      <c r="R80" s="269"/>
      <c r="S80" s="297"/>
      <c r="T80" s="274"/>
      <c r="U80" s="274"/>
      <c r="V80" s="274"/>
    </row>
    <row r="81" spans="1:22" s="301" customFormat="1">
      <c r="A81" s="269"/>
      <c r="B81" s="408"/>
      <c r="C81" s="302" t="s">
        <v>61</v>
      </c>
      <c r="D81" s="291" t="str">
        <f ca="1">IF(ISERROR(OFFSET('HARGA SATUAN'!$E$6,MATCH(RAB!C81,'HARGA SATUAN'!$C$7:$C$1922,0),0)),"",OFFSET('HARGA SATUAN'!$E$6,MATCH(RAB!C81,'HARGA SATUAN'!$C$7:$C$1922,0),0))</f>
        <v>MDU-KD</v>
      </c>
      <c r="E81" s="292" t="str">
        <f ca="1">IF(B81="+","Unit",IF(ISERROR(OFFSET('HARGA SATUAN'!$F$6,MATCH(RAB!C81,'HARGA SATUAN'!$C$7:$C$1922,0),0)),"",OFFSET('HARGA SATUAN'!$F$6,MATCH(RAB!C81,'HARGA SATUAN'!$C$7:$C$1922,0),0)))</f>
        <v>Mtr</v>
      </c>
      <c r="F81" s="292">
        <f>F78*2</f>
        <v>2</v>
      </c>
      <c r="G81" s="293">
        <f ca="1">IF(ISERROR(OFFSET('HARGA SATUAN'!$Q$6,MATCH(RAB!C81,'HARGA SATUAN'!$C$7:$C$1922,0),0)),0,OFFSET('HARGA SATUAN'!$Q$6,MATCH(RAB!C81,'HARGA SATUAN'!$C$7:$C$1922,0),0))</f>
        <v>13967</v>
      </c>
      <c r="H81" s="294">
        <f t="shared" ca="1" si="32"/>
        <v>27934</v>
      </c>
      <c r="I81" s="294">
        <f t="shared" ca="1" si="33"/>
        <v>0</v>
      </c>
      <c r="J81" s="294">
        <f t="shared" ca="1" si="34"/>
        <v>0</v>
      </c>
      <c r="K81" s="295">
        <f t="shared" ca="1" si="35"/>
        <v>27934</v>
      </c>
      <c r="L81" s="275"/>
      <c r="M81" s="275"/>
      <c r="N81" s="300"/>
      <c r="O81" s="296"/>
      <c r="P81" s="296"/>
      <c r="Q81" s="277"/>
      <c r="R81" s="269"/>
      <c r="S81" s="297"/>
      <c r="T81" s="274"/>
      <c r="U81" s="274"/>
      <c r="V81" s="274"/>
    </row>
    <row r="82" spans="1:22" s="301" customFormat="1">
      <c r="A82" s="269"/>
      <c r="B82" s="408"/>
      <c r="C82" s="302" t="s">
        <v>1158</v>
      </c>
      <c r="D82" s="291" t="str">
        <f ca="1">IF(ISERROR(OFFSET('HARGA SATUAN'!$E$6,MATCH(RAB!C82,'HARGA SATUAN'!$C$7:$C$1922,0),0)),"",OFFSET('HARGA SATUAN'!$E$6,MATCH(RAB!C82,'HARGA SATUAN'!$C$7:$C$1922,0),0))</f>
        <v>MDU-KD</v>
      </c>
      <c r="E82" s="292" t="str">
        <f ca="1">IF(B82="+","Unit",IF(ISERROR(OFFSET('HARGA SATUAN'!$F$6,MATCH(RAB!C82,'HARGA SATUAN'!$C$7:$C$1922,0),0)),"",OFFSET('HARGA SATUAN'!$F$6,MATCH(RAB!C82,'HARGA SATUAN'!$C$7:$C$1922,0),0)))</f>
        <v>Mtr</v>
      </c>
      <c r="F82" s="292">
        <f>F78*2</f>
        <v>2</v>
      </c>
      <c r="G82" s="293">
        <f ca="1">IF(ISERROR(OFFSET('HARGA SATUAN'!$Q$6,MATCH(RAB!C82,'HARGA SATUAN'!$C$7:$C$1922,0),0)),0,OFFSET('HARGA SATUAN'!$Q$6,MATCH(RAB!C82,'HARGA SATUAN'!$C$7:$C$1922,0),0))</f>
        <v>49525</v>
      </c>
      <c r="H82" s="294">
        <f t="shared" ca="1" si="32"/>
        <v>99050</v>
      </c>
      <c r="I82" s="294">
        <f t="shared" ca="1" si="33"/>
        <v>0</v>
      </c>
      <c r="J82" s="294">
        <f t="shared" ca="1" si="34"/>
        <v>0</v>
      </c>
      <c r="K82" s="295">
        <f t="shared" ca="1" si="35"/>
        <v>99050</v>
      </c>
      <c r="L82" s="275"/>
      <c r="M82" s="275"/>
      <c r="N82" s="300"/>
      <c r="O82" s="296"/>
      <c r="P82" s="296"/>
      <c r="Q82" s="277"/>
      <c r="R82" s="269"/>
      <c r="S82" s="297"/>
      <c r="T82" s="274"/>
      <c r="U82" s="274"/>
      <c r="V82" s="274"/>
    </row>
    <row r="83" spans="1:22" s="301" customFormat="1">
      <c r="A83" s="269"/>
      <c r="B83" s="408">
        <v>3</v>
      </c>
      <c r="C83" s="302" t="s">
        <v>2207</v>
      </c>
      <c r="D83" s="291" t="str">
        <f ca="1">IF(ISERROR(OFFSET('HARGA SATUAN'!$E$6,MATCH(RAB!C83,'HARGA SATUAN'!$C$7:$C$1922,0),0)),"",OFFSET('HARGA SATUAN'!$E$6,MATCH(RAB!C83,'HARGA SATUAN'!$C$7:$C$1922,0),0))</f>
        <v>HDW</v>
      </c>
      <c r="E83" s="292" t="str">
        <f ca="1">IF(B83="+","Unit",IF(ISERROR(OFFSET('HARGA SATUAN'!$F$6,MATCH(RAB!C83,'HARGA SATUAN'!$C$7:$C$1922,0),0)),"",OFFSET('HARGA SATUAN'!$F$6,MATCH(RAB!C83,'HARGA SATUAN'!$C$7:$C$1922,0),0)))</f>
        <v>Bh</v>
      </c>
      <c r="F83" s="292">
        <f>F78*1</f>
        <v>1</v>
      </c>
      <c r="G83" s="293">
        <f ca="1">IF(ISERROR(OFFSET('HARGA SATUAN'!$Q$6,MATCH(RAB!C83,'HARGA SATUAN'!$C$7:$C$1922,0),0)),0,OFFSET('HARGA SATUAN'!$Q$6,MATCH(RAB!C83,'HARGA SATUAN'!$C$7:$C$1922,0),0))</f>
        <v>77625</v>
      </c>
      <c r="H83" s="294">
        <f t="shared" ca="1" si="32"/>
        <v>0</v>
      </c>
      <c r="I83" s="294">
        <f t="shared" ca="1" si="33"/>
        <v>77625</v>
      </c>
      <c r="J83" s="294">
        <f t="shared" ca="1" si="34"/>
        <v>0</v>
      </c>
      <c r="K83" s="295">
        <f t="shared" ca="1" si="35"/>
        <v>77625</v>
      </c>
      <c r="L83" s="275"/>
      <c r="M83" s="275"/>
      <c r="N83" s="300"/>
      <c r="O83" s="296"/>
      <c r="P83" s="296"/>
      <c r="Q83" s="277"/>
      <c r="R83" s="269"/>
      <c r="S83" s="297"/>
      <c r="T83" s="274"/>
      <c r="U83" s="274"/>
      <c r="V83" s="274"/>
    </row>
    <row r="84" spans="1:22" s="301" customFormat="1">
      <c r="A84" s="269"/>
      <c r="B84" s="408">
        <v>4</v>
      </c>
      <c r="C84" s="302" t="s">
        <v>165</v>
      </c>
      <c r="D84" s="291" t="str">
        <f ca="1">IF(ISERROR(OFFSET('HARGA SATUAN'!$E$6,MATCH(RAB!C84,'HARGA SATUAN'!$C$7:$C$1922,0),0)),"",OFFSET('HARGA SATUAN'!$E$6,MATCH(RAB!C84,'HARGA SATUAN'!$C$7:$C$1922,0),0))</f>
        <v>HDW</v>
      </c>
      <c r="E84" s="292" t="str">
        <f ca="1">IF(B84="+","Unit",IF(ISERROR(OFFSET('HARGA SATUAN'!$F$6,MATCH(RAB!C84,'HARGA SATUAN'!$C$7:$C$1922,0),0)),"",OFFSET('HARGA SATUAN'!$F$6,MATCH(RAB!C84,'HARGA SATUAN'!$C$7:$C$1922,0),0)))</f>
        <v>Bh</v>
      </c>
      <c r="F84" s="292">
        <f>F78*2</f>
        <v>2</v>
      </c>
      <c r="G84" s="293">
        <f ca="1">IF(ISERROR(OFFSET('HARGA SATUAN'!$Q$6,MATCH(RAB!C84,'HARGA SATUAN'!$C$7:$C$1922,0),0)),0,OFFSET('HARGA SATUAN'!$Q$6,MATCH(RAB!C84,'HARGA SATUAN'!$C$7:$C$1922,0),0))</f>
        <v>465750</v>
      </c>
      <c r="H84" s="294">
        <f t="shared" ca="1" si="32"/>
        <v>0</v>
      </c>
      <c r="I84" s="294">
        <f t="shared" ca="1" si="33"/>
        <v>931500</v>
      </c>
      <c r="J84" s="294">
        <f t="shared" ca="1" si="34"/>
        <v>0</v>
      </c>
      <c r="K84" s="295">
        <f t="shared" ca="1" si="35"/>
        <v>931500</v>
      </c>
      <c r="L84" s="275"/>
      <c r="M84" s="275"/>
      <c r="N84" s="300"/>
      <c r="O84" s="296"/>
      <c r="P84" s="296"/>
      <c r="Q84" s="277"/>
      <c r="R84" s="269"/>
      <c r="S84" s="297"/>
      <c r="T84" s="274"/>
      <c r="U84" s="274"/>
      <c r="V84" s="274"/>
    </row>
    <row r="85" spans="1:22" s="301" customFormat="1">
      <c r="A85" s="269"/>
      <c r="B85" s="408">
        <v>5</v>
      </c>
      <c r="C85" s="302" t="s">
        <v>173</v>
      </c>
      <c r="D85" s="291" t="str">
        <f ca="1">IF(ISERROR(OFFSET('HARGA SATUAN'!$E$6,MATCH(RAB!C85,'HARGA SATUAN'!$C$7:$C$1922,0),0)),"",OFFSET('HARGA SATUAN'!$E$6,MATCH(RAB!C85,'HARGA SATUAN'!$C$7:$C$1922,0),0))</f>
        <v>HDW</v>
      </c>
      <c r="E85" s="292" t="str">
        <f ca="1">IF(B85="+","Unit",IF(ISERROR(OFFSET('HARGA SATUAN'!$F$6,MATCH(RAB!C85,'HARGA SATUAN'!$C$7:$C$1922,0),0)),"",OFFSET('HARGA SATUAN'!$F$6,MATCH(RAB!C85,'HARGA SATUAN'!$C$7:$C$1922,0),0)))</f>
        <v>Bh</v>
      </c>
      <c r="F85" s="292">
        <f>F78*3</f>
        <v>3</v>
      </c>
      <c r="G85" s="293">
        <f ca="1">IF(ISERROR(OFFSET('HARGA SATUAN'!$Q$6,MATCH(RAB!C85,'HARGA SATUAN'!$C$7:$C$1922,0),0)),0,OFFSET('HARGA SATUAN'!$Q$6,MATCH(RAB!C85,'HARGA SATUAN'!$C$7:$C$1922,0),0))</f>
        <v>15900</v>
      </c>
      <c r="H85" s="294">
        <f t="shared" ca="1" si="32"/>
        <v>0</v>
      </c>
      <c r="I85" s="294">
        <f t="shared" ca="1" si="33"/>
        <v>47700</v>
      </c>
      <c r="J85" s="294">
        <f t="shared" ca="1" si="34"/>
        <v>0</v>
      </c>
      <c r="K85" s="295">
        <f t="shared" ca="1" si="35"/>
        <v>47700</v>
      </c>
      <c r="L85" s="275"/>
      <c r="M85" s="275"/>
      <c r="N85" s="300"/>
      <c r="O85" s="296"/>
      <c r="P85" s="296"/>
      <c r="Q85" s="277"/>
      <c r="R85" s="269"/>
      <c r="S85" s="297"/>
      <c r="T85" s="274"/>
      <c r="U85" s="274"/>
      <c r="V85" s="274"/>
    </row>
    <row r="86" spans="1:22" s="301" customFormat="1">
      <c r="A86" s="269"/>
      <c r="B86" s="408">
        <v>6</v>
      </c>
      <c r="C86" s="302" t="s">
        <v>176</v>
      </c>
      <c r="D86" s="291" t="str">
        <f ca="1">IF(ISERROR(OFFSET('HARGA SATUAN'!$E$6,MATCH(RAB!C86,'HARGA SATUAN'!$C$7:$C$1922,0),0)),"",OFFSET('HARGA SATUAN'!$E$6,MATCH(RAB!C86,'HARGA SATUAN'!$C$7:$C$1922,0),0))</f>
        <v>HDW</v>
      </c>
      <c r="E86" s="292" t="str">
        <f ca="1">IF(B86="+","Unit",IF(ISERROR(OFFSET('HARGA SATUAN'!$F$6,MATCH(RAB!C86,'HARGA SATUAN'!$C$7:$C$1922,0),0)),"",OFFSET('HARGA SATUAN'!$F$6,MATCH(RAB!C86,'HARGA SATUAN'!$C$7:$C$1922,0),0)))</f>
        <v>Bh</v>
      </c>
      <c r="F86" s="292">
        <f>F78*2</f>
        <v>2</v>
      </c>
      <c r="G86" s="293">
        <f ca="1">IF(ISERROR(OFFSET('HARGA SATUAN'!$Q$6,MATCH(RAB!C86,'HARGA SATUAN'!$C$7:$C$1922,0),0)),0,OFFSET('HARGA SATUAN'!$Q$6,MATCH(RAB!C86,'HARGA SATUAN'!$C$7:$C$1922,0),0))</f>
        <v>12524</v>
      </c>
      <c r="H86" s="294">
        <f t="shared" ca="1" si="32"/>
        <v>0</v>
      </c>
      <c r="I86" s="294">
        <f t="shared" ca="1" si="33"/>
        <v>25048</v>
      </c>
      <c r="J86" s="294">
        <f t="shared" ca="1" si="34"/>
        <v>0</v>
      </c>
      <c r="K86" s="295">
        <f t="shared" ca="1" si="35"/>
        <v>25048</v>
      </c>
      <c r="L86" s="275"/>
      <c r="M86" s="275"/>
      <c r="N86" s="300"/>
      <c r="O86" s="296"/>
      <c r="P86" s="296"/>
      <c r="Q86" s="277"/>
      <c r="R86" s="269"/>
      <c r="S86" s="297"/>
      <c r="T86" s="274"/>
      <c r="U86" s="274"/>
      <c r="V86" s="274"/>
    </row>
    <row r="87" spans="1:22" s="301" customFormat="1">
      <c r="A87" s="269"/>
      <c r="B87" s="408">
        <v>7</v>
      </c>
      <c r="C87" s="302" t="s">
        <v>1159</v>
      </c>
      <c r="D87" s="291" t="str">
        <f ca="1">IF(ISERROR(OFFSET('HARGA SATUAN'!$E$6,MATCH(RAB!C87,'HARGA SATUAN'!$C$7:$C$1922,0),0)),"",OFFSET('HARGA SATUAN'!$E$6,MATCH(RAB!C87,'HARGA SATUAN'!$C$7:$C$1922,0),0))</f>
        <v>HDW</v>
      </c>
      <c r="E87" s="292" t="str">
        <f ca="1">IF(B87="+","Unit",IF(ISERROR(OFFSET('HARGA SATUAN'!$F$6,MATCH(RAB!C87,'HARGA SATUAN'!$C$7:$C$1922,0),0)),"",OFFSET('HARGA SATUAN'!$F$6,MATCH(RAB!C87,'HARGA SATUAN'!$C$7:$C$1922,0),0)))</f>
        <v>Bh</v>
      </c>
      <c r="F87" s="292">
        <f>F78*4</f>
        <v>4</v>
      </c>
      <c r="G87" s="293">
        <f ca="1">IF(ISERROR(OFFSET('HARGA SATUAN'!$Q$6,MATCH(RAB!C87,'HARGA SATUAN'!$C$7:$C$1922,0),0)),0,OFFSET('HARGA SATUAN'!$Q$6,MATCH(RAB!C87,'HARGA SATUAN'!$C$7:$C$1922,0),0))</f>
        <v>49000</v>
      </c>
      <c r="H87" s="294">
        <f t="shared" ca="1" si="32"/>
        <v>0</v>
      </c>
      <c r="I87" s="294">
        <f t="shared" ca="1" si="33"/>
        <v>196000</v>
      </c>
      <c r="J87" s="294">
        <f t="shared" ca="1" si="34"/>
        <v>0</v>
      </c>
      <c r="K87" s="295">
        <f t="shared" ca="1" si="35"/>
        <v>196000</v>
      </c>
      <c r="L87" s="275"/>
      <c r="M87" s="275"/>
      <c r="N87" s="300"/>
      <c r="O87" s="296"/>
      <c r="P87" s="296"/>
      <c r="Q87" s="277"/>
      <c r="R87" s="269"/>
      <c r="S87" s="297"/>
      <c r="T87" s="274"/>
      <c r="U87" s="274"/>
      <c r="V87" s="274"/>
    </row>
    <row r="88" spans="1:22" s="301" customFormat="1">
      <c r="A88" s="269"/>
      <c r="B88" s="408">
        <v>8</v>
      </c>
      <c r="C88" s="302" t="s">
        <v>139</v>
      </c>
      <c r="D88" s="291" t="str">
        <f ca="1">IF(ISERROR(OFFSET('HARGA SATUAN'!$E$6,MATCH(RAB!C88,'HARGA SATUAN'!$C$7:$C$1922,0),0)),"",OFFSET('HARGA SATUAN'!$E$6,MATCH(RAB!C88,'HARGA SATUAN'!$C$7:$C$1922,0),0))</f>
        <v>HDW</v>
      </c>
      <c r="E88" s="292" t="str">
        <f ca="1">IF(B88="+","Unit",IF(ISERROR(OFFSET('HARGA SATUAN'!$F$6,MATCH(RAB!C88,'HARGA SATUAN'!$C$7:$C$1922,0),0)),"",OFFSET('HARGA SATUAN'!$F$6,MATCH(RAB!C88,'HARGA SATUAN'!$C$7:$C$1922,0),0)))</f>
        <v>Set</v>
      </c>
      <c r="F88" s="292">
        <f>F78*1</f>
        <v>1</v>
      </c>
      <c r="G88" s="293">
        <f ca="1">IF(ISERROR(OFFSET('HARGA SATUAN'!$Q$6,MATCH(RAB!C88,'HARGA SATUAN'!$C$7:$C$1922,0),0)),0,OFFSET('HARGA SATUAN'!$Q$6,MATCH(RAB!C88,'HARGA SATUAN'!$C$7:$C$1922,0),0))</f>
        <v>58995</v>
      </c>
      <c r="H88" s="294">
        <f t="shared" ca="1" si="32"/>
        <v>0</v>
      </c>
      <c r="I88" s="294">
        <f t="shared" ca="1" si="33"/>
        <v>58995</v>
      </c>
      <c r="J88" s="294">
        <f t="shared" ca="1" si="34"/>
        <v>0</v>
      </c>
      <c r="K88" s="295">
        <f t="shared" ca="1" si="35"/>
        <v>58995</v>
      </c>
      <c r="L88" s="275"/>
      <c r="M88" s="275"/>
      <c r="N88" s="300"/>
      <c r="O88" s="296"/>
      <c r="P88" s="296"/>
      <c r="Q88" s="277"/>
      <c r="R88" s="269"/>
      <c r="S88" s="297"/>
      <c r="T88" s="274"/>
      <c r="U88" s="274"/>
      <c r="V88" s="274"/>
    </row>
    <row r="89" spans="1:22" s="301" customFormat="1">
      <c r="A89" s="269"/>
      <c r="B89" s="408">
        <v>9</v>
      </c>
      <c r="C89" s="302" t="s">
        <v>32</v>
      </c>
      <c r="D89" s="291" t="str">
        <f ca="1">IF(ISERROR(OFFSET('HARGA SATUAN'!$E$6,MATCH(RAB!C89,'HARGA SATUAN'!$C$7:$C$1922,0),0)),"",OFFSET('HARGA SATUAN'!$E$6,MATCH(RAB!C89,'HARGA SATUAN'!$C$7:$C$1922,0),0))</f>
        <v>HDW</v>
      </c>
      <c r="E89" s="292" t="str">
        <f ca="1">IF(B89="+","Unit",IF(ISERROR(OFFSET('HARGA SATUAN'!$F$6,MATCH(RAB!C89,'HARGA SATUAN'!$C$7:$C$1922,0),0)),"",OFFSET('HARGA SATUAN'!$F$6,MATCH(RAB!C89,'HARGA SATUAN'!$C$7:$C$1922,0),0)))</f>
        <v>Mtr</v>
      </c>
      <c r="F89" s="292">
        <f>F78*2</f>
        <v>2</v>
      </c>
      <c r="G89" s="293">
        <f ca="1">IF(ISERROR(OFFSET('HARGA SATUAN'!$Q$6,MATCH(RAB!C89,'HARGA SATUAN'!$C$7:$C$1922,0),0)),0,OFFSET('HARGA SATUAN'!$Q$6,MATCH(RAB!C89,'HARGA SATUAN'!$C$7:$C$1922,0),0))</f>
        <v>28980</v>
      </c>
      <c r="H89" s="294">
        <f t="shared" ca="1" si="32"/>
        <v>0</v>
      </c>
      <c r="I89" s="294">
        <f t="shared" ca="1" si="33"/>
        <v>57960</v>
      </c>
      <c r="J89" s="294">
        <f t="shared" ca="1" si="34"/>
        <v>0</v>
      </c>
      <c r="K89" s="295">
        <f t="shared" ca="1" si="35"/>
        <v>57960</v>
      </c>
      <c r="L89" s="275"/>
      <c r="M89" s="275"/>
      <c r="N89" s="300"/>
      <c r="O89" s="296"/>
      <c r="P89" s="296"/>
      <c r="Q89" s="277"/>
      <c r="R89" s="269"/>
      <c r="S89" s="297"/>
      <c r="T89" s="274"/>
      <c r="U89" s="274"/>
      <c r="V89" s="274"/>
    </row>
    <row r="90" spans="1:22" s="301" customFormat="1">
      <c r="A90" s="269"/>
      <c r="B90" s="408">
        <v>10</v>
      </c>
      <c r="C90" s="302" t="s">
        <v>602</v>
      </c>
      <c r="D90" s="291" t="str">
        <f ca="1">IF(ISERROR(OFFSET('HARGA SATUAN'!$E$6,MATCH(RAB!C90,'HARGA SATUAN'!$C$7:$C$1922,0),0)),"",OFFSET('HARGA SATUAN'!$E$6,MATCH(RAB!C90,'HARGA SATUAN'!$C$7:$C$1922,0),0))</f>
        <v>JASA</v>
      </c>
      <c r="E90" s="292" t="str">
        <f ca="1">IF(B90="+","Unit",IF(ISERROR(OFFSET('HARGA SATUAN'!$F$6,MATCH(RAB!C90,'HARGA SATUAN'!$C$7:$C$1922,0),0)),"",OFFSET('HARGA SATUAN'!$F$6,MATCH(RAB!C90,'HARGA SATUAN'!$C$7:$C$1922,0),0)))</f>
        <v>Unit</v>
      </c>
      <c r="F90" s="292">
        <f>F78*1</f>
        <v>1</v>
      </c>
      <c r="G90" s="293">
        <f ca="1">IF(ISERROR(OFFSET('HARGA SATUAN'!$Q$6,MATCH(RAB!C90,'HARGA SATUAN'!$C$7:$C$1922,0),0)),0,OFFSET('HARGA SATUAN'!$Q$6,MATCH(RAB!C90,'HARGA SATUAN'!$C$7:$C$1922,0),0))</f>
        <v>455837</v>
      </c>
      <c r="H90" s="294">
        <f t="shared" ca="1" si="32"/>
        <v>0</v>
      </c>
      <c r="I90" s="294">
        <f t="shared" ca="1" si="33"/>
        <v>0</v>
      </c>
      <c r="J90" s="294">
        <f t="shared" ca="1" si="34"/>
        <v>455837</v>
      </c>
      <c r="K90" s="295">
        <f t="shared" ca="1" si="35"/>
        <v>455837</v>
      </c>
      <c r="L90" s="275"/>
      <c r="M90" s="275"/>
      <c r="N90" s="300"/>
      <c r="O90" s="296"/>
      <c r="P90" s="296"/>
      <c r="Q90" s="277"/>
      <c r="R90" s="269"/>
      <c r="S90" s="297"/>
      <c r="T90" s="274"/>
      <c r="U90" s="274"/>
      <c r="V90" s="274"/>
    </row>
    <row r="91" spans="1:22" s="301" customFormat="1">
      <c r="A91" s="269"/>
      <c r="B91" s="408"/>
      <c r="C91" s="302"/>
      <c r="D91" s="291" t="str">
        <f ca="1">IF(ISERROR(OFFSET('HARGA SATUAN'!$E$6,MATCH(RAB!C91,'HARGA SATUAN'!$C$7:$C$1922,0),0)),"",OFFSET('HARGA SATUAN'!$E$6,MATCH(RAB!C91,'HARGA SATUAN'!$C$7:$C$1922,0),0))</f>
        <v/>
      </c>
      <c r="E91" s="292" t="str">
        <f ca="1">IF(B91="+","Unit",IF(ISERROR(OFFSET('HARGA SATUAN'!$F$6,MATCH(RAB!C91,'HARGA SATUAN'!$C$7:$C$1922,0),0)),"",OFFSET('HARGA SATUAN'!$F$6,MATCH(RAB!C91,'HARGA SATUAN'!$C$7:$C$1922,0),0)))</f>
        <v/>
      </c>
      <c r="F91" s="292"/>
      <c r="G91" s="293">
        <f ca="1">IF(ISERROR(OFFSET('HARGA SATUAN'!$Q$6,MATCH(RAB!C91,'HARGA SATUAN'!$C$7:$C$1922,0),0)),0,OFFSET('HARGA SATUAN'!$Q$6,MATCH(RAB!C91,'HARGA SATUAN'!$C$7:$C$1922,0),0))</f>
        <v>0</v>
      </c>
      <c r="H91" s="294">
        <f t="shared" ref="H91:H101" ca="1" si="36">IF(OR(D91="MDU",D91="MDU-KD"),(IF($O$3="RAB NON MDU","PLN KD",G91*F91)),0)</f>
        <v>0</v>
      </c>
      <c r="I91" s="294">
        <f t="shared" ref="I91:I101" ca="1" si="37">IF(D91="HDW",G91*F91,0)</f>
        <v>0</v>
      </c>
      <c r="J91" s="294">
        <f t="shared" ref="J91:J101" ca="1" si="38">IF(D91="JASA",G91*F91,0)</f>
        <v>0</v>
      </c>
      <c r="K91" s="295">
        <f t="shared" ref="K91:K101" ca="1" si="39">SUM(H91:J91)</f>
        <v>0</v>
      </c>
      <c r="L91" s="275"/>
      <c r="M91" s="275"/>
      <c r="N91" s="300"/>
      <c r="O91" s="296"/>
      <c r="P91" s="296"/>
      <c r="Q91" s="277"/>
      <c r="R91" s="269"/>
      <c r="S91" s="297"/>
      <c r="T91" s="274"/>
      <c r="U91" s="274"/>
      <c r="V91" s="274"/>
    </row>
    <row r="92" spans="1:22" s="301" customFormat="1">
      <c r="A92" s="269"/>
      <c r="B92" s="408" t="s">
        <v>720</v>
      </c>
      <c r="C92" s="302" t="s">
        <v>2559</v>
      </c>
      <c r="D92" s="291" t="str">
        <f ca="1">IF(ISERROR(OFFSET('HARGA SATUAN'!$E$6,MATCH(RAB!C92,'HARGA SATUAN'!$C$7:$C$1922,0),0)),"",OFFSET('HARGA SATUAN'!$E$6,MATCH(RAB!C92,'HARGA SATUAN'!$C$7:$C$1922,0),0))</f>
        <v/>
      </c>
      <c r="E92" s="292" t="str">
        <f ca="1">IF(B92="+","Unit",IF(ISERROR(OFFSET('HARGA SATUAN'!$F$6,MATCH(RAB!C92,'HARGA SATUAN'!$C$7:$C$1922,0),0)),"",OFFSET('HARGA SATUAN'!$F$6,MATCH(RAB!C92,'HARGA SATUAN'!$C$7:$C$1922,0),0)))</f>
        <v>Unit</v>
      </c>
      <c r="F92" s="292">
        <v>2</v>
      </c>
      <c r="G92" s="293">
        <f ca="1">IF(ISERROR(OFFSET('HARGA SATUAN'!$Q$6,MATCH(RAB!C92,'HARGA SATUAN'!$C$7:$C$1922,0),0)),0,OFFSET('HARGA SATUAN'!$Q$6,MATCH(RAB!C92,'HARGA SATUAN'!$C$7:$C$1922,0),0))</f>
        <v>0</v>
      </c>
      <c r="H92" s="294">
        <f t="shared" ca="1" si="36"/>
        <v>0</v>
      </c>
      <c r="I92" s="294">
        <f t="shared" ca="1" si="37"/>
        <v>0</v>
      </c>
      <c r="J92" s="294">
        <f t="shared" ca="1" si="38"/>
        <v>0</v>
      </c>
      <c r="K92" s="295">
        <f t="shared" ca="1" si="39"/>
        <v>0</v>
      </c>
      <c r="L92" s="275"/>
      <c r="M92" s="275"/>
      <c r="N92" s="300"/>
      <c r="O92" s="296"/>
      <c r="P92" s="296"/>
      <c r="Q92" s="277"/>
      <c r="R92" s="269"/>
      <c r="S92" s="297"/>
      <c r="T92" s="274"/>
      <c r="U92" s="274"/>
      <c r="V92" s="274"/>
    </row>
    <row r="93" spans="1:22" s="301" customFormat="1">
      <c r="A93" s="269"/>
      <c r="B93" s="408">
        <v>1</v>
      </c>
      <c r="C93" s="302" t="s">
        <v>29</v>
      </c>
      <c r="D93" s="291" t="str">
        <f ca="1">IF(ISERROR(OFFSET('HARGA SATUAN'!$E$6,MATCH(RAB!C93,'HARGA SATUAN'!$C$7:$C$1922,0),0)),"",OFFSET('HARGA SATUAN'!$E$6,MATCH(RAB!C93,'HARGA SATUAN'!$C$7:$C$1922,0),0))</f>
        <v>HDW</v>
      </c>
      <c r="E93" s="292" t="str">
        <f ca="1">IF(B93="+","Unit",IF(ISERROR(OFFSET('HARGA SATUAN'!$F$6,MATCH(RAB!C93,'HARGA SATUAN'!$C$7:$C$1922,0),0)),"",OFFSET('HARGA SATUAN'!$F$6,MATCH(RAB!C93,'HARGA SATUAN'!$C$7:$C$1922,0),0)))</f>
        <v>Bh</v>
      </c>
      <c r="F93" s="292">
        <f>F92*1</f>
        <v>2</v>
      </c>
      <c r="G93" s="293">
        <f ca="1">IF(ISERROR(OFFSET('HARGA SATUAN'!$Q$6,MATCH(RAB!C93,'HARGA SATUAN'!$C$7:$C$1922,0),0)),0,OFFSET('HARGA SATUAN'!$Q$6,MATCH(RAB!C93,'HARGA SATUAN'!$C$7:$C$1922,0),0))</f>
        <v>194063</v>
      </c>
      <c r="H93" s="294">
        <f t="shared" ca="1" si="36"/>
        <v>0</v>
      </c>
      <c r="I93" s="294">
        <f t="shared" ca="1" si="37"/>
        <v>388126</v>
      </c>
      <c r="J93" s="294">
        <f t="shared" ca="1" si="38"/>
        <v>0</v>
      </c>
      <c r="K93" s="295">
        <f t="shared" ca="1" si="39"/>
        <v>388126</v>
      </c>
      <c r="L93" s="275"/>
      <c r="M93" s="275"/>
      <c r="N93" s="300"/>
      <c r="O93" s="296"/>
      <c r="P93" s="296"/>
      <c r="Q93" s="277"/>
      <c r="R93" s="269"/>
      <c r="S93" s="297"/>
      <c r="T93" s="274"/>
      <c r="U93" s="274"/>
      <c r="V93" s="274"/>
    </row>
    <row r="94" spans="1:22" s="301" customFormat="1">
      <c r="A94" s="269"/>
      <c r="B94" s="408">
        <v>2</v>
      </c>
      <c r="C94" s="302" t="s">
        <v>30</v>
      </c>
      <c r="D94" s="291" t="str">
        <f ca="1">IF(ISERROR(OFFSET('HARGA SATUAN'!$E$6,MATCH(RAB!C94,'HARGA SATUAN'!$C$7:$C$1922,0),0)),"",OFFSET('HARGA SATUAN'!$E$6,MATCH(RAB!C94,'HARGA SATUAN'!$C$7:$C$1922,0),0))</f>
        <v>HDW</v>
      </c>
      <c r="E94" s="292" t="str">
        <f ca="1">IF(B94="+","Unit",IF(ISERROR(OFFSET('HARGA SATUAN'!$F$6,MATCH(RAB!C94,'HARGA SATUAN'!$C$7:$C$1922,0),0)),"",OFFSET('HARGA SATUAN'!$F$6,MATCH(RAB!C94,'HARGA SATUAN'!$C$7:$C$1922,0),0)))</f>
        <v>Bh</v>
      </c>
      <c r="F94" s="292">
        <f>F92*1</f>
        <v>2</v>
      </c>
      <c r="G94" s="293">
        <f ca="1">IF(ISERROR(OFFSET('HARGA SATUAN'!$Q$6,MATCH(RAB!C94,'HARGA SATUAN'!$C$7:$C$1922,0),0)),0,OFFSET('HARGA SATUAN'!$Q$6,MATCH(RAB!C94,'HARGA SATUAN'!$C$7:$C$1922,0),0))</f>
        <v>54338</v>
      </c>
      <c r="H94" s="294">
        <f t="shared" ca="1" si="36"/>
        <v>0</v>
      </c>
      <c r="I94" s="294">
        <f t="shared" ca="1" si="37"/>
        <v>108676</v>
      </c>
      <c r="J94" s="294">
        <f t="shared" ca="1" si="38"/>
        <v>0</v>
      </c>
      <c r="K94" s="295">
        <f t="shared" ca="1" si="39"/>
        <v>108676</v>
      </c>
      <c r="L94" s="275"/>
      <c r="M94" s="275"/>
      <c r="N94" s="300"/>
      <c r="O94" s="296"/>
      <c r="P94" s="296"/>
      <c r="Q94" s="277"/>
      <c r="R94" s="269"/>
      <c r="S94" s="297"/>
      <c r="T94" s="274"/>
      <c r="U94" s="274"/>
      <c r="V94" s="274"/>
    </row>
    <row r="95" spans="1:22" s="301" customFormat="1">
      <c r="A95" s="269"/>
      <c r="B95" s="408">
        <v>3</v>
      </c>
      <c r="C95" s="302" t="s">
        <v>31</v>
      </c>
      <c r="D95" s="291" t="str">
        <f ca="1">IF(ISERROR(OFFSET('HARGA SATUAN'!$E$6,MATCH(RAB!C95,'HARGA SATUAN'!$C$7:$C$1922,0),0)),"",OFFSET('HARGA SATUAN'!$E$6,MATCH(RAB!C95,'HARGA SATUAN'!$C$7:$C$1922,0),0))</f>
        <v>HDW</v>
      </c>
      <c r="E95" s="292" t="str">
        <f ca="1">IF(B95="+","Unit",IF(ISERROR(OFFSET('HARGA SATUAN'!$F$6,MATCH(RAB!C95,'HARGA SATUAN'!$C$7:$C$1922,0),0)),"",OFFSET('HARGA SATUAN'!$F$6,MATCH(RAB!C95,'HARGA SATUAN'!$C$7:$C$1922,0),0)))</f>
        <v>Bh</v>
      </c>
      <c r="F95" s="292">
        <f>F92*1</f>
        <v>2</v>
      </c>
      <c r="G95" s="293">
        <f ca="1">IF(ISERROR(OFFSET('HARGA SATUAN'!$Q$6,MATCH(RAB!C95,'HARGA SATUAN'!$C$7:$C$1922,0),0)),0,OFFSET('HARGA SATUAN'!$Q$6,MATCH(RAB!C95,'HARGA SATUAN'!$C$7:$C$1922,0),0))</f>
        <v>6100</v>
      </c>
      <c r="H95" s="294">
        <f t="shared" ca="1" si="36"/>
        <v>0</v>
      </c>
      <c r="I95" s="294">
        <f t="shared" ca="1" si="37"/>
        <v>12200</v>
      </c>
      <c r="J95" s="294">
        <f t="shared" ca="1" si="38"/>
        <v>0</v>
      </c>
      <c r="K95" s="295">
        <f t="shared" ca="1" si="39"/>
        <v>12200</v>
      </c>
      <c r="L95" s="275"/>
      <c r="M95" s="275"/>
      <c r="N95" s="300"/>
      <c r="O95" s="296"/>
      <c r="P95" s="296"/>
      <c r="Q95" s="277"/>
      <c r="R95" s="269"/>
      <c r="S95" s="297"/>
      <c r="T95" s="274"/>
      <c r="U95" s="274"/>
      <c r="V95" s="274"/>
    </row>
    <row r="96" spans="1:22" s="301" customFormat="1">
      <c r="A96" s="269"/>
      <c r="B96" s="408">
        <v>4</v>
      </c>
      <c r="C96" s="302" t="s">
        <v>32</v>
      </c>
      <c r="D96" s="291" t="str">
        <f ca="1">IF(ISERROR(OFFSET('HARGA SATUAN'!$E$6,MATCH(RAB!C96,'HARGA SATUAN'!$C$7:$C$1922,0),0)),"",OFFSET('HARGA SATUAN'!$E$6,MATCH(RAB!C96,'HARGA SATUAN'!$C$7:$C$1922,0),0))</f>
        <v>HDW</v>
      </c>
      <c r="E96" s="292" t="str">
        <f ca="1">IF(B96="+","Unit",IF(ISERROR(OFFSET('HARGA SATUAN'!$F$6,MATCH(RAB!C96,'HARGA SATUAN'!$C$7:$C$1922,0),0)),"",OFFSET('HARGA SATUAN'!$F$6,MATCH(RAB!C96,'HARGA SATUAN'!$C$7:$C$1922,0),0)))</f>
        <v>Mtr</v>
      </c>
      <c r="F96" s="292">
        <f>F92*10</f>
        <v>20</v>
      </c>
      <c r="G96" s="293">
        <f ca="1">IF(ISERROR(OFFSET('HARGA SATUAN'!$Q$6,MATCH(RAB!C96,'HARGA SATUAN'!$C$7:$C$1922,0),0)),0,OFFSET('HARGA SATUAN'!$Q$6,MATCH(RAB!C96,'HARGA SATUAN'!$C$7:$C$1922,0),0))</f>
        <v>28980</v>
      </c>
      <c r="H96" s="294">
        <f t="shared" ca="1" si="36"/>
        <v>0</v>
      </c>
      <c r="I96" s="294">
        <f t="shared" ca="1" si="37"/>
        <v>579600</v>
      </c>
      <c r="J96" s="294">
        <f t="shared" ca="1" si="38"/>
        <v>0</v>
      </c>
      <c r="K96" s="295">
        <f t="shared" ca="1" si="39"/>
        <v>579600</v>
      </c>
      <c r="L96" s="275"/>
      <c r="M96" s="275"/>
      <c r="N96" s="300"/>
      <c r="O96" s="296"/>
      <c r="P96" s="296"/>
      <c r="Q96" s="277"/>
      <c r="R96" s="269"/>
      <c r="S96" s="297"/>
      <c r="T96" s="274"/>
      <c r="U96" s="274"/>
      <c r="V96" s="274"/>
    </row>
    <row r="97" spans="1:22" s="301" customFormat="1">
      <c r="A97" s="269"/>
      <c r="B97" s="408">
        <v>5</v>
      </c>
      <c r="C97" s="302" t="s">
        <v>33</v>
      </c>
      <c r="D97" s="291" t="str">
        <f ca="1">IF(ISERROR(OFFSET('HARGA SATUAN'!$E$6,MATCH(RAB!C97,'HARGA SATUAN'!$C$7:$C$1922,0),0)),"",OFFSET('HARGA SATUAN'!$E$6,MATCH(RAB!C97,'HARGA SATUAN'!$C$7:$C$1922,0),0))</f>
        <v>HDW</v>
      </c>
      <c r="E97" s="292" t="str">
        <f ca="1">IF(B97="+","Unit",IF(ISERROR(OFFSET('HARGA SATUAN'!$F$6,MATCH(RAB!C97,'HARGA SATUAN'!$C$7:$C$1922,0),0)),"",OFFSET('HARGA SATUAN'!$F$6,MATCH(RAB!C97,'HARGA SATUAN'!$C$7:$C$1922,0),0)))</f>
        <v>Bh</v>
      </c>
      <c r="F97" s="292">
        <f>F92*2</f>
        <v>4</v>
      </c>
      <c r="G97" s="293">
        <f ca="1">IF(ISERROR(OFFSET('HARGA SATUAN'!$Q$6,MATCH(RAB!C97,'HARGA SATUAN'!$C$7:$C$1922,0),0)),0,OFFSET('HARGA SATUAN'!$Q$6,MATCH(RAB!C97,'HARGA SATUAN'!$C$7:$C$1922,0),0))</f>
        <v>10645</v>
      </c>
      <c r="H97" s="294">
        <f t="shared" ca="1" si="36"/>
        <v>0</v>
      </c>
      <c r="I97" s="294">
        <f t="shared" ca="1" si="37"/>
        <v>42580</v>
      </c>
      <c r="J97" s="294">
        <f t="shared" ca="1" si="38"/>
        <v>0</v>
      </c>
      <c r="K97" s="295">
        <f t="shared" ca="1" si="39"/>
        <v>42580</v>
      </c>
      <c r="L97" s="275"/>
      <c r="M97" s="275"/>
      <c r="N97" s="300"/>
      <c r="O97" s="296"/>
      <c r="P97" s="296"/>
      <c r="Q97" s="277"/>
      <c r="R97" s="269"/>
      <c r="S97" s="297"/>
      <c r="T97" s="274"/>
      <c r="U97" s="274"/>
      <c r="V97" s="274"/>
    </row>
    <row r="98" spans="1:22" s="301" customFormat="1">
      <c r="A98" s="269"/>
      <c r="B98" s="408">
        <v>6</v>
      </c>
      <c r="C98" s="302" t="s">
        <v>1267</v>
      </c>
      <c r="D98" s="291" t="str">
        <f ca="1">IF(ISERROR(OFFSET('HARGA SATUAN'!$E$6,MATCH(RAB!C98,'HARGA SATUAN'!$C$7:$C$1922,0),0)),"",OFFSET('HARGA SATUAN'!$E$6,MATCH(RAB!C98,'HARGA SATUAN'!$C$7:$C$1922,0),0))</f>
        <v>HDW</v>
      </c>
      <c r="E98" s="292" t="str">
        <f ca="1">IF(B98="+","Unit",IF(ISERROR(OFFSET('HARGA SATUAN'!$F$6,MATCH(RAB!C98,'HARGA SATUAN'!$C$7:$C$1922,0),0)),"",OFFSET('HARGA SATUAN'!$F$6,MATCH(RAB!C98,'HARGA SATUAN'!$C$7:$C$1922,0),0)))</f>
        <v>Bh</v>
      </c>
      <c r="F98" s="292">
        <f>F92*(5.5/4)</f>
        <v>2.75</v>
      </c>
      <c r="G98" s="293">
        <f ca="1">IF(ISERROR(OFFSET('HARGA SATUAN'!$Q$6,MATCH(RAB!C98,'HARGA SATUAN'!$C$7:$C$1922,0),0)),0,OFFSET('HARGA SATUAN'!$Q$6,MATCH(RAB!C98,'HARGA SATUAN'!$C$7:$C$1922,0),0))</f>
        <v>32874</v>
      </c>
      <c r="H98" s="294">
        <f t="shared" ca="1" si="36"/>
        <v>0</v>
      </c>
      <c r="I98" s="294">
        <f t="shared" ca="1" si="37"/>
        <v>90403.5</v>
      </c>
      <c r="J98" s="294">
        <f t="shared" ca="1" si="38"/>
        <v>0</v>
      </c>
      <c r="K98" s="295">
        <f t="shared" ca="1" si="39"/>
        <v>90403.5</v>
      </c>
      <c r="L98" s="275"/>
      <c r="M98" s="275"/>
      <c r="N98" s="300"/>
      <c r="O98" s="296"/>
      <c r="P98" s="296"/>
      <c r="Q98" s="277"/>
      <c r="R98" s="269"/>
      <c r="S98" s="297"/>
      <c r="T98" s="274"/>
      <c r="U98" s="274"/>
      <c r="V98" s="274"/>
    </row>
    <row r="99" spans="1:22" s="301" customFormat="1">
      <c r="A99" s="269"/>
      <c r="B99" s="408">
        <v>7</v>
      </c>
      <c r="C99" s="302" t="s">
        <v>35</v>
      </c>
      <c r="D99" s="291" t="str">
        <f ca="1">IF(ISERROR(OFFSET('HARGA SATUAN'!$E$6,MATCH(RAB!C99,'HARGA SATUAN'!$C$7:$C$1922,0),0)),"",OFFSET('HARGA SATUAN'!$E$6,MATCH(RAB!C99,'HARGA SATUAN'!$C$7:$C$1922,0),0))</f>
        <v>HDW</v>
      </c>
      <c r="E99" s="292" t="str">
        <f ca="1">IF(B99="+","Unit",IF(ISERROR(OFFSET('HARGA SATUAN'!$F$6,MATCH(RAB!C99,'HARGA SATUAN'!$C$7:$C$1922,0),0)),"",OFFSET('HARGA SATUAN'!$F$6,MATCH(RAB!C99,'HARGA SATUAN'!$C$7:$C$1922,0),0)))</f>
        <v>Bh</v>
      </c>
      <c r="F99" s="292">
        <f>F92*6</f>
        <v>12</v>
      </c>
      <c r="G99" s="293">
        <f ca="1">IF(ISERROR(OFFSET('HARGA SATUAN'!$Q$6,MATCH(RAB!C99,'HARGA SATUAN'!$C$7:$C$1922,0),0)),0,OFFSET('HARGA SATUAN'!$Q$6,MATCH(RAB!C99,'HARGA SATUAN'!$C$7:$C$1922,0),0))</f>
        <v>2588</v>
      </c>
      <c r="H99" s="294">
        <f t="shared" ca="1" si="36"/>
        <v>0</v>
      </c>
      <c r="I99" s="294">
        <f t="shared" ca="1" si="37"/>
        <v>31056</v>
      </c>
      <c r="J99" s="294">
        <f t="shared" ca="1" si="38"/>
        <v>0</v>
      </c>
      <c r="K99" s="295">
        <f t="shared" ca="1" si="39"/>
        <v>31056</v>
      </c>
      <c r="L99" s="275"/>
      <c r="M99" s="275"/>
      <c r="N99" s="300"/>
      <c r="O99" s="296"/>
      <c r="P99" s="296"/>
      <c r="Q99" s="277"/>
      <c r="R99" s="269"/>
      <c r="S99" s="297"/>
      <c r="T99" s="274"/>
      <c r="U99" s="274"/>
      <c r="V99" s="274"/>
    </row>
    <row r="100" spans="1:22" s="301" customFormat="1">
      <c r="A100" s="269"/>
      <c r="B100" s="408">
        <v>8</v>
      </c>
      <c r="C100" s="302" t="s">
        <v>1172</v>
      </c>
      <c r="D100" s="291" t="str">
        <f ca="1">IF(ISERROR(OFFSET('HARGA SATUAN'!$E$6,MATCH(RAB!C100,'HARGA SATUAN'!$C$7:$C$1922,0),0)),"",OFFSET('HARGA SATUAN'!$E$6,MATCH(RAB!C100,'HARGA SATUAN'!$C$7:$C$1922,0),0))</f>
        <v>HDW</v>
      </c>
      <c r="E100" s="292" t="str">
        <f ca="1">IF(B100="+","Unit",IF(ISERROR(OFFSET('HARGA SATUAN'!$F$6,MATCH(RAB!C100,'HARGA SATUAN'!$C$7:$C$1922,0),0)),"",OFFSET('HARGA SATUAN'!$F$6,MATCH(RAB!C100,'HARGA SATUAN'!$C$7:$C$1922,0),0)))</f>
        <v>Mtr</v>
      </c>
      <c r="F100" s="292">
        <f>F92*4.8</f>
        <v>9.6</v>
      </c>
      <c r="G100" s="293">
        <f ca="1">IF(ISERROR(OFFSET('HARGA SATUAN'!$Q$6,MATCH(RAB!C100,'HARGA SATUAN'!$C$7:$C$1922,0),0)),0,OFFSET('HARGA SATUAN'!$Q$6,MATCH(RAB!C100,'HARGA SATUAN'!$C$7:$C$1922,0),0))</f>
        <v>12751</v>
      </c>
      <c r="H100" s="294">
        <f t="shared" ca="1" si="36"/>
        <v>0</v>
      </c>
      <c r="I100" s="294">
        <f t="shared" ca="1" si="37"/>
        <v>122409.59999999999</v>
      </c>
      <c r="J100" s="294">
        <f t="shared" ca="1" si="38"/>
        <v>0</v>
      </c>
      <c r="K100" s="295">
        <f t="shared" ca="1" si="39"/>
        <v>122409.59999999999</v>
      </c>
      <c r="L100" s="275"/>
      <c r="M100" s="275"/>
      <c r="N100" s="300"/>
      <c r="O100" s="296"/>
      <c r="P100" s="296"/>
      <c r="Q100" s="277"/>
      <c r="R100" s="269"/>
      <c r="S100" s="297"/>
      <c r="T100" s="274"/>
      <c r="U100" s="274"/>
      <c r="V100" s="274"/>
    </row>
    <row r="101" spans="1:22" s="301" customFormat="1">
      <c r="A101" s="269"/>
      <c r="B101" s="408">
        <v>9</v>
      </c>
      <c r="C101" s="302" t="s">
        <v>582</v>
      </c>
      <c r="D101" s="291" t="str">
        <f ca="1">IF(ISERROR(OFFSET('HARGA SATUAN'!$E$6,MATCH(RAB!C101,'HARGA SATUAN'!$C$7:$C$1922,0),0)),"",OFFSET('HARGA SATUAN'!$E$6,MATCH(RAB!C101,'HARGA SATUAN'!$C$7:$C$1922,0),0))</f>
        <v>JASA</v>
      </c>
      <c r="E101" s="292" t="str">
        <f ca="1">IF(B101="+","Unit",IF(ISERROR(OFFSET('HARGA SATUAN'!$F$6,MATCH(RAB!C101,'HARGA SATUAN'!$C$7:$C$1922,0),0)),"",OFFSET('HARGA SATUAN'!$F$6,MATCH(RAB!C101,'HARGA SATUAN'!$C$7:$C$1922,0),0)))</f>
        <v>Unit</v>
      </c>
      <c r="F101" s="292">
        <f>F92*1</f>
        <v>2</v>
      </c>
      <c r="G101" s="293">
        <f ca="1">IF(ISERROR(OFFSET('HARGA SATUAN'!$Q$6,MATCH(RAB!C101,'HARGA SATUAN'!$C$7:$C$1922,0),0)),0,OFFSET('HARGA SATUAN'!$Q$6,MATCH(RAB!C101,'HARGA SATUAN'!$C$7:$C$1922,0),0))</f>
        <v>200054</v>
      </c>
      <c r="H101" s="294">
        <f t="shared" ca="1" si="36"/>
        <v>0</v>
      </c>
      <c r="I101" s="294">
        <f t="shared" ca="1" si="37"/>
        <v>0</v>
      </c>
      <c r="J101" s="294">
        <f t="shared" ca="1" si="38"/>
        <v>400108</v>
      </c>
      <c r="K101" s="295">
        <f t="shared" ca="1" si="39"/>
        <v>400108</v>
      </c>
      <c r="L101" s="275"/>
      <c r="M101" s="275"/>
      <c r="N101" s="300"/>
      <c r="O101" s="296"/>
      <c r="P101" s="296"/>
      <c r="Q101" s="277"/>
      <c r="R101" s="269"/>
      <c r="S101" s="297"/>
      <c r="T101" s="274"/>
      <c r="U101" s="274"/>
      <c r="V101" s="274"/>
    </row>
    <row r="102" spans="1:22" s="301" customFormat="1">
      <c r="A102" s="269"/>
      <c r="B102" s="408"/>
      <c r="C102" s="302"/>
      <c r="D102" s="291" t="str">
        <f ca="1">IF(ISERROR(OFFSET('HARGA SATUAN'!$E$6,MATCH(RAB!C102,'HARGA SATUAN'!$C$7:$C$1922,0),0)),"",OFFSET('HARGA SATUAN'!$E$6,MATCH(RAB!C102,'HARGA SATUAN'!$C$7:$C$1922,0),0))</f>
        <v/>
      </c>
      <c r="E102" s="292" t="str">
        <f ca="1">IF(B102="+","Unit",IF(ISERROR(OFFSET('HARGA SATUAN'!$F$6,MATCH(RAB!C102,'HARGA SATUAN'!$C$7:$C$1922,0),0)),"",OFFSET('HARGA SATUAN'!$F$6,MATCH(RAB!C102,'HARGA SATUAN'!$C$7:$C$1922,0),0)))</f>
        <v/>
      </c>
      <c r="F102" s="292"/>
      <c r="G102" s="293">
        <f ca="1">IF(ISERROR(OFFSET('HARGA SATUAN'!$Q$6,MATCH(RAB!C102,'HARGA SATUAN'!$C$7:$C$1922,0),0)),0,OFFSET('HARGA SATUAN'!$Q$6,MATCH(RAB!C102,'HARGA SATUAN'!$C$7:$C$1922,0),0))</f>
        <v>0</v>
      </c>
      <c r="H102" s="294">
        <f t="shared" ref="H102:H109" ca="1" si="40">IF(OR(D102="MDU",D102="MDU-KD"),(IF($O$3="RAB NON MDU","PLN KD",G102*F102)),0)</f>
        <v>0</v>
      </c>
      <c r="I102" s="294">
        <f t="shared" ref="I102:I109" ca="1" si="41">IF(D102="HDW",G102*F102,0)</f>
        <v>0</v>
      </c>
      <c r="J102" s="294">
        <f t="shared" ref="J102:J109" ca="1" si="42">IF(D102="JASA",G102*F102,0)</f>
        <v>0</v>
      </c>
      <c r="K102" s="295">
        <f t="shared" ref="K102:K109" ca="1" si="43">SUM(H102:J102)</f>
        <v>0</v>
      </c>
      <c r="L102" s="275"/>
      <c r="M102" s="275"/>
      <c r="N102" s="300"/>
      <c r="O102" s="296"/>
      <c r="P102" s="296"/>
      <c r="Q102" s="277"/>
      <c r="R102" s="269"/>
      <c r="S102" s="297"/>
      <c r="T102" s="274"/>
      <c r="U102" s="274"/>
      <c r="V102" s="274"/>
    </row>
    <row r="103" spans="1:22" s="301" customFormat="1">
      <c r="A103" s="269"/>
      <c r="B103" s="400" t="s">
        <v>22</v>
      </c>
      <c r="C103" s="401" t="s">
        <v>2561</v>
      </c>
      <c r="D103" s="291" t="str">
        <f ca="1">IF(ISERROR(OFFSET('HARGA SATUAN'!$E$6,MATCH(RAB!C103,'HARGA SATUAN'!$C$7:$C$1922,0),0)),"",OFFSET('HARGA SATUAN'!$E$6,MATCH(RAB!C103,'HARGA SATUAN'!$C$7:$C$1922,0),0))</f>
        <v/>
      </c>
      <c r="E103" s="292" t="str">
        <f ca="1">IF(B103="+","Unit",IF(ISERROR(OFFSET('HARGA SATUAN'!$F$6,MATCH(RAB!C103,'HARGA SATUAN'!$C$7:$C$1922,0),0)),"",OFFSET('HARGA SATUAN'!$F$6,MATCH(RAB!C103,'HARGA SATUAN'!$C$7:$C$1922,0),0)))</f>
        <v/>
      </c>
      <c r="F103" s="292"/>
      <c r="G103" s="293">
        <f ca="1">IF(ISERROR(OFFSET('HARGA SATUAN'!$Q$6,MATCH(RAB!C103,'HARGA SATUAN'!$C$7:$C$1922,0),0)),0,OFFSET('HARGA SATUAN'!$Q$6,MATCH(RAB!C103,'HARGA SATUAN'!$C$7:$C$1922,0),0))</f>
        <v>0</v>
      </c>
      <c r="H103" s="294">
        <f t="shared" ca="1" si="40"/>
        <v>0</v>
      </c>
      <c r="I103" s="294">
        <f t="shared" ca="1" si="41"/>
        <v>0</v>
      </c>
      <c r="J103" s="294">
        <f t="shared" ca="1" si="42"/>
        <v>0</v>
      </c>
      <c r="K103" s="295">
        <f t="shared" ca="1" si="43"/>
        <v>0</v>
      </c>
      <c r="L103" s="275"/>
      <c r="M103" s="275"/>
      <c r="N103" s="300"/>
      <c r="O103" s="296"/>
      <c r="P103" s="296"/>
      <c r="Q103" s="277"/>
      <c r="R103" s="269"/>
      <c r="S103" s="297"/>
      <c r="T103" s="274"/>
      <c r="U103" s="274"/>
      <c r="V103" s="274"/>
    </row>
    <row r="104" spans="1:22" s="301" customFormat="1">
      <c r="A104" s="269"/>
      <c r="B104" s="408" t="s">
        <v>720</v>
      </c>
      <c r="C104" s="302" t="s">
        <v>2562</v>
      </c>
      <c r="D104" s="291" t="str">
        <f ca="1">IF(ISERROR(OFFSET('HARGA SATUAN'!$E$6,MATCH(RAB!C104,'HARGA SATUAN'!$C$7:$C$1922,0),0)),"",OFFSET('HARGA SATUAN'!$E$6,MATCH(RAB!C104,'HARGA SATUAN'!$C$7:$C$1922,0),0))</f>
        <v/>
      </c>
      <c r="E104" s="292" t="str">
        <f ca="1">IF(B104="+","Unit",IF(ISERROR(OFFSET('HARGA SATUAN'!$F$6,MATCH(RAB!C104,'HARGA SATUAN'!$C$7:$C$1922,0),0)),"",OFFSET('HARGA SATUAN'!$F$6,MATCH(RAB!C104,'HARGA SATUAN'!$C$7:$C$1922,0),0)))</f>
        <v>Unit</v>
      </c>
      <c r="F104" s="292">
        <v>1</v>
      </c>
      <c r="G104" s="293">
        <f ca="1">IF(ISERROR(OFFSET('HARGA SATUAN'!$Q$6,MATCH(RAB!C104,'HARGA SATUAN'!$C$7:$C$1922,0),0)),0,OFFSET('HARGA SATUAN'!$Q$6,MATCH(RAB!C104,'HARGA SATUAN'!$C$7:$C$1922,0),0))</f>
        <v>0</v>
      </c>
      <c r="H104" s="294">
        <f t="shared" ca="1" si="40"/>
        <v>0</v>
      </c>
      <c r="I104" s="294">
        <f t="shared" ca="1" si="41"/>
        <v>0</v>
      </c>
      <c r="J104" s="294">
        <f t="shared" ca="1" si="42"/>
        <v>0</v>
      </c>
      <c r="K104" s="295">
        <f t="shared" ca="1" si="43"/>
        <v>0</v>
      </c>
      <c r="L104" s="275"/>
      <c r="M104" s="275"/>
      <c r="N104" s="300"/>
      <c r="O104" s="296"/>
      <c r="P104" s="296"/>
      <c r="Q104" s="277"/>
      <c r="R104" s="269"/>
      <c r="S104" s="297"/>
      <c r="T104" s="274"/>
      <c r="U104" s="274"/>
      <c r="V104" s="274"/>
    </row>
    <row r="105" spans="1:22" s="301" customFormat="1">
      <c r="A105" s="269"/>
      <c r="B105" s="408">
        <v>1</v>
      </c>
      <c r="C105" s="302" t="s">
        <v>28</v>
      </c>
      <c r="D105" s="291" t="str">
        <f ca="1">IF(ISERROR(OFFSET('HARGA SATUAN'!$E$6,MATCH(RAB!C105,'HARGA SATUAN'!$C$7:$C$1922,0),0)),"",OFFSET('HARGA SATUAN'!$E$6,MATCH(RAB!C105,'HARGA SATUAN'!$C$7:$C$1922,0),0))</f>
        <v>HDW</v>
      </c>
      <c r="E105" s="292" t="str">
        <f ca="1">IF(B105="+","Unit",IF(ISERROR(OFFSET('HARGA SATUAN'!$F$6,MATCH(RAB!C105,'HARGA SATUAN'!$C$7:$C$1922,0),0)),"",OFFSET('HARGA SATUAN'!$F$6,MATCH(RAB!C105,'HARGA SATUAN'!$C$7:$C$1922,0),0)))</f>
        <v>Bh</v>
      </c>
      <c r="F105" s="292">
        <f>F104*1</f>
        <v>1</v>
      </c>
      <c r="G105" s="293">
        <f ca="1">IF(ISERROR(OFFSET('HARGA SATUAN'!$Q$6,MATCH(RAB!C105,'HARGA SATUAN'!$C$7:$C$1922,0),0)),0,OFFSET('HARGA SATUAN'!$Q$6,MATCH(RAB!C105,'HARGA SATUAN'!$C$7:$C$1922,0),0))</f>
        <v>29694</v>
      </c>
      <c r="H105" s="294">
        <f t="shared" ca="1" si="40"/>
        <v>0</v>
      </c>
      <c r="I105" s="294">
        <f t="shared" ca="1" si="41"/>
        <v>29694</v>
      </c>
      <c r="J105" s="294">
        <f t="shared" ca="1" si="42"/>
        <v>0</v>
      </c>
      <c r="K105" s="295">
        <f t="shared" ca="1" si="43"/>
        <v>29694</v>
      </c>
      <c r="L105" s="275"/>
      <c r="M105" s="275"/>
      <c r="N105" s="300"/>
      <c r="O105" s="296"/>
      <c r="P105" s="296"/>
      <c r="Q105" s="277"/>
      <c r="R105" s="269"/>
      <c r="S105" s="297"/>
      <c r="T105" s="274"/>
      <c r="U105" s="274"/>
      <c r="V105" s="274"/>
    </row>
    <row r="106" spans="1:22" s="301" customFormat="1">
      <c r="A106" s="269"/>
      <c r="B106" s="408">
        <v>2</v>
      </c>
      <c r="C106" s="302" t="s">
        <v>2209</v>
      </c>
      <c r="D106" s="291" t="str">
        <f ca="1">IF(ISERROR(OFFSET('HARGA SATUAN'!$E$6,MATCH(RAB!C106,'HARGA SATUAN'!$C$7:$C$1922,0),0)),"",OFFSET('HARGA SATUAN'!$E$6,MATCH(RAB!C106,'HARGA SATUAN'!$C$7:$C$1922,0),0))</f>
        <v>HDW</v>
      </c>
      <c r="E106" s="292" t="str">
        <f ca="1">IF(B106="+","Unit",IF(ISERROR(OFFSET('HARGA SATUAN'!$F$6,MATCH(RAB!C106,'HARGA SATUAN'!$C$7:$C$1922,0),0)),"",OFFSET('HARGA SATUAN'!$F$6,MATCH(RAB!C106,'HARGA SATUAN'!$C$7:$C$1922,0),0)))</f>
        <v>Bh</v>
      </c>
      <c r="F106" s="292">
        <f>F104*1</f>
        <v>1</v>
      </c>
      <c r="G106" s="293">
        <f ca="1">IF(ISERROR(OFFSET('HARGA SATUAN'!$Q$6,MATCH(RAB!C106,'HARGA SATUAN'!$C$7:$C$1922,0),0)),0,OFFSET('HARGA SATUAN'!$Q$6,MATCH(RAB!C106,'HARGA SATUAN'!$C$7:$C$1922,0),0))</f>
        <v>14007</v>
      </c>
      <c r="H106" s="294">
        <f t="shared" ca="1" si="40"/>
        <v>0</v>
      </c>
      <c r="I106" s="294">
        <f t="shared" ca="1" si="41"/>
        <v>14007</v>
      </c>
      <c r="J106" s="294">
        <f t="shared" ca="1" si="42"/>
        <v>0</v>
      </c>
      <c r="K106" s="295">
        <f t="shared" ca="1" si="43"/>
        <v>14007</v>
      </c>
      <c r="L106" s="275"/>
      <c r="M106" s="275"/>
      <c r="N106" s="300"/>
      <c r="O106" s="296"/>
      <c r="P106" s="296"/>
      <c r="Q106" s="277"/>
      <c r="R106" s="269"/>
      <c r="S106" s="297"/>
      <c r="T106" s="274"/>
      <c r="U106" s="274"/>
      <c r="V106" s="274"/>
    </row>
    <row r="107" spans="1:22" s="301" customFormat="1">
      <c r="A107" s="269"/>
      <c r="B107" s="408">
        <v>3</v>
      </c>
      <c r="C107" s="302" t="s">
        <v>193</v>
      </c>
      <c r="D107" s="291" t="str">
        <f ca="1">IF(ISERROR(OFFSET('HARGA SATUAN'!$E$6,MATCH(RAB!C107,'HARGA SATUAN'!$C$7:$C$1922,0),0)),"",OFFSET('HARGA SATUAN'!$E$6,MATCH(RAB!C107,'HARGA SATUAN'!$C$7:$C$1922,0),0))</f>
        <v>HDW</v>
      </c>
      <c r="E107" s="292" t="str">
        <f ca="1">IF(B107="+","Unit",IF(ISERROR(OFFSET('HARGA SATUAN'!$F$6,MATCH(RAB!C107,'HARGA SATUAN'!$C$7:$C$1922,0),0)),"",OFFSET('HARGA SATUAN'!$F$6,MATCH(RAB!C107,'HARGA SATUAN'!$C$7:$C$1922,0),0)))</f>
        <v>Mtr</v>
      </c>
      <c r="F107" s="292">
        <f>F104*12</f>
        <v>12</v>
      </c>
      <c r="G107" s="293">
        <f ca="1">IF(ISERROR(OFFSET('HARGA SATUAN'!$Q$6,MATCH(RAB!C107,'HARGA SATUAN'!$C$7:$C$1922,0),0)),0,OFFSET('HARGA SATUAN'!$Q$6,MATCH(RAB!C107,'HARGA SATUAN'!$C$7:$C$1922,0),0))</f>
        <v>18113</v>
      </c>
      <c r="H107" s="294">
        <f t="shared" ca="1" si="40"/>
        <v>0</v>
      </c>
      <c r="I107" s="294">
        <f t="shared" ca="1" si="41"/>
        <v>217356</v>
      </c>
      <c r="J107" s="294">
        <f t="shared" ca="1" si="42"/>
        <v>0</v>
      </c>
      <c r="K107" s="295">
        <f t="shared" ca="1" si="43"/>
        <v>217356</v>
      </c>
      <c r="L107" s="275"/>
      <c r="M107" s="275"/>
      <c r="N107" s="300"/>
      <c r="O107" s="296"/>
      <c r="P107" s="296"/>
      <c r="Q107" s="277"/>
      <c r="R107" s="269"/>
      <c r="S107" s="297"/>
      <c r="T107" s="274"/>
      <c r="U107" s="274"/>
      <c r="V107" s="274"/>
    </row>
    <row r="108" spans="1:22" s="301" customFormat="1">
      <c r="A108" s="269"/>
      <c r="B108" s="408">
        <v>4</v>
      </c>
      <c r="C108" s="302" t="s">
        <v>267</v>
      </c>
      <c r="D108" s="291" t="str">
        <f ca="1">IF(ISERROR(OFFSET('HARGA SATUAN'!$E$6,MATCH(RAB!C108,'HARGA SATUAN'!$C$7:$C$1922,0),0)),"",OFFSET('HARGA SATUAN'!$E$6,MATCH(RAB!C108,'HARGA SATUAN'!$C$7:$C$1922,0),0))</f>
        <v>HDW</v>
      </c>
      <c r="E108" s="292" t="str">
        <f ca="1">IF(B108="+","Unit",IF(ISERROR(OFFSET('HARGA SATUAN'!$F$6,MATCH(RAB!C108,'HARGA SATUAN'!$C$7:$C$1922,0),0)),"",OFFSET('HARGA SATUAN'!$F$6,MATCH(RAB!C108,'HARGA SATUAN'!$C$7:$C$1922,0),0)))</f>
        <v>Bh</v>
      </c>
      <c r="F108" s="292">
        <f>F104*2</f>
        <v>2</v>
      </c>
      <c r="G108" s="293">
        <f ca="1">IF(ISERROR(OFFSET('HARGA SATUAN'!$Q$6,MATCH(RAB!C108,'HARGA SATUAN'!$C$7:$C$1922,0),0)),0,OFFSET('HARGA SATUAN'!$Q$6,MATCH(RAB!C108,'HARGA SATUAN'!$C$7:$C$1922,0),0))</f>
        <v>44821</v>
      </c>
      <c r="H108" s="294">
        <f t="shared" ca="1" si="40"/>
        <v>0</v>
      </c>
      <c r="I108" s="294">
        <f t="shared" ca="1" si="41"/>
        <v>89642</v>
      </c>
      <c r="J108" s="294">
        <f t="shared" ca="1" si="42"/>
        <v>0</v>
      </c>
      <c r="K108" s="295">
        <f t="shared" ca="1" si="43"/>
        <v>89642</v>
      </c>
      <c r="L108" s="275"/>
      <c r="M108" s="275"/>
      <c r="N108" s="300"/>
      <c r="O108" s="296"/>
      <c r="P108" s="296"/>
      <c r="Q108" s="277"/>
      <c r="R108" s="269"/>
      <c r="S108" s="297"/>
      <c r="T108" s="274"/>
      <c r="U108" s="274"/>
      <c r="V108" s="274"/>
    </row>
    <row r="109" spans="1:22" s="301" customFormat="1">
      <c r="A109" s="269"/>
      <c r="B109" s="408">
        <v>5</v>
      </c>
      <c r="C109" s="302" t="s">
        <v>26</v>
      </c>
      <c r="D109" s="291" t="str">
        <f ca="1">IF(ISERROR(OFFSET('HARGA SATUAN'!$E$6,MATCH(RAB!C109,'HARGA SATUAN'!$C$7:$C$1922,0),0)),"",OFFSET('HARGA SATUAN'!$E$6,MATCH(RAB!C109,'HARGA SATUAN'!$C$7:$C$1922,0),0))</f>
        <v>HDW</v>
      </c>
      <c r="E109" s="292" t="str">
        <f ca="1">IF(B109="+","Unit",IF(ISERROR(OFFSET('HARGA SATUAN'!$F$6,MATCH(RAB!C109,'HARGA SATUAN'!$C$7:$C$1922,0),0)),"",OFFSET('HARGA SATUAN'!$F$6,MATCH(RAB!C109,'HARGA SATUAN'!$C$7:$C$1922,0),0)))</f>
        <v>Bh</v>
      </c>
      <c r="F109" s="292">
        <f>F104*1</f>
        <v>1</v>
      </c>
      <c r="G109" s="293">
        <f ca="1">IF(ISERROR(OFFSET('HARGA SATUAN'!$Q$6,MATCH(RAB!C109,'HARGA SATUAN'!$C$7:$C$1922,0),0)),0,OFFSET('HARGA SATUAN'!$Q$6,MATCH(RAB!C109,'HARGA SATUAN'!$C$7:$C$1922,0),0))</f>
        <v>2801</v>
      </c>
      <c r="H109" s="294">
        <f t="shared" ca="1" si="40"/>
        <v>0</v>
      </c>
      <c r="I109" s="294">
        <f t="shared" ca="1" si="41"/>
        <v>2801</v>
      </c>
      <c r="J109" s="294">
        <f t="shared" ca="1" si="42"/>
        <v>0</v>
      </c>
      <c r="K109" s="295">
        <f t="shared" ca="1" si="43"/>
        <v>2801</v>
      </c>
      <c r="L109" s="275"/>
      <c r="M109" s="275"/>
      <c r="N109" s="300"/>
      <c r="O109" s="296"/>
      <c r="P109" s="296"/>
      <c r="Q109" s="277"/>
      <c r="R109" s="269"/>
      <c r="S109" s="297"/>
      <c r="T109" s="274"/>
      <c r="U109" s="274"/>
      <c r="V109" s="274"/>
    </row>
    <row r="110" spans="1:22" s="301" customFormat="1">
      <c r="A110" s="269"/>
      <c r="B110" s="408">
        <v>6</v>
      </c>
      <c r="C110" s="302" t="s">
        <v>2274</v>
      </c>
      <c r="D110" s="291" t="str">
        <f ca="1">IF(ISERROR(OFFSET('HARGA SATUAN'!$E$6,MATCH(RAB!C110,'HARGA SATUAN'!$C$7:$C$1922,0),0)),"",OFFSET('HARGA SATUAN'!$E$6,MATCH(RAB!C110,'HARGA SATUAN'!$C$7:$C$1922,0),0))</f>
        <v>JASA</v>
      </c>
      <c r="E110" s="292" t="str">
        <f ca="1">IF(B110="+","Unit",IF(ISERROR(OFFSET('HARGA SATUAN'!$F$6,MATCH(RAB!C110,'HARGA SATUAN'!$C$7:$C$1922,0),0)),"",OFFSET('HARGA SATUAN'!$F$6,MATCH(RAB!C110,'HARGA SATUAN'!$C$7:$C$1922,0),0)))</f>
        <v>Unit</v>
      </c>
      <c r="F110" s="292">
        <f>F104*1</f>
        <v>1</v>
      </c>
      <c r="G110" s="293">
        <f ca="1">IF(ISERROR(OFFSET('HARGA SATUAN'!$Q$6,MATCH(RAB!C110,'HARGA SATUAN'!$C$7:$C$1922,0),0)),0,OFFSET('HARGA SATUAN'!$Q$6,MATCH(RAB!C110,'HARGA SATUAN'!$C$7:$C$1922,0),0))</f>
        <v>67206</v>
      </c>
      <c r="H110" s="294">
        <f t="shared" ref="H110:H133" ca="1" si="44">IF(OR(D110="MDU",D110="MDU-KD"),(IF($O$3="RAB NON MDU","PLN KD",G110*F110)),0)</f>
        <v>0</v>
      </c>
      <c r="I110" s="294">
        <f t="shared" ref="I110:I133" ca="1" si="45">IF(D110="HDW",G110*F110,0)</f>
        <v>0</v>
      </c>
      <c r="J110" s="294">
        <f t="shared" ref="J110:J133" ca="1" si="46">IF(D110="JASA",G110*F110,0)</f>
        <v>67206</v>
      </c>
      <c r="K110" s="295">
        <f t="shared" ref="K110:K133" ca="1" si="47">SUM(H110:J110)</f>
        <v>67206</v>
      </c>
      <c r="L110" s="275"/>
      <c r="M110" s="275"/>
      <c r="N110" s="300"/>
      <c r="O110" s="296"/>
      <c r="P110" s="296"/>
      <c r="Q110" s="277"/>
      <c r="R110" s="269"/>
      <c r="S110" s="297"/>
      <c r="T110" s="274"/>
      <c r="U110" s="274"/>
      <c r="V110" s="274"/>
    </row>
    <row r="111" spans="1:22" s="301" customFormat="1">
      <c r="A111" s="269"/>
      <c r="B111" s="408"/>
      <c r="C111" s="302"/>
      <c r="D111" s="291" t="str">
        <f ca="1">IF(ISERROR(OFFSET('HARGA SATUAN'!$E$6,MATCH(RAB!C111,'HARGA SATUAN'!$C$7:$C$1922,0),0)),"",OFFSET('HARGA SATUAN'!$E$6,MATCH(RAB!C111,'HARGA SATUAN'!$C$7:$C$1922,0),0))</f>
        <v/>
      </c>
      <c r="E111" s="292" t="str">
        <f ca="1">IF(B111="+","Unit",IF(ISERROR(OFFSET('HARGA SATUAN'!$F$6,MATCH(RAB!C111,'HARGA SATUAN'!$C$7:$C$1922,0),0)),"",OFFSET('HARGA SATUAN'!$F$6,MATCH(RAB!C111,'HARGA SATUAN'!$C$7:$C$1922,0),0)))</f>
        <v/>
      </c>
      <c r="F111" s="292"/>
      <c r="G111" s="293">
        <f ca="1">IF(ISERROR(OFFSET('HARGA SATUAN'!$Q$6,MATCH(RAB!C111,'HARGA SATUAN'!$C$7:$C$1922,0),0)),0,OFFSET('HARGA SATUAN'!$Q$6,MATCH(RAB!C111,'HARGA SATUAN'!$C$7:$C$1922,0),0))</f>
        <v>0</v>
      </c>
      <c r="H111" s="294">
        <f t="shared" ca="1" si="44"/>
        <v>0</v>
      </c>
      <c r="I111" s="294">
        <f t="shared" ca="1" si="45"/>
        <v>0</v>
      </c>
      <c r="J111" s="294">
        <f t="shared" ca="1" si="46"/>
        <v>0</v>
      </c>
      <c r="K111" s="295">
        <f t="shared" ca="1" si="47"/>
        <v>0</v>
      </c>
      <c r="L111" s="275"/>
      <c r="M111" s="275"/>
      <c r="N111" s="300"/>
      <c r="O111" s="296"/>
      <c r="P111" s="296"/>
      <c r="Q111" s="277"/>
      <c r="R111" s="269"/>
      <c r="S111" s="297"/>
      <c r="T111" s="274"/>
      <c r="U111" s="274"/>
      <c r="V111" s="274"/>
    </row>
    <row r="112" spans="1:22" s="301" customFormat="1">
      <c r="A112" s="269"/>
      <c r="B112" s="408" t="s">
        <v>720</v>
      </c>
      <c r="C112" s="302" t="s">
        <v>2563</v>
      </c>
      <c r="D112" s="291" t="str">
        <f ca="1">IF(ISERROR(OFFSET('HARGA SATUAN'!$E$6,MATCH(RAB!C112,'HARGA SATUAN'!$C$7:$C$1922,0),0)),"",OFFSET('HARGA SATUAN'!$E$6,MATCH(RAB!C112,'HARGA SATUAN'!$C$7:$C$1922,0),0))</f>
        <v/>
      </c>
      <c r="E112" s="292" t="str">
        <f ca="1">IF(B112="+","Unit",IF(ISERROR(OFFSET('HARGA SATUAN'!$F$6,MATCH(RAB!C112,'HARGA SATUAN'!$C$7:$C$1922,0),0)),"",OFFSET('HARGA SATUAN'!$F$6,MATCH(RAB!C112,'HARGA SATUAN'!$C$7:$C$1922,0),0)))</f>
        <v>Unit</v>
      </c>
      <c r="F112" s="292">
        <v>1</v>
      </c>
      <c r="G112" s="293">
        <f ca="1">IF(ISERROR(OFFSET('HARGA SATUAN'!$Q$6,MATCH(RAB!C112,'HARGA SATUAN'!$C$7:$C$1922,0),0)),0,OFFSET('HARGA SATUAN'!$Q$6,MATCH(RAB!C112,'HARGA SATUAN'!$C$7:$C$1922,0),0))</f>
        <v>0</v>
      </c>
      <c r="H112" s="294">
        <f t="shared" ca="1" si="44"/>
        <v>0</v>
      </c>
      <c r="I112" s="294">
        <f t="shared" ca="1" si="45"/>
        <v>0</v>
      </c>
      <c r="J112" s="294">
        <f t="shared" ca="1" si="46"/>
        <v>0</v>
      </c>
      <c r="K112" s="295">
        <f t="shared" ca="1" si="47"/>
        <v>0</v>
      </c>
      <c r="L112" s="275"/>
      <c r="M112" s="275"/>
      <c r="N112" s="300"/>
      <c r="O112" s="296"/>
      <c r="P112" s="296"/>
      <c r="Q112" s="277"/>
      <c r="R112" s="269"/>
      <c r="S112" s="297"/>
      <c r="T112" s="274"/>
      <c r="U112" s="274"/>
      <c r="V112" s="274"/>
    </row>
    <row r="113" spans="1:22" s="301" customFormat="1">
      <c r="A113" s="269"/>
      <c r="B113" s="408">
        <v>1</v>
      </c>
      <c r="C113" s="302" t="s">
        <v>242</v>
      </c>
      <c r="D113" s="291" t="str">
        <f ca="1">IF(ISERROR(OFFSET('HARGA SATUAN'!$E$6,MATCH(RAB!C113,'HARGA SATUAN'!$C$7:$C$1922,0),0)),"",OFFSET('HARGA SATUAN'!$E$6,MATCH(RAB!C113,'HARGA SATUAN'!$C$7:$C$1922,0),0))</f>
        <v>HDW</v>
      </c>
      <c r="E113" s="292" t="str">
        <f ca="1">IF(B113="+","Unit",IF(ISERROR(OFFSET('HARGA SATUAN'!$F$6,MATCH(RAB!C113,'HARGA SATUAN'!$C$7:$C$1922,0),0)),"",OFFSET('HARGA SATUAN'!$F$6,MATCH(RAB!C113,'HARGA SATUAN'!$C$7:$C$1922,0),0)))</f>
        <v>Bh</v>
      </c>
      <c r="F113" s="292">
        <f>F112*1</f>
        <v>1</v>
      </c>
      <c r="G113" s="293">
        <f ca="1">IF(ISERROR(OFFSET('HARGA SATUAN'!$Q$6,MATCH(RAB!C113,'HARGA SATUAN'!$C$7:$C$1922,0),0)),0,OFFSET('HARGA SATUAN'!$Q$6,MATCH(RAB!C113,'HARGA SATUAN'!$C$7:$C$1922,0),0))</f>
        <v>109400</v>
      </c>
      <c r="H113" s="294">
        <f t="shared" ca="1" si="44"/>
        <v>0</v>
      </c>
      <c r="I113" s="294">
        <f t="shared" ca="1" si="45"/>
        <v>109400</v>
      </c>
      <c r="J113" s="294">
        <f t="shared" ca="1" si="46"/>
        <v>0</v>
      </c>
      <c r="K113" s="295">
        <f t="shared" ca="1" si="47"/>
        <v>109400</v>
      </c>
      <c r="L113" s="275"/>
      <c r="M113" s="275"/>
      <c r="N113" s="300"/>
      <c r="O113" s="296"/>
      <c r="P113" s="296"/>
      <c r="Q113" s="277"/>
      <c r="R113" s="269"/>
      <c r="S113" s="297"/>
      <c r="T113" s="274"/>
      <c r="U113" s="274"/>
      <c r="V113" s="274"/>
    </row>
    <row r="114" spans="1:22" s="301" customFormat="1">
      <c r="A114" s="269"/>
      <c r="B114" s="408">
        <v>2</v>
      </c>
      <c r="C114" s="302" t="s">
        <v>544</v>
      </c>
      <c r="D114" s="291" t="str">
        <f ca="1">IF(ISERROR(OFFSET('HARGA SATUAN'!$E$6,MATCH(RAB!C114,'HARGA SATUAN'!$C$7:$C$1922,0),0)),"",OFFSET('HARGA SATUAN'!$E$6,MATCH(RAB!C114,'HARGA SATUAN'!$C$7:$C$1922,0),0))</f>
        <v>HDW</v>
      </c>
      <c r="E114" s="292" t="str">
        <f ca="1">IF(B114="+","Unit",IF(ISERROR(OFFSET('HARGA SATUAN'!$F$6,MATCH(RAB!C114,'HARGA SATUAN'!$C$7:$C$1922,0),0)),"",OFFSET('HARGA SATUAN'!$F$6,MATCH(RAB!C114,'HARGA SATUAN'!$C$7:$C$1922,0),0)))</f>
        <v>Bh</v>
      </c>
      <c r="F114" s="292">
        <f>F112*1</f>
        <v>1</v>
      </c>
      <c r="G114" s="293">
        <f ca="1">IF(ISERROR(OFFSET('HARGA SATUAN'!$Q$6,MATCH(RAB!C114,'HARGA SATUAN'!$C$7:$C$1922,0),0)),0,OFFSET('HARGA SATUAN'!$Q$6,MATCH(RAB!C114,'HARGA SATUAN'!$C$7:$C$1922,0),0))</f>
        <v>108675</v>
      </c>
      <c r="H114" s="294">
        <f t="shared" ca="1" si="44"/>
        <v>0</v>
      </c>
      <c r="I114" s="294">
        <f t="shared" ca="1" si="45"/>
        <v>108675</v>
      </c>
      <c r="J114" s="294">
        <f t="shared" ca="1" si="46"/>
        <v>0</v>
      </c>
      <c r="K114" s="295">
        <f t="shared" ca="1" si="47"/>
        <v>108675</v>
      </c>
      <c r="L114" s="275"/>
      <c r="M114" s="275"/>
      <c r="N114" s="300"/>
      <c r="O114" s="296"/>
      <c r="P114" s="296"/>
      <c r="Q114" s="277"/>
      <c r="R114" s="269"/>
      <c r="S114" s="297"/>
      <c r="T114" s="274"/>
      <c r="U114" s="274"/>
      <c r="V114" s="274"/>
    </row>
    <row r="115" spans="1:22" s="301" customFormat="1">
      <c r="A115" s="269"/>
      <c r="B115" s="408">
        <v>4</v>
      </c>
      <c r="C115" s="302" t="s">
        <v>200</v>
      </c>
      <c r="D115" s="291" t="str">
        <f ca="1">IF(ISERROR(OFFSET('HARGA SATUAN'!$E$6,MATCH(RAB!C115,'HARGA SATUAN'!$C$7:$C$1922,0),0)),"",OFFSET('HARGA SATUAN'!$E$6,MATCH(RAB!C115,'HARGA SATUAN'!$C$7:$C$1922,0),0))</f>
        <v>HDW</v>
      </c>
      <c r="E115" s="292" t="str">
        <f ca="1">IF(B115="+","Unit",IF(ISERROR(OFFSET('HARGA SATUAN'!$F$6,MATCH(RAB!C115,'HARGA SATUAN'!$C$7:$C$1922,0),0)),"",OFFSET('HARGA SATUAN'!$F$6,MATCH(RAB!C115,'HARGA SATUAN'!$C$7:$C$1922,0),0)))</f>
        <v>Bh</v>
      </c>
      <c r="F115" s="292">
        <f>F112*1</f>
        <v>1</v>
      </c>
      <c r="G115" s="293">
        <f ca="1">IF(ISERROR(OFFSET('HARGA SATUAN'!$Q$6,MATCH(RAB!C115,'HARGA SATUAN'!$C$7:$C$1922,0),0)),0,OFFSET('HARGA SATUAN'!$Q$6,MATCH(RAB!C115,'HARGA SATUAN'!$C$7:$C$1922,0),0))</f>
        <v>8169</v>
      </c>
      <c r="H115" s="294">
        <f t="shared" ca="1" si="44"/>
        <v>0</v>
      </c>
      <c r="I115" s="294">
        <f t="shared" ca="1" si="45"/>
        <v>8169</v>
      </c>
      <c r="J115" s="294">
        <f t="shared" ca="1" si="46"/>
        <v>0</v>
      </c>
      <c r="K115" s="295">
        <f t="shared" ca="1" si="47"/>
        <v>8169</v>
      </c>
      <c r="L115" s="275"/>
      <c r="M115" s="275"/>
      <c r="N115" s="300"/>
      <c r="O115" s="296"/>
      <c r="P115" s="296"/>
      <c r="Q115" s="277"/>
      <c r="R115" s="269"/>
      <c r="S115" s="297"/>
      <c r="T115" s="274"/>
      <c r="U115" s="274"/>
      <c r="V115" s="274"/>
    </row>
    <row r="116" spans="1:22" s="301" customFormat="1">
      <c r="A116" s="269"/>
      <c r="B116" s="408">
        <v>3</v>
      </c>
      <c r="C116" s="302" t="s">
        <v>2282</v>
      </c>
      <c r="D116" s="291" t="str">
        <f ca="1">IF(ISERROR(OFFSET('HARGA SATUAN'!$E$6,MATCH(RAB!C116,'HARGA SATUAN'!$C$7:$C$1922,0),0)),"",OFFSET('HARGA SATUAN'!$E$6,MATCH(RAB!C116,'HARGA SATUAN'!$C$7:$C$1922,0),0))</f>
        <v>JASA</v>
      </c>
      <c r="E116" s="292" t="str">
        <f ca="1">IF(B116="+","Unit",IF(ISERROR(OFFSET('HARGA SATUAN'!$F$6,MATCH(RAB!C116,'HARGA SATUAN'!$C$7:$C$1922,0),0)),"",OFFSET('HARGA SATUAN'!$F$6,MATCH(RAB!C116,'HARGA SATUAN'!$C$7:$C$1922,0),0)))</f>
        <v>Unit</v>
      </c>
      <c r="F116" s="292">
        <f>F112*1</f>
        <v>1</v>
      </c>
      <c r="G116" s="293">
        <f ca="1">IF(ISERROR(OFFSET('HARGA SATUAN'!$Q$6,MATCH(RAB!C116,'HARGA SATUAN'!$C$7:$C$1922,0),0)),0,OFFSET('HARGA SATUAN'!$Q$6,MATCH(RAB!C116,'HARGA SATUAN'!$C$7:$C$1922,0),0))</f>
        <v>91466</v>
      </c>
      <c r="H116" s="294">
        <f t="shared" ca="1" si="44"/>
        <v>0</v>
      </c>
      <c r="I116" s="294">
        <f t="shared" ca="1" si="45"/>
        <v>0</v>
      </c>
      <c r="J116" s="294">
        <f t="shared" ca="1" si="46"/>
        <v>91466</v>
      </c>
      <c r="K116" s="295">
        <f t="shared" ca="1" si="47"/>
        <v>91466</v>
      </c>
      <c r="L116" s="275"/>
      <c r="M116" s="275"/>
      <c r="N116" s="300"/>
      <c r="O116" s="296"/>
      <c r="P116" s="296"/>
      <c r="Q116" s="277"/>
      <c r="R116" s="269"/>
      <c r="S116" s="297"/>
      <c r="T116" s="274"/>
      <c r="U116" s="274"/>
      <c r="V116" s="274"/>
    </row>
    <row r="117" spans="1:22" s="301" customFormat="1">
      <c r="A117" s="269"/>
      <c r="B117" s="408"/>
      <c r="C117" s="302"/>
      <c r="D117" s="291"/>
      <c r="E117" s="292"/>
      <c r="F117" s="292"/>
      <c r="G117" s="293">
        <f ca="1">IF(ISERROR(OFFSET('HARGA SATUAN'!$Q$6,MATCH(RAB!C117,'HARGA SATUAN'!$C$7:$C$1922,0),0)),0,OFFSET('HARGA SATUAN'!$Q$6,MATCH(RAB!C117,'HARGA SATUAN'!$C$7:$C$1922,0),0))</f>
        <v>0</v>
      </c>
      <c r="H117" s="294">
        <f t="shared" ref="H117" si="48">IF(OR(D117="MDU",D117="MDU-KD"),(IF($O$3="RAB NON MDU","PLN KD",G117*F117)),0)</f>
        <v>0</v>
      </c>
      <c r="I117" s="294">
        <f t="shared" ref="I117" si="49">IF(D117="HDW",G117*F117,0)</f>
        <v>0</v>
      </c>
      <c r="J117" s="294">
        <f t="shared" ref="J117" si="50">IF(D117="JASA",G117*F117,0)</f>
        <v>0</v>
      </c>
      <c r="K117" s="295">
        <f t="shared" ref="K117" si="51">SUM(H117:J117)</f>
        <v>0</v>
      </c>
      <c r="L117" s="275"/>
      <c r="M117" s="275"/>
      <c r="N117" s="300"/>
      <c r="O117" s="296"/>
      <c r="P117" s="296"/>
      <c r="Q117" s="277"/>
      <c r="R117" s="269"/>
      <c r="S117" s="297"/>
      <c r="T117" s="274"/>
      <c r="U117" s="274"/>
      <c r="V117" s="274"/>
    </row>
    <row r="118" spans="1:22" s="301" customFormat="1">
      <c r="A118" s="269"/>
      <c r="B118" s="408" t="s">
        <v>720</v>
      </c>
      <c r="C118" s="302" t="s">
        <v>2581</v>
      </c>
      <c r="D118" s="291" t="str">
        <f ca="1">IF(ISERROR(OFFSET('HARGA SATUAN'!$E$6,MATCH(RAB!C118,'HARGA SATUAN'!$C$7:$C$1922,0),0)),"",OFFSET('HARGA SATUAN'!$E$6,MATCH(RAB!C118,'HARGA SATUAN'!$C$7:$C$1922,0),0))</f>
        <v/>
      </c>
      <c r="E118" s="292" t="str">
        <f ca="1">IF(B118="+","Unit",IF(ISERROR(OFFSET('HARGA SATUAN'!$F$6,MATCH(RAB!C118,'HARGA SATUAN'!$C$7:$C$1922,0),0)),"",OFFSET('HARGA SATUAN'!$F$6,MATCH(RAB!C118,'HARGA SATUAN'!$C$7:$C$1922,0),0)))</f>
        <v>Unit</v>
      </c>
      <c r="F118" s="292">
        <v>2</v>
      </c>
      <c r="G118" s="293">
        <f ca="1">IF(ISERROR(OFFSET('HARGA SATUAN'!$Q$6,MATCH(RAB!C118,'HARGA SATUAN'!$C$7:$C$1922,0),0)),0,OFFSET('HARGA SATUAN'!$Q$6,MATCH(RAB!C118,'HARGA SATUAN'!$C$7:$C$1922,0),0))</f>
        <v>0</v>
      </c>
      <c r="H118" s="294">
        <f t="shared" ref="H118:H124" ca="1" si="52">IF(OR(D118="MDU",D118="MDU-KD"),(IF($O$3="RAB NON MDU","PLN KD",G118*F118)),0)</f>
        <v>0</v>
      </c>
      <c r="I118" s="294">
        <f t="shared" ref="I118:I124" ca="1" si="53">IF(D118="HDW",G118*F118,0)</f>
        <v>0</v>
      </c>
      <c r="J118" s="294">
        <f t="shared" ref="J118:J124" ca="1" si="54">IF(D118="JASA",G118*F118,0)</f>
        <v>0</v>
      </c>
      <c r="K118" s="295">
        <f t="shared" ref="K118:K124" ca="1" si="55">SUM(H118:J118)</f>
        <v>0</v>
      </c>
      <c r="L118" s="275"/>
      <c r="M118" s="275"/>
      <c r="N118" s="300"/>
      <c r="O118" s="296"/>
      <c r="P118" s="296"/>
      <c r="Q118" s="277"/>
      <c r="R118" s="269"/>
      <c r="S118" s="297"/>
      <c r="T118" s="274"/>
      <c r="U118" s="274"/>
      <c r="V118" s="274"/>
    </row>
    <row r="119" spans="1:22" s="301" customFormat="1">
      <c r="A119" s="269"/>
      <c r="B119" s="408">
        <v>1</v>
      </c>
      <c r="C119" s="302" t="s">
        <v>28</v>
      </c>
      <c r="D119" s="291" t="str">
        <f ca="1">IF(ISERROR(OFFSET('HARGA SATUAN'!$E$6,MATCH(RAB!C119,'HARGA SATUAN'!$C$7:$C$1922,0),0)),"",OFFSET('HARGA SATUAN'!$E$6,MATCH(RAB!C119,'HARGA SATUAN'!$C$7:$C$1922,0),0))</f>
        <v>HDW</v>
      </c>
      <c r="E119" s="292" t="str">
        <f ca="1">IF(B119="+","Unit",IF(ISERROR(OFFSET('HARGA SATUAN'!$F$6,MATCH(RAB!C119,'HARGA SATUAN'!$C$7:$C$1922,0),0)),"",OFFSET('HARGA SATUAN'!$F$6,MATCH(RAB!C119,'HARGA SATUAN'!$C$7:$C$1922,0),0)))</f>
        <v>Bh</v>
      </c>
      <c r="F119" s="292">
        <f>F118*1</f>
        <v>2</v>
      </c>
      <c r="G119" s="293">
        <f ca="1">IF(ISERROR(OFFSET('HARGA SATUAN'!$Q$6,MATCH(RAB!C119,'HARGA SATUAN'!$C$7:$C$1922,0),0)),0,OFFSET('HARGA SATUAN'!$Q$6,MATCH(RAB!C119,'HARGA SATUAN'!$C$7:$C$1922,0),0))</f>
        <v>29694</v>
      </c>
      <c r="H119" s="294">
        <f t="shared" ca="1" si="52"/>
        <v>0</v>
      </c>
      <c r="I119" s="294">
        <f t="shared" ca="1" si="53"/>
        <v>59388</v>
      </c>
      <c r="J119" s="294">
        <f t="shared" ca="1" si="54"/>
        <v>0</v>
      </c>
      <c r="K119" s="295">
        <f t="shared" ca="1" si="55"/>
        <v>59388</v>
      </c>
      <c r="L119" s="275"/>
      <c r="M119" s="275"/>
      <c r="N119" s="300"/>
      <c r="O119" s="296"/>
      <c r="P119" s="296"/>
      <c r="Q119" s="277"/>
      <c r="R119" s="269"/>
      <c r="S119" s="297"/>
      <c r="T119" s="274"/>
      <c r="U119" s="274"/>
      <c r="V119" s="274"/>
    </row>
    <row r="120" spans="1:22" s="301" customFormat="1">
      <c r="A120" s="269"/>
      <c r="B120" s="408">
        <v>2</v>
      </c>
      <c r="C120" s="302" t="s">
        <v>2209</v>
      </c>
      <c r="D120" s="291" t="str">
        <f ca="1">IF(ISERROR(OFFSET('HARGA SATUAN'!$E$6,MATCH(RAB!C120,'HARGA SATUAN'!$C$7:$C$1922,0),0)),"",OFFSET('HARGA SATUAN'!$E$6,MATCH(RAB!C120,'HARGA SATUAN'!$C$7:$C$1922,0),0))</f>
        <v>HDW</v>
      </c>
      <c r="E120" s="292" t="str">
        <f ca="1">IF(B120="+","Unit",IF(ISERROR(OFFSET('HARGA SATUAN'!$F$6,MATCH(RAB!C120,'HARGA SATUAN'!$C$7:$C$1922,0),0)),"",OFFSET('HARGA SATUAN'!$F$6,MATCH(RAB!C120,'HARGA SATUAN'!$C$7:$C$1922,0),0)))</f>
        <v>Bh</v>
      </c>
      <c r="F120" s="292">
        <f>F118*1</f>
        <v>2</v>
      </c>
      <c r="G120" s="293">
        <f ca="1">IF(ISERROR(OFFSET('HARGA SATUAN'!$Q$6,MATCH(RAB!C120,'HARGA SATUAN'!$C$7:$C$1922,0),0)),0,OFFSET('HARGA SATUAN'!$Q$6,MATCH(RAB!C120,'HARGA SATUAN'!$C$7:$C$1922,0),0))</f>
        <v>14007</v>
      </c>
      <c r="H120" s="294">
        <f t="shared" ca="1" si="52"/>
        <v>0</v>
      </c>
      <c r="I120" s="294">
        <f t="shared" ca="1" si="53"/>
        <v>28014</v>
      </c>
      <c r="J120" s="294">
        <f t="shared" ca="1" si="54"/>
        <v>0</v>
      </c>
      <c r="K120" s="295">
        <f t="shared" ca="1" si="55"/>
        <v>28014</v>
      </c>
      <c r="L120" s="275"/>
      <c r="M120" s="275"/>
      <c r="N120" s="300"/>
      <c r="O120" s="296"/>
      <c r="P120" s="296"/>
      <c r="Q120" s="277"/>
      <c r="R120" s="269"/>
      <c r="S120" s="297"/>
      <c r="T120" s="274"/>
      <c r="U120" s="274"/>
      <c r="V120" s="274"/>
    </row>
    <row r="121" spans="1:22" s="301" customFormat="1">
      <c r="A121" s="269"/>
      <c r="B121" s="408">
        <v>3</v>
      </c>
      <c r="C121" s="302" t="s">
        <v>194</v>
      </c>
      <c r="D121" s="291" t="str">
        <f ca="1">IF(ISERROR(OFFSET('HARGA SATUAN'!$E$6,MATCH(RAB!C121,'HARGA SATUAN'!$C$7:$C$1922,0),0)),"",OFFSET('HARGA SATUAN'!$E$6,MATCH(RAB!C121,'HARGA SATUAN'!$C$7:$C$1922,0),0))</f>
        <v>HDW</v>
      </c>
      <c r="E121" s="292" t="str">
        <f ca="1">IF(B121="+","Unit",IF(ISERROR(OFFSET('HARGA SATUAN'!$F$6,MATCH(RAB!C121,'HARGA SATUAN'!$C$7:$C$1922,0),0)),"",OFFSET('HARGA SATUAN'!$F$6,MATCH(RAB!C121,'HARGA SATUAN'!$C$7:$C$1922,0),0)))</f>
        <v>Mtr</v>
      </c>
      <c r="F121" s="292">
        <f>F118*12</f>
        <v>24</v>
      </c>
      <c r="G121" s="293">
        <f ca="1">IF(ISERROR(OFFSET('HARGA SATUAN'!$Q$6,MATCH(RAB!C121,'HARGA SATUAN'!$C$7:$C$1922,0),0)),0,OFFSET('HARGA SATUAN'!$Q$6,MATCH(RAB!C121,'HARGA SATUAN'!$C$7:$C$1922,0),0))</f>
        <v>29187</v>
      </c>
      <c r="H121" s="294">
        <f t="shared" ca="1" si="52"/>
        <v>0</v>
      </c>
      <c r="I121" s="294">
        <f t="shared" ca="1" si="53"/>
        <v>700488</v>
      </c>
      <c r="J121" s="294">
        <f t="shared" ca="1" si="54"/>
        <v>0</v>
      </c>
      <c r="K121" s="295">
        <f t="shared" ca="1" si="55"/>
        <v>700488</v>
      </c>
      <c r="L121" s="275"/>
      <c r="M121" s="275"/>
      <c r="N121" s="300"/>
      <c r="O121" s="296"/>
      <c r="P121" s="296"/>
      <c r="Q121" s="277"/>
      <c r="R121" s="269"/>
      <c r="S121" s="297"/>
      <c r="T121" s="274"/>
      <c r="U121" s="274"/>
      <c r="V121" s="274"/>
    </row>
    <row r="122" spans="1:22" s="301" customFormat="1">
      <c r="A122" s="269"/>
      <c r="B122" s="408">
        <v>4</v>
      </c>
      <c r="C122" s="302" t="s">
        <v>267</v>
      </c>
      <c r="D122" s="291" t="str">
        <f ca="1">IF(ISERROR(OFFSET('HARGA SATUAN'!$E$6,MATCH(RAB!C122,'HARGA SATUAN'!$C$7:$C$1922,0),0)),"",OFFSET('HARGA SATUAN'!$E$6,MATCH(RAB!C122,'HARGA SATUAN'!$C$7:$C$1922,0),0))</f>
        <v>HDW</v>
      </c>
      <c r="E122" s="292" t="str">
        <f ca="1">IF(B122="+","Unit",IF(ISERROR(OFFSET('HARGA SATUAN'!$F$6,MATCH(RAB!C122,'HARGA SATUAN'!$C$7:$C$1922,0),0)),"",OFFSET('HARGA SATUAN'!$F$6,MATCH(RAB!C122,'HARGA SATUAN'!$C$7:$C$1922,0),0)))</f>
        <v>Bh</v>
      </c>
      <c r="F122" s="292">
        <f>F118*2</f>
        <v>4</v>
      </c>
      <c r="G122" s="293">
        <f ca="1">IF(ISERROR(OFFSET('HARGA SATUAN'!$Q$6,MATCH(RAB!C122,'HARGA SATUAN'!$C$7:$C$1922,0),0)),0,OFFSET('HARGA SATUAN'!$Q$6,MATCH(RAB!C122,'HARGA SATUAN'!$C$7:$C$1922,0),0))</f>
        <v>44821</v>
      </c>
      <c r="H122" s="294">
        <f t="shared" ca="1" si="52"/>
        <v>0</v>
      </c>
      <c r="I122" s="294">
        <f t="shared" ca="1" si="53"/>
        <v>179284</v>
      </c>
      <c r="J122" s="294">
        <f t="shared" ca="1" si="54"/>
        <v>0</v>
      </c>
      <c r="K122" s="295">
        <f t="shared" ca="1" si="55"/>
        <v>179284</v>
      </c>
      <c r="L122" s="275"/>
      <c r="M122" s="275"/>
      <c r="N122" s="300"/>
      <c r="O122" s="296"/>
      <c r="P122" s="296"/>
      <c r="Q122" s="277"/>
      <c r="R122" s="269"/>
      <c r="S122" s="297"/>
      <c r="T122" s="274"/>
      <c r="U122" s="274"/>
      <c r="V122" s="274"/>
    </row>
    <row r="123" spans="1:22" s="301" customFormat="1">
      <c r="A123" s="269"/>
      <c r="B123" s="408">
        <v>5</v>
      </c>
      <c r="C123" s="302" t="s">
        <v>26</v>
      </c>
      <c r="D123" s="291" t="str">
        <f ca="1">IF(ISERROR(OFFSET('HARGA SATUAN'!$E$6,MATCH(RAB!C123,'HARGA SATUAN'!$C$7:$C$1922,0),0)),"",OFFSET('HARGA SATUAN'!$E$6,MATCH(RAB!C123,'HARGA SATUAN'!$C$7:$C$1922,0),0))</f>
        <v>HDW</v>
      </c>
      <c r="E123" s="292" t="str">
        <f ca="1">IF(B123="+","Unit",IF(ISERROR(OFFSET('HARGA SATUAN'!$F$6,MATCH(RAB!C123,'HARGA SATUAN'!$C$7:$C$1922,0),0)),"",OFFSET('HARGA SATUAN'!$F$6,MATCH(RAB!C123,'HARGA SATUAN'!$C$7:$C$1922,0),0)))</f>
        <v>Bh</v>
      </c>
      <c r="F123" s="292">
        <f>F118*1</f>
        <v>2</v>
      </c>
      <c r="G123" s="293">
        <f ca="1">IF(ISERROR(OFFSET('HARGA SATUAN'!$Q$6,MATCH(RAB!C123,'HARGA SATUAN'!$C$7:$C$1922,0),0)),0,OFFSET('HARGA SATUAN'!$Q$6,MATCH(RAB!C123,'HARGA SATUAN'!$C$7:$C$1922,0),0))</f>
        <v>2801</v>
      </c>
      <c r="H123" s="294">
        <f t="shared" ca="1" si="52"/>
        <v>0</v>
      </c>
      <c r="I123" s="294">
        <f t="shared" ca="1" si="53"/>
        <v>5602</v>
      </c>
      <c r="J123" s="294">
        <f t="shared" ca="1" si="54"/>
        <v>0</v>
      </c>
      <c r="K123" s="295">
        <f t="shared" ca="1" si="55"/>
        <v>5602</v>
      </c>
      <c r="L123" s="275"/>
      <c r="M123" s="275"/>
      <c r="N123" s="300"/>
      <c r="O123" s="296"/>
      <c r="P123" s="296"/>
      <c r="Q123" s="277"/>
      <c r="R123" s="269"/>
      <c r="S123" s="297"/>
      <c r="T123" s="274"/>
      <c r="U123" s="274"/>
      <c r="V123" s="274"/>
    </row>
    <row r="124" spans="1:22" s="301" customFormat="1">
      <c r="A124" s="269"/>
      <c r="B124" s="408">
        <v>6</v>
      </c>
      <c r="C124" s="302" t="s">
        <v>2275</v>
      </c>
      <c r="D124" s="291" t="str">
        <f ca="1">IF(ISERROR(OFFSET('HARGA SATUAN'!$E$6,MATCH(RAB!C124,'HARGA SATUAN'!$C$7:$C$1922,0),0)),"",OFFSET('HARGA SATUAN'!$E$6,MATCH(RAB!C124,'HARGA SATUAN'!$C$7:$C$1922,0),0))</f>
        <v>JASA</v>
      </c>
      <c r="E124" s="292" t="str">
        <f ca="1">IF(B124="+","Unit",IF(ISERROR(OFFSET('HARGA SATUAN'!$F$6,MATCH(RAB!C124,'HARGA SATUAN'!$C$7:$C$1922,0),0)),"",OFFSET('HARGA SATUAN'!$F$6,MATCH(RAB!C124,'HARGA SATUAN'!$C$7:$C$1922,0),0)))</f>
        <v>Unit</v>
      </c>
      <c r="F124" s="292">
        <f>F118*1</f>
        <v>2</v>
      </c>
      <c r="G124" s="293">
        <f ca="1">IF(ISERROR(OFFSET('HARGA SATUAN'!$Q$6,MATCH(RAB!C124,'HARGA SATUAN'!$C$7:$C$1922,0),0)),0,OFFSET('HARGA SATUAN'!$Q$6,MATCH(RAB!C124,'HARGA SATUAN'!$C$7:$C$1922,0),0))</f>
        <v>67206</v>
      </c>
      <c r="H124" s="294">
        <f t="shared" ca="1" si="52"/>
        <v>0</v>
      </c>
      <c r="I124" s="294">
        <f t="shared" ca="1" si="53"/>
        <v>0</v>
      </c>
      <c r="J124" s="294">
        <f t="shared" ca="1" si="54"/>
        <v>134412</v>
      </c>
      <c r="K124" s="295">
        <f t="shared" ca="1" si="55"/>
        <v>134412</v>
      </c>
      <c r="L124" s="275"/>
      <c r="M124" s="275"/>
      <c r="N124" s="300"/>
      <c r="O124" s="296"/>
      <c r="P124" s="296"/>
      <c r="Q124" s="277"/>
      <c r="R124" s="269"/>
      <c r="S124" s="297"/>
      <c r="T124" s="274"/>
      <c r="U124" s="274"/>
      <c r="V124" s="274"/>
    </row>
    <row r="125" spans="1:22" s="301" customFormat="1">
      <c r="A125" s="269"/>
      <c r="B125" s="408"/>
      <c r="C125" s="302"/>
      <c r="D125" s="291" t="str">
        <f ca="1">IF(ISERROR(OFFSET('HARGA SATUAN'!$E$6,MATCH(RAB!C125,'HARGA SATUAN'!$C$7:$C$1922,0),0)),"",OFFSET('HARGA SATUAN'!$E$6,MATCH(RAB!C125,'HARGA SATUAN'!$C$7:$C$1922,0),0))</f>
        <v/>
      </c>
      <c r="E125" s="292" t="str">
        <f ca="1">IF(B125="+","Unit",IF(ISERROR(OFFSET('HARGA SATUAN'!$F$6,MATCH(RAB!C125,'HARGA SATUAN'!$C$7:$C$1922,0),0)),"",OFFSET('HARGA SATUAN'!$F$6,MATCH(RAB!C125,'HARGA SATUAN'!$C$7:$C$1922,0),0)))</f>
        <v/>
      </c>
      <c r="F125" s="292"/>
      <c r="G125" s="293">
        <f ca="1">IF(ISERROR(OFFSET('HARGA SATUAN'!$Q$6,MATCH(RAB!C125,'HARGA SATUAN'!$C$7:$C$1922,0),0)),0,OFFSET('HARGA SATUAN'!$Q$6,MATCH(RAB!C125,'HARGA SATUAN'!$C$7:$C$1922,0),0))</f>
        <v>0</v>
      </c>
      <c r="H125" s="294">
        <f t="shared" ref="H125:H130" ca="1" si="56">IF(OR(D125="MDU",D125="MDU-KD"),(IF($O$3="RAB NON MDU","PLN KD",G125*F125)),0)</f>
        <v>0</v>
      </c>
      <c r="I125" s="294">
        <f t="shared" ref="I125:I130" ca="1" si="57">IF(D125="HDW",G125*F125,0)</f>
        <v>0</v>
      </c>
      <c r="J125" s="294">
        <f t="shared" ref="J125:J130" ca="1" si="58">IF(D125="JASA",G125*F125,0)</f>
        <v>0</v>
      </c>
      <c r="K125" s="295">
        <f t="shared" ref="K125:K130" ca="1" si="59">SUM(H125:J125)</f>
        <v>0</v>
      </c>
      <c r="L125" s="275"/>
      <c r="M125" s="275"/>
      <c r="N125" s="300"/>
      <c r="O125" s="296"/>
      <c r="P125" s="296"/>
      <c r="Q125" s="277"/>
      <c r="R125" s="269"/>
      <c r="S125" s="297"/>
      <c r="T125" s="274"/>
      <c r="U125" s="274"/>
      <c r="V125" s="274"/>
    </row>
    <row r="126" spans="1:22" s="301" customFormat="1">
      <c r="A126" s="269"/>
      <c r="B126" s="408" t="s">
        <v>720</v>
      </c>
      <c r="C126" s="302" t="s">
        <v>2582</v>
      </c>
      <c r="D126" s="291" t="str">
        <f ca="1">IF(ISERROR(OFFSET('HARGA SATUAN'!$E$6,MATCH(RAB!C126,'HARGA SATUAN'!$C$7:$C$1922,0),0)),"",OFFSET('HARGA SATUAN'!$E$6,MATCH(RAB!C126,'HARGA SATUAN'!$C$7:$C$1922,0),0))</f>
        <v/>
      </c>
      <c r="E126" s="292" t="str">
        <f ca="1">IF(B126="+","Unit",IF(ISERROR(OFFSET('HARGA SATUAN'!$F$6,MATCH(RAB!C126,'HARGA SATUAN'!$C$7:$C$1922,0),0)),"",OFFSET('HARGA SATUAN'!$F$6,MATCH(RAB!C126,'HARGA SATUAN'!$C$7:$C$1922,0),0)))</f>
        <v>Unit</v>
      </c>
      <c r="F126" s="292">
        <v>2</v>
      </c>
      <c r="G126" s="293">
        <f ca="1">IF(ISERROR(OFFSET('HARGA SATUAN'!$Q$6,MATCH(RAB!C126,'HARGA SATUAN'!$C$7:$C$1922,0),0)),0,OFFSET('HARGA SATUAN'!$Q$6,MATCH(RAB!C126,'HARGA SATUAN'!$C$7:$C$1922,0),0))</f>
        <v>0</v>
      </c>
      <c r="H126" s="294">
        <f t="shared" ca="1" si="56"/>
        <v>0</v>
      </c>
      <c r="I126" s="294">
        <f t="shared" ca="1" si="57"/>
        <v>0</v>
      </c>
      <c r="J126" s="294">
        <f t="shared" ca="1" si="58"/>
        <v>0</v>
      </c>
      <c r="K126" s="295">
        <f t="shared" ca="1" si="59"/>
        <v>0</v>
      </c>
      <c r="L126" s="275"/>
      <c r="M126" s="275"/>
      <c r="N126" s="300"/>
      <c r="O126" s="296"/>
      <c r="P126" s="296"/>
      <c r="Q126" s="277"/>
      <c r="R126" s="269"/>
      <c r="S126" s="297"/>
      <c r="T126" s="274"/>
      <c r="U126" s="274"/>
      <c r="V126" s="274"/>
    </row>
    <row r="127" spans="1:22" s="301" customFormat="1">
      <c r="A127" s="269"/>
      <c r="B127" s="408">
        <v>1</v>
      </c>
      <c r="C127" s="302" t="s">
        <v>545</v>
      </c>
      <c r="D127" s="291" t="str">
        <f ca="1">IF(ISERROR(OFFSET('HARGA SATUAN'!$E$6,MATCH(RAB!C127,'HARGA SATUAN'!$C$7:$C$1922,0),0)),"",OFFSET('HARGA SATUAN'!$E$6,MATCH(RAB!C127,'HARGA SATUAN'!$C$7:$C$1922,0),0))</f>
        <v>HDW</v>
      </c>
      <c r="E127" s="292" t="str">
        <f ca="1">IF(B127="+","Unit",IF(ISERROR(OFFSET('HARGA SATUAN'!$F$6,MATCH(RAB!C127,'HARGA SATUAN'!$C$7:$C$1922,0),0)),"",OFFSET('HARGA SATUAN'!$F$6,MATCH(RAB!C127,'HARGA SATUAN'!$C$7:$C$1922,0),0)))</f>
        <v>Bh</v>
      </c>
      <c r="F127" s="292">
        <f>F126*1</f>
        <v>2</v>
      </c>
      <c r="G127" s="293">
        <f ca="1">IF(ISERROR(OFFSET('HARGA SATUAN'!$Q$6,MATCH(RAB!C127,'HARGA SATUAN'!$C$7:$C$1922,0),0)),0,OFFSET('HARGA SATUAN'!$Q$6,MATCH(RAB!C127,'HARGA SATUAN'!$C$7:$C$1922,0),0))</f>
        <v>136103</v>
      </c>
      <c r="H127" s="294">
        <f t="shared" ca="1" si="56"/>
        <v>0</v>
      </c>
      <c r="I127" s="294">
        <f t="shared" ca="1" si="57"/>
        <v>272206</v>
      </c>
      <c r="J127" s="294">
        <f t="shared" ca="1" si="58"/>
        <v>0</v>
      </c>
      <c r="K127" s="295">
        <f t="shared" ca="1" si="59"/>
        <v>272206</v>
      </c>
      <c r="L127" s="275"/>
      <c r="M127" s="275"/>
      <c r="N127" s="300"/>
      <c r="O127" s="296"/>
      <c r="P127" s="296"/>
      <c r="Q127" s="277"/>
      <c r="R127" s="269"/>
      <c r="S127" s="297"/>
      <c r="T127" s="274"/>
      <c r="U127" s="274"/>
      <c r="V127" s="274"/>
    </row>
    <row r="128" spans="1:22" s="301" customFormat="1">
      <c r="A128" s="269"/>
      <c r="B128" s="408">
        <v>2</v>
      </c>
      <c r="C128" s="302" t="s">
        <v>241</v>
      </c>
      <c r="D128" s="291" t="str">
        <f ca="1">IF(ISERROR(OFFSET('HARGA SATUAN'!$E$6,MATCH(RAB!C128,'HARGA SATUAN'!$C$7:$C$1922,0),0)),"",OFFSET('HARGA SATUAN'!$E$6,MATCH(RAB!C128,'HARGA SATUAN'!$C$7:$C$1922,0),0))</f>
        <v>HDW</v>
      </c>
      <c r="E128" s="292" t="str">
        <f ca="1">IF(B128="+","Unit",IF(ISERROR(OFFSET('HARGA SATUAN'!$F$6,MATCH(RAB!C128,'HARGA SATUAN'!$C$7:$C$1922,0),0)),"",OFFSET('HARGA SATUAN'!$F$6,MATCH(RAB!C128,'HARGA SATUAN'!$C$7:$C$1922,0),0)))</f>
        <v>Bh</v>
      </c>
      <c r="F128" s="292">
        <f>F126*1</f>
        <v>2</v>
      </c>
      <c r="G128" s="293">
        <f ca="1">IF(ISERROR(OFFSET('HARGA SATUAN'!$Q$6,MATCH(RAB!C128,'HARGA SATUAN'!$C$7:$C$1922,0),0)),0,OFFSET('HARGA SATUAN'!$Q$6,MATCH(RAB!C128,'HARGA SATUAN'!$C$7:$C$1922,0),0))</f>
        <v>136206</v>
      </c>
      <c r="H128" s="294">
        <f t="shared" ca="1" si="56"/>
        <v>0</v>
      </c>
      <c r="I128" s="294">
        <f t="shared" ca="1" si="57"/>
        <v>272412</v>
      </c>
      <c r="J128" s="294">
        <f t="shared" ca="1" si="58"/>
        <v>0</v>
      </c>
      <c r="K128" s="295">
        <f t="shared" ca="1" si="59"/>
        <v>272412</v>
      </c>
      <c r="L128" s="275"/>
      <c r="M128" s="275"/>
      <c r="N128" s="300"/>
      <c r="O128" s="296"/>
      <c r="P128" s="296"/>
      <c r="Q128" s="277"/>
      <c r="R128" s="269"/>
      <c r="S128" s="297"/>
      <c r="T128" s="274"/>
      <c r="U128" s="274"/>
      <c r="V128" s="274"/>
    </row>
    <row r="129" spans="1:22" s="301" customFormat="1">
      <c r="A129" s="269"/>
      <c r="B129" s="408">
        <v>3</v>
      </c>
      <c r="C129" s="302" t="s">
        <v>200</v>
      </c>
      <c r="D129" s="291" t="str">
        <f ca="1">IF(ISERROR(OFFSET('HARGA SATUAN'!$E$6,MATCH(RAB!C129,'HARGA SATUAN'!$C$7:$C$1922,0),0)),"",OFFSET('HARGA SATUAN'!$E$6,MATCH(RAB!C129,'HARGA SATUAN'!$C$7:$C$1922,0),0))</f>
        <v>HDW</v>
      </c>
      <c r="E129" s="292" t="str">
        <f ca="1">IF(B129="+","Unit",IF(ISERROR(OFFSET('HARGA SATUAN'!$F$6,MATCH(RAB!C129,'HARGA SATUAN'!$C$7:$C$1922,0),0)),"",OFFSET('HARGA SATUAN'!$F$6,MATCH(RAB!C129,'HARGA SATUAN'!$C$7:$C$1922,0),0)))</f>
        <v>Bh</v>
      </c>
      <c r="F129" s="292">
        <f>F126*1</f>
        <v>2</v>
      </c>
      <c r="G129" s="293">
        <f ca="1">IF(ISERROR(OFFSET('HARGA SATUAN'!$Q$6,MATCH(RAB!C129,'HARGA SATUAN'!$C$7:$C$1922,0),0)),0,OFFSET('HARGA SATUAN'!$Q$6,MATCH(RAB!C129,'HARGA SATUAN'!$C$7:$C$1922,0),0))</f>
        <v>8169</v>
      </c>
      <c r="H129" s="294">
        <f t="shared" ca="1" si="56"/>
        <v>0</v>
      </c>
      <c r="I129" s="294">
        <f t="shared" ca="1" si="57"/>
        <v>16338</v>
      </c>
      <c r="J129" s="294">
        <f t="shared" ca="1" si="58"/>
        <v>0</v>
      </c>
      <c r="K129" s="295">
        <f t="shared" ca="1" si="59"/>
        <v>16338</v>
      </c>
      <c r="L129" s="275"/>
      <c r="M129" s="275"/>
      <c r="N129" s="300"/>
      <c r="O129" s="296"/>
      <c r="P129" s="296"/>
      <c r="Q129" s="277"/>
      <c r="R129" s="269"/>
      <c r="S129" s="297"/>
      <c r="T129" s="274"/>
      <c r="U129" s="274"/>
      <c r="V129" s="274"/>
    </row>
    <row r="130" spans="1:22" s="301" customFormat="1">
      <c r="A130" s="269"/>
      <c r="B130" s="408">
        <v>4</v>
      </c>
      <c r="C130" s="302" t="s">
        <v>2283</v>
      </c>
      <c r="D130" s="291" t="str">
        <f ca="1">IF(ISERROR(OFFSET('HARGA SATUAN'!$E$6,MATCH(RAB!C130,'HARGA SATUAN'!$C$7:$C$1922,0),0)),"",OFFSET('HARGA SATUAN'!$E$6,MATCH(RAB!C130,'HARGA SATUAN'!$C$7:$C$1922,0),0))</f>
        <v>JASA</v>
      </c>
      <c r="E130" s="292" t="str">
        <f ca="1">IF(B130="+","Unit",IF(ISERROR(OFFSET('HARGA SATUAN'!$F$6,MATCH(RAB!C130,'HARGA SATUAN'!$C$7:$C$1922,0),0)),"",OFFSET('HARGA SATUAN'!$F$6,MATCH(RAB!C130,'HARGA SATUAN'!$C$7:$C$1922,0),0)))</f>
        <v>Unit</v>
      </c>
      <c r="F130" s="292">
        <f>F126*1</f>
        <v>2</v>
      </c>
      <c r="G130" s="293">
        <f ca="1">IF(ISERROR(OFFSET('HARGA SATUAN'!$Q$6,MATCH(RAB!C130,'HARGA SATUAN'!$C$7:$C$1922,0),0)),0,OFFSET('HARGA SATUAN'!$Q$6,MATCH(RAB!C130,'HARGA SATUAN'!$C$7:$C$1922,0),0))</f>
        <v>91466</v>
      </c>
      <c r="H130" s="294">
        <f t="shared" ca="1" si="56"/>
        <v>0</v>
      </c>
      <c r="I130" s="294">
        <f t="shared" ca="1" si="57"/>
        <v>0</v>
      </c>
      <c r="J130" s="294">
        <f t="shared" ca="1" si="58"/>
        <v>182932</v>
      </c>
      <c r="K130" s="295">
        <f t="shared" ca="1" si="59"/>
        <v>182932</v>
      </c>
      <c r="L130" s="275"/>
      <c r="M130" s="275"/>
      <c r="N130" s="300"/>
      <c r="O130" s="296"/>
      <c r="P130" s="296"/>
      <c r="Q130" s="277"/>
      <c r="R130" s="269"/>
      <c r="S130" s="297"/>
      <c r="T130" s="274"/>
      <c r="U130" s="274"/>
      <c r="V130" s="274"/>
    </row>
    <row r="131" spans="1:22" s="301" customFormat="1">
      <c r="A131" s="269"/>
      <c r="B131" s="408"/>
      <c r="C131" s="302"/>
      <c r="D131" s="291"/>
      <c r="E131" s="292"/>
      <c r="F131" s="292"/>
      <c r="G131" s="293"/>
      <c r="H131" s="294"/>
      <c r="I131" s="294"/>
      <c r="J131" s="294"/>
      <c r="K131" s="295"/>
      <c r="L131" s="275"/>
      <c r="M131" s="275"/>
      <c r="N131" s="300"/>
      <c r="O131" s="296"/>
      <c r="P131" s="296"/>
      <c r="Q131" s="277"/>
      <c r="R131" s="269"/>
      <c r="S131" s="297"/>
      <c r="T131" s="274"/>
      <c r="U131" s="274"/>
      <c r="V131" s="274"/>
    </row>
    <row r="132" spans="1:22" s="301" customFormat="1">
      <c r="A132" s="269"/>
      <c r="B132" s="408" t="s">
        <v>720</v>
      </c>
      <c r="C132" s="302" t="s">
        <v>2564</v>
      </c>
      <c r="D132" s="291" t="str">
        <f ca="1">IF(ISERROR(OFFSET('HARGA SATUAN'!$E$6,MATCH(RAB!C132,'HARGA SATUAN'!$C$7:$C$1922,0),0)),"",OFFSET('HARGA SATUAN'!$E$6,MATCH(RAB!C132,'HARGA SATUAN'!$C$7:$C$1922,0),0))</f>
        <v/>
      </c>
      <c r="E132" s="292" t="str">
        <f ca="1">IF(B132="+","Unit",IF(ISERROR(OFFSET('HARGA SATUAN'!$F$6,MATCH(RAB!C132,'HARGA SATUAN'!$C$7:$C$1922,0),0)),"",OFFSET('HARGA SATUAN'!$F$6,MATCH(RAB!C132,'HARGA SATUAN'!$C$7:$C$1922,0),0)))</f>
        <v>Unit</v>
      </c>
      <c r="F132" s="292">
        <v>10</v>
      </c>
      <c r="G132" s="293">
        <f ca="1">IF(ISERROR(OFFSET('HARGA SATUAN'!$Q$6,MATCH(RAB!C132,'HARGA SATUAN'!$C$7:$C$1922,0),0)),0,OFFSET('HARGA SATUAN'!$Q$6,MATCH(RAB!C132,'HARGA SATUAN'!$C$7:$C$1922,0),0))</f>
        <v>0</v>
      </c>
      <c r="H132" s="294">
        <f t="shared" ca="1" si="44"/>
        <v>0</v>
      </c>
      <c r="I132" s="294">
        <f t="shared" ca="1" si="45"/>
        <v>0</v>
      </c>
      <c r="J132" s="294">
        <f t="shared" ca="1" si="46"/>
        <v>0</v>
      </c>
      <c r="K132" s="295">
        <f t="shared" ca="1" si="47"/>
        <v>0</v>
      </c>
      <c r="L132" s="275"/>
      <c r="M132" s="275"/>
      <c r="N132" s="300"/>
      <c r="O132" s="296"/>
      <c r="P132" s="296"/>
      <c r="Q132" s="277"/>
      <c r="R132" s="269"/>
      <c r="S132" s="297"/>
      <c r="T132" s="274"/>
      <c r="U132" s="274"/>
      <c r="V132" s="274"/>
    </row>
    <row r="133" spans="1:22" s="301" customFormat="1">
      <c r="A133" s="269"/>
      <c r="B133" s="408">
        <v>1</v>
      </c>
      <c r="C133" s="302" t="s">
        <v>30</v>
      </c>
      <c r="D133" s="291" t="str">
        <f ca="1">IF(ISERROR(OFFSET('HARGA SATUAN'!$E$6,MATCH(RAB!C133,'HARGA SATUAN'!$C$7:$C$1922,0),0)),"",OFFSET('HARGA SATUAN'!$E$6,MATCH(RAB!C133,'HARGA SATUAN'!$C$7:$C$1922,0),0))</f>
        <v>HDW</v>
      </c>
      <c r="E133" s="292" t="str">
        <f ca="1">IF(B133="+","Unit",IF(ISERROR(OFFSET('HARGA SATUAN'!$F$6,MATCH(RAB!C133,'HARGA SATUAN'!$C$7:$C$1922,0),0)),"",OFFSET('HARGA SATUAN'!$F$6,MATCH(RAB!C133,'HARGA SATUAN'!$C$7:$C$1922,0),0)))</f>
        <v>Bh</v>
      </c>
      <c r="F133" s="292">
        <f>F132*1</f>
        <v>10</v>
      </c>
      <c r="G133" s="293">
        <f ca="1">IF(ISERROR(OFFSET('HARGA SATUAN'!$Q$6,MATCH(RAB!C133,'HARGA SATUAN'!$C$7:$C$1922,0),0)),0,OFFSET('HARGA SATUAN'!$Q$6,MATCH(RAB!C133,'HARGA SATUAN'!$C$7:$C$1922,0),0))</f>
        <v>54338</v>
      </c>
      <c r="H133" s="294">
        <f t="shared" ca="1" si="44"/>
        <v>0</v>
      </c>
      <c r="I133" s="294">
        <f t="shared" ca="1" si="45"/>
        <v>543380</v>
      </c>
      <c r="J133" s="294">
        <f t="shared" ca="1" si="46"/>
        <v>0</v>
      </c>
      <c r="K133" s="295">
        <f t="shared" ca="1" si="47"/>
        <v>543380</v>
      </c>
      <c r="L133" s="275"/>
      <c r="M133" s="275"/>
      <c r="N133" s="300"/>
      <c r="O133" s="296"/>
      <c r="P133" s="296"/>
      <c r="Q133" s="277"/>
      <c r="R133" s="269"/>
      <c r="S133" s="297"/>
      <c r="T133" s="274"/>
      <c r="U133" s="274"/>
      <c r="V133" s="274"/>
    </row>
    <row r="134" spans="1:22" s="301" customFormat="1">
      <c r="A134" s="269"/>
      <c r="B134" s="408">
        <v>2</v>
      </c>
      <c r="C134" s="302" t="s">
        <v>32</v>
      </c>
      <c r="D134" s="291" t="str">
        <f ca="1">IF(ISERROR(OFFSET('HARGA SATUAN'!$E$6,MATCH(RAB!C134,'HARGA SATUAN'!$C$7:$C$1922,0),0)),"",OFFSET('HARGA SATUAN'!$E$6,MATCH(RAB!C134,'HARGA SATUAN'!$C$7:$C$1922,0),0))</f>
        <v>HDW</v>
      </c>
      <c r="E134" s="292" t="str">
        <f ca="1">IF(B134="+","Unit",IF(ISERROR(OFFSET('HARGA SATUAN'!$F$6,MATCH(RAB!C134,'HARGA SATUAN'!$C$7:$C$1922,0),0)),"",OFFSET('HARGA SATUAN'!$F$6,MATCH(RAB!C134,'HARGA SATUAN'!$C$7:$C$1922,0),0)))</f>
        <v>Mtr</v>
      </c>
      <c r="F134" s="292">
        <f>F132*0.8</f>
        <v>8</v>
      </c>
      <c r="G134" s="293">
        <f ca="1">IF(ISERROR(OFFSET('HARGA SATUAN'!$Q$6,MATCH(RAB!C134,'HARGA SATUAN'!$C$7:$C$1922,0),0)),0,OFFSET('HARGA SATUAN'!$Q$6,MATCH(RAB!C134,'HARGA SATUAN'!$C$7:$C$1922,0),0))</f>
        <v>28980</v>
      </c>
      <c r="H134" s="294">
        <f t="shared" ref="H134:H149" ca="1" si="60">IF(OR(D134="MDU",D134="MDU-KD"),(IF($O$3="RAB NON MDU","PLN KD",G134*F134)),0)</f>
        <v>0</v>
      </c>
      <c r="I134" s="294">
        <f t="shared" ref="I134:I149" ca="1" si="61">IF(D134="HDW",G134*F134,0)</f>
        <v>231840</v>
      </c>
      <c r="J134" s="294">
        <f t="shared" ref="J134:J149" ca="1" si="62">IF(D134="JASA",G134*F134,0)</f>
        <v>0</v>
      </c>
      <c r="K134" s="295">
        <f t="shared" ref="K134:K149" ca="1" si="63">SUM(H134:J134)</f>
        <v>231840</v>
      </c>
      <c r="L134" s="275"/>
      <c r="M134" s="275"/>
      <c r="N134" s="300"/>
      <c r="O134" s="296"/>
      <c r="P134" s="296"/>
      <c r="Q134" s="277"/>
      <c r="R134" s="269"/>
      <c r="S134" s="297"/>
      <c r="T134" s="274"/>
      <c r="U134" s="274"/>
      <c r="V134" s="274"/>
    </row>
    <row r="135" spans="1:22" s="301" customFormat="1">
      <c r="A135" s="269"/>
      <c r="B135" s="408">
        <v>3</v>
      </c>
      <c r="C135" s="302" t="s">
        <v>33</v>
      </c>
      <c r="D135" s="291" t="str">
        <f ca="1">IF(ISERROR(OFFSET('HARGA SATUAN'!$E$6,MATCH(RAB!C135,'HARGA SATUAN'!$C$7:$C$1922,0),0)),"",OFFSET('HARGA SATUAN'!$E$6,MATCH(RAB!C135,'HARGA SATUAN'!$C$7:$C$1922,0),0))</f>
        <v>HDW</v>
      </c>
      <c r="E135" s="292" t="str">
        <f ca="1">IF(B135="+","Unit",IF(ISERROR(OFFSET('HARGA SATUAN'!$F$6,MATCH(RAB!C135,'HARGA SATUAN'!$C$7:$C$1922,0),0)),"",OFFSET('HARGA SATUAN'!$F$6,MATCH(RAB!C135,'HARGA SATUAN'!$C$7:$C$1922,0),0)))</f>
        <v>Bh</v>
      </c>
      <c r="F135" s="292">
        <f>F132*1</f>
        <v>10</v>
      </c>
      <c r="G135" s="293">
        <f ca="1">IF(ISERROR(OFFSET('HARGA SATUAN'!$Q$6,MATCH(RAB!C135,'HARGA SATUAN'!$C$7:$C$1922,0),0)),0,OFFSET('HARGA SATUAN'!$Q$6,MATCH(RAB!C135,'HARGA SATUAN'!$C$7:$C$1922,0),0))</f>
        <v>10645</v>
      </c>
      <c r="H135" s="294">
        <f t="shared" ca="1" si="60"/>
        <v>0</v>
      </c>
      <c r="I135" s="294">
        <f t="shared" ca="1" si="61"/>
        <v>106450</v>
      </c>
      <c r="J135" s="294">
        <f t="shared" ca="1" si="62"/>
        <v>0</v>
      </c>
      <c r="K135" s="295">
        <f t="shared" ca="1" si="63"/>
        <v>106450</v>
      </c>
      <c r="L135" s="275"/>
      <c r="M135" s="275"/>
      <c r="N135" s="300"/>
      <c r="O135" s="296"/>
      <c r="P135" s="296"/>
      <c r="Q135" s="277"/>
      <c r="R135" s="269"/>
      <c r="S135" s="297"/>
      <c r="T135" s="274"/>
      <c r="U135" s="274"/>
      <c r="V135" s="274"/>
    </row>
    <row r="136" spans="1:22" s="301" customFormat="1">
      <c r="A136" s="269"/>
      <c r="B136" s="408">
        <v>4</v>
      </c>
      <c r="C136" s="302" t="s">
        <v>583</v>
      </c>
      <c r="D136" s="291" t="str">
        <f ca="1">IF(ISERROR(OFFSET('HARGA SATUAN'!$E$6,MATCH(RAB!C136,'HARGA SATUAN'!$C$7:$C$1922,0),0)),"",OFFSET('HARGA SATUAN'!$E$6,MATCH(RAB!C136,'HARGA SATUAN'!$C$7:$C$1922,0),0))</f>
        <v>JASA</v>
      </c>
      <c r="E136" s="292" t="str">
        <f ca="1">IF(B136="+","Unit",IF(ISERROR(OFFSET('HARGA SATUAN'!$F$6,MATCH(RAB!C136,'HARGA SATUAN'!$C$7:$C$1922,0),0)),"",OFFSET('HARGA SATUAN'!$F$6,MATCH(RAB!C136,'HARGA SATUAN'!$C$7:$C$1922,0),0)))</f>
        <v>Unit</v>
      </c>
      <c r="F136" s="292">
        <f>F132*1</f>
        <v>10</v>
      </c>
      <c r="G136" s="293">
        <f ca="1">IF(ISERROR(OFFSET('HARGA SATUAN'!$Q$6,MATCH(RAB!C136,'HARGA SATUAN'!$C$7:$C$1922,0),0)),0,OFFSET('HARGA SATUAN'!$Q$6,MATCH(RAB!C136,'HARGA SATUAN'!$C$7:$C$1922,0),0))</f>
        <v>56059</v>
      </c>
      <c r="H136" s="294">
        <f t="shared" ca="1" si="60"/>
        <v>0</v>
      </c>
      <c r="I136" s="294">
        <f t="shared" ca="1" si="61"/>
        <v>0</v>
      </c>
      <c r="J136" s="294">
        <f t="shared" ca="1" si="62"/>
        <v>560590</v>
      </c>
      <c r="K136" s="295">
        <f t="shared" ca="1" si="63"/>
        <v>560590</v>
      </c>
      <c r="L136" s="275"/>
      <c r="M136" s="275"/>
      <c r="N136" s="300"/>
      <c r="O136" s="296"/>
      <c r="P136" s="296"/>
      <c r="Q136" s="277"/>
      <c r="R136" s="269"/>
      <c r="S136" s="297"/>
      <c r="T136" s="274"/>
      <c r="U136" s="274"/>
      <c r="V136" s="274"/>
    </row>
    <row r="137" spans="1:22" s="301" customFormat="1">
      <c r="A137" s="269"/>
      <c r="B137" s="408"/>
      <c r="C137" s="302"/>
      <c r="D137" s="291" t="str">
        <f ca="1">IF(ISERROR(OFFSET('HARGA SATUAN'!$E$6,MATCH(RAB!C137,'HARGA SATUAN'!$C$7:$C$1922,0),0)),"",OFFSET('HARGA SATUAN'!$E$6,MATCH(RAB!C137,'HARGA SATUAN'!$C$7:$C$1922,0),0))</f>
        <v/>
      </c>
      <c r="E137" s="292" t="str">
        <f ca="1">IF(B137="+","Unit",IF(ISERROR(OFFSET('HARGA SATUAN'!$F$6,MATCH(RAB!C137,'HARGA SATUAN'!$C$7:$C$1922,0),0)),"",OFFSET('HARGA SATUAN'!$F$6,MATCH(RAB!C137,'HARGA SATUAN'!$C$7:$C$1922,0),0)))</f>
        <v/>
      </c>
      <c r="F137" s="292"/>
      <c r="G137" s="293">
        <f ca="1">IF(ISERROR(OFFSET('HARGA SATUAN'!$Q$6,MATCH(RAB!C137,'HARGA SATUAN'!$C$7:$C$1922,0),0)),0,OFFSET('HARGA SATUAN'!$Q$6,MATCH(RAB!C137,'HARGA SATUAN'!$C$7:$C$1922,0),0))</f>
        <v>0</v>
      </c>
      <c r="H137" s="294">
        <f t="shared" ca="1" si="60"/>
        <v>0</v>
      </c>
      <c r="I137" s="294">
        <f t="shared" ca="1" si="61"/>
        <v>0</v>
      </c>
      <c r="J137" s="294">
        <f t="shared" ca="1" si="62"/>
        <v>0</v>
      </c>
      <c r="K137" s="295">
        <f t="shared" ca="1" si="63"/>
        <v>0</v>
      </c>
      <c r="L137" s="275"/>
      <c r="M137" s="275"/>
      <c r="N137" s="300"/>
      <c r="O137" s="296"/>
      <c r="P137" s="296"/>
      <c r="Q137" s="277"/>
      <c r="R137" s="269"/>
      <c r="S137" s="297"/>
      <c r="T137" s="274"/>
      <c r="U137" s="274"/>
      <c r="V137" s="274"/>
    </row>
    <row r="138" spans="1:22" s="301" customFormat="1">
      <c r="A138" s="269"/>
      <c r="B138" s="408" t="s">
        <v>720</v>
      </c>
      <c r="C138" s="302" t="s">
        <v>2565</v>
      </c>
      <c r="D138" s="291" t="str">
        <f ca="1">IF(ISERROR(OFFSET('HARGA SATUAN'!$E$6,MATCH(RAB!C138,'HARGA SATUAN'!$C$7:$C$1922,0),0)),"",OFFSET('HARGA SATUAN'!$E$6,MATCH(RAB!C138,'HARGA SATUAN'!$C$7:$C$1922,0),0))</f>
        <v/>
      </c>
      <c r="E138" s="292" t="str">
        <f ca="1">IF(B138="+","Unit",IF(ISERROR(OFFSET('HARGA SATUAN'!$F$6,MATCH(RAB!C138,'HARGA SATUAN'!$C$7:$C$1922,0),0)),"",OFFSET('HARGA SATUAN'!$F$6,MATCH(RAB!C138,'HARGA SATUAN'!$C$7:$C$1922,0),0)))</f>
        <v>Unit</v>
      </c>
      <c r="F138" s="292">
        <v>3</v>
      </c>
      <c r="G138" s="293">
        <f ca="1">IF(ISERROR(OFFSET('HARGA SATUAN'!$Q$6,MATCH(RAB!C138,'HARGA SATUAN'!$C$7:$C$1922,0),0)),0,OFFSET('HARGA SATUAN'!$Q$6,MATCH(RAB!C138,'HARGA SATUAN'!$C$7:$C$1922,0),0))</f>
        <v>0</v>
      </c>
      <c r="H138" s="294">
        <f t="shared" ca="1" si="60"/>
        <v>0</v>
      </c>
      <c r="I138" s="294">
        <f t="shared" ca="1" si="61"/>
        <v>0</v>
      </c>
      <c r="J138" s="294">
        <f t="shared" ca="1" si="62"/>
        <v>0</v>
      </c>
      <c r="K138" s="295">
        <f t="shared" ca="1" si="63"/>
        <v>0</v>
      </c>
      <c r="L138" s="275"/>
      <c r="M138" s="275"/>
      <c r="N138" s="300"/>
      <c r="O138" s="296"/>
      <c r="P138" s="296"/>
      <c r="Q138" s="277"/>
      <c r="R138" s="269"/>
      <c r="S138" s="297"/>
      <c r="T138" s="274"/>
      <c r="U138" s="274"/>
      <c r="V138" s="274"/>
    </row>
    <row r="139" spans="1:22" s="301" customFormat="1">
      <c r="A139" s="269"/>
      <c r="B139" s="408">
        <v>1</v>
      </c>
      <c r="C139" s="302" t="s">
        <v>30</v>
      </c>
      <c r="D139" s="291" t="str">
        <f ca="1">IF(ISERROR(OFFSET('HARGA SATUAN'!$E$6,MATCH(RAB!C139,'HARGA SATUAN'!$C$7:$C$1922,0),0)),"",OFFSET('HARGA SATUAN'!$E$6,MATCH(RAB!C139,'HARGA SATUAN'!$C$7:$C$1922,0),0))</f>
        <v>HDW</v>
      </c>
      <c r="E139" s="292" t="str">
        <f ca="1">IF(B139="+","Unit",IF(ISERROR(OFFSET('HARGA SATUAN'!$F$6,MATCH(RAB!C139,'HARGA SATUAN'!$C$7:$C$1922,0),0)),"",OFFSET('HARGA SATUAN'!$F$6,MATCH(RAB!C139,'HARGA SATUAN'!$C$7:$C$1922,0),0)))</f>
        <v>Bh</v>
      </c>
      <c r="F139" s="292">
        <f>F138*1</f>
        <v>3</v>
      </c>
      <c r="G139" s="293">
        <f ca="1">IF(ISERROR(OFFSET('HARGA SATUAN'!$Q$6,MATCH(RAB!C139,'HARGA SATUAN'!$C$7:$C$1922,0),0)),0,OFFSET('HARGA SATUAN'!$Q$6,MATCH(RAB!C139,'HARGA SATUAN'!$C$7:$C$1922,0),0))</f>
        <v>54338</v>
      </c>
      <c r="H139" s="294">
        <f t="shared" ca="1" si="60"/>
        <v>0</v>
      </c>
      <c r="I139" s="294">
        <f t="shared" ca="1" si="61"/>
        <v>163014</v>
      </c>
      <c r="J139" s="294">
        <f t="shared" ca="1" si="62"/>
        <v>0</v>
      </c>
      <c r="K139" s="295">
        <f t="shared" ca="1" si="63"/>
        <v>163014</v>
      </c>
      <c r="L139" s="275"/>
      <c r="M139" s="275"/>
      <c r="N139" s="300"/>
      <c r="O139" s="296"/>
      <c r="P139" s="296"/>
      <c r="Q139" s="277"/>
      <c r="R139" s="269"/>
      <c r="S139" s="297"/>
      <c r="T139" s="274"/>
      <c r="U139" s="274"/>
      <c r="V139" s="274"/>
    </row>
    <row r="140" spans="1:22" s="301" customFormat="1">
      <c r="A140" s="269"/>
      <c r="B140" s="408">
        <v>2</v>
      </c>
      <c r="C140" s="302" t="s">
        <v>32</v>
      </c>
      <c r="D140" s="291" t="str">
        <f ca="1">IF(ISERROR(OFFSET('HARGA SATUAN'!$E$6,MATCH(RAB!C140,'HARGA SATUAN'!$C$7:$C$1922,0),0)),"",OFFSET('HARGA SATUAN'!$E$6,MATCH(RAB!C140,'HARGA SATUAN'!$C$7:$C$1922,0),0))</f>
        <v>HDW</v>
      </c>
      <c r="E140" s="292" t="str">
        <f ca="1">IF(B140="+","Unit",IF(ISERROR(OFFSET('HARGA SATUAN'!$F$6,MATCH(RAB!C140,'HARGA SATUAN'!$C$7:$C$1922,0),0)),"",OFFSET('HARGA SATUAN'!$F$6,MATCH(RAB!C140,'HARGA SATUAN'!$C$7:$C$1922,0),0)))</f>
        <v>Mtr</v>
      </c>
      <c r="F140" s="292">
        <f>F138*1</f>
        <v>3</v>
      </c>
      <c r="G140" s="293">
        <f ca="1">IF(ISERROR(OFFSET('HARGA SATUAN'!$Q$6,MATCH(RAB!C140,'HARGA SATUAN'!$C$7:$C$1922,0),0)),0,OFFSET('HARGA SATUAN'!$Q$6,MATCH(RAB!C140,'HARGA SATUAN'!$C$7:$C$1922,0),0))</f>
        <v>28980</v>
      </c>
      <c r="H140" s="294">
        <f t="shared" ca="1" si="60"/>
        <v>0</v>
      </c>
      <c r="I140" s="294">
        <f t="shared" ca="1" si="61"/>
        <v>86940</v>
      </c>
      <c r="J140" s="294">
        <f t="shared" ca="1" si="62"/>
        <v>0</v>
      </c>
      <c r="K140" s="295">
        <f t="shared" ca="1" si="63"/>
        <v>86940</v>
      </c>
      <c r="L140" s="275"/>
      <c r="M140" s="275"/>
      <c r="N140" s="300"/>
      <c r="O140" s="296"/>
      <c r="P140" s="296"/>
      <c r="Q140" s="277"/>
      <c r="R140" s="269"/>
      <c r="S140" s="297"/>
      <c r="T140" s="274"/>
      <c r="U140" s="274"/>
      <c r="V140" s="274"/>
    </row>
    <row r="141" spans="1:22" s="301" customFormat="1">
      <c r="A141" s="269"/>
      <c r="B141" s="408">
        <v>3</v>
      </c>
      <c r="C141" s="302" t="s">
        <v>33</v>
      </c>
      <c r="D141" s="291" t="str">
        <f ca="1">IF(ISERROR(OFFSET('HARGA SATUAN'!$E$6,MATCH(RAB!C141,'HARGA SATUAN'!$C$7:$C$1922,0),0)),"",OFFSET('HARGA SATUAN'!$E$6,MATCH(RAB!C141,'HARGA SATUAN'!$C$7:$C$1922,0),0))</f>
        <v>HDW</v>
      </c>
      <c r="E141" s="292" t="str">
        <f ca="1">IF(B141="+","Unit",IF(ISERROR(OFFSET('HARGA SATUAN'!$F$6,MATCH(RAB!C141,'HARGA SATUAN'!$C$7:$C$1922,0),0)),"",OFFSET('HARGA SATUAN'!$F$6,MATCH(RAB!C141,'HARGA SATUAN'!$C$7:$C$1922,0),0)))</f>
        <v>Bh</v>
      </c>
      <c r="F141" s="292">
        <f>F138*1</f>
        <v>3</v>
      </c>
      <c r="G141" s="293">
        <f ca="1">IF(ISERROR(OFFSET('HARGA SATUAN'!$Q$6,MATCH(RAB!C141,'HARGA SATUAN'!$C$7:$C$1922,0),0)),0,OFFSET('HARGA SATUAN'!$Q$6,MATCH(RAB!C141,'HARGA SATUAN'!$C$7:$C$1922,0),0))</f>
        <v>10645</v>
      </c>
      <c r="H141" s="294">
        <f t="shared" ca="1" si="60"/>
        <v>0</v>
      </c>
      <c r="I141" s="294">
        <f t="shared" ca="1" si="61"/>
        <v>31935</v>
      </c>
      <c r="J141" s="294">
        <f t="shared" ca="1" si="62"/>
        <v>0</v>
      </c>
      <c r="K141" s="295">
        <f t="shared" ca="1" si="63"/>
        <v>31935</v>
      </c>
      <c r="L141" s="275"/>
      <c r="M141" s="275"/>
      <c r="N141" s="300"/>
      <c r="O141" s="296"/>
      <c r="P141" s="296"/>
      <c r="Q141" s="277"/>
      <c r="R141" s="269"/>
      <c r="S141" s="297"/>
      <c r="T141" s="274"/>
      <c r="U141" s="274"/>
      <c r="V141" s="274"/>
    </row>
    <row r="142" spans="1:22" s="301" customFormat="1">
      <c r="A142" s="269"/>
      <c r="B142" s="408">
        <v>4</v>
      </c>
      <c r="C142" s="302" t="s">
        <v>2271</v>
      </c>
      <c r="D142" s="291" t="str">
        <f ca="1">IF(ISERROR(OFFSET('HARGA SATUAN'!$E$6,MATCH(RAB!C142,'HARGA SATUAN'!$C$7:$C$1922,0),0)),"",OFFSET('HARGA SATUAN'!$E$6,MATCH(RAB!C142,'HARGA SATUAN'!$C$7:$C$1922,0),0))</f>
        <v>JASA</v>
      </c>
      <c r="E142" s="292" t="str">
        <f ca="1">IF(B142="+","Unit",IF(ISERROR(OFFSET('HARGA SATUAN'!$F$6,MATCH(RAB!C142,'HARGA SATUAN'!$C$7:$C$1922,0),0)),"",OFFSET('HARGA SATUAN'!$F$6,MATCH(RAB!C142,'HARGA SATUAN'!$C$7:$C$1922,0),0)))</f>
        <v>Unit</v>
      </c>
      <c r="F142" s="292">
        <f>F138*1</f>
        <v>3</v>
      </c>
      <c r="G142" s="293">
        <f ca="1">IF(ISERROR(OFFSET('HARGA SATUAN'!$Q$6,MATCH(RAB!C142,'HARGA SATUAN'!$C$7:$C$1922,0),0)),0,OFFSET('HARGA SATUAN'!$Q$6,MATCH(RAB!C142,'HARGA SATUAN'!$C$7:$C$1922,0),0))</f>
        <v>56223</v>
      </c>
      <c r="H142" s="294">
        <f t="shared" ca="1" si="60"/>
        <v>0</v>
      </c>
      <c r="I142" s="294">
        <f t="shared" ca="1" si="61"/>
        <v>0</v>
      </c>
      <c r="J142" s="294">
        <f t="shared" ca="1" si="62"/>
        <v>168669</v>
      </c>
      <c r="K142" s="295">
        <f t="shared" ca="1" si="63"/>
        <v>168669</v>
      </c>
      <c r="L142" s="275"/>
      <c r="M142" s="275"/>
      <c r="N142" s="300"/>
      <c r="O142" s="296"/>
      <c r="P142" s="296"/>
      <c r="Q142" s="277"/>
      <c r="R142" s="269"/>
      <c r="S142" s="297"/>
      <c r="T142" s="274"/>
      <c r="U142" s="274"/>
      <c r="V142" s="274"/>
    </row>
    <row r="143" spans="1:22" s="301" customFormat="1">
      <c r="A143" s="269"/>
      <c r="B143" s="408"/>
      <c r="C143" s="302"/>
      <c r="D143" s="291" t="str">
        <f ca="1">IF(ISERROR(OFFSET('HARGA SATUAN'!$E$6,MATCH(RAB!C143,'HARGA SATUAN'!$C$7:$C$1922,0),0)),"",OFFSET('HARGA SATUAN'!$E$6,MATCH(RAB!C143,'HARGA SATUAN'!$C$7:$C$1922,0),0))</f>
        <v/>
      </c>
      <c r="E143" s="292" t="str">
        <f ca="1">IF(B143="+","Unit",IF(ISERROR(OFFSET('HARGA SATUAN'!$F$6,MATCH(RAB!C143,'HARGA SATUAN'!$C$7:$C$1922,0),0)),"",OFFSET('HARGA SATUAN'!$F$6,MATCH(RAB!C143,'HARGA SATUAN'!$C$7:$C$1922,0),0)))</f>
        <v/>
      </c>
      <c r="F143" s="292"/>
      <c r="G143" s="293">
        <f ca="1">IF(ISERROR(OFFSET('HARGA SATUAN'!$Q$6,MATCH(RAB!C143,'HARGA SATUAN'!$C$7:$C$1922,0),0)),0,OFFSET('HARGA SATUAN'!$Q$6,MATCH(RAB!C143,'HARGA SATUAN'!$C$7:$C$1922,0),0))</f>
        <v>0</v>
      </c>
      <c r="H143" s="294">
        <f t="shared" ca="1" si="60"/>
        <v>0</v>
      </c>
      <c r="I143" s="294">
        <f t="shared" ca="1" si="61"/>
        <v>0</v>
      </c>
      <c r="J143" s="294">
        <f t="shared" ca="1" si="62"/>
        <v>0</v>
      </c>
      <c r="K143" s="295">
        <f t="shared" ca="1" si="63"/>
        <v>0</v>
      </c>
      <c r="L143" s="275"/>
      <c r="M143" s="275"/>
      <c r="N143" s="300"/>
      <c r="O143" s="296"/>
      <c r="P143" s="296"/>
      <c r="Q143" s="277"/>
      <c r="R143" s="269"/>
      <c r="S143" s="297"/>
      <c r="T143" s="274"/>
      <c r="U143" s="274"/>
      <c r="V143" s="274"/>
    </row>
    <row r="144" spans="1:22" s="301" customFormat="1">
      <c r="A144" s="269"/>
      <c r="B144" s="400" t="s">
        <v>1174</v>
      </c>
      <c r="C144" s="401" t="s">
        <v>2566</v>
      </c>
      <c r="D144" s="291" t="str">
        <f ca="1">IF(ISERROR(OFFSET('HARGA SATUAN'!$E$6,MATCH(RAB!C144,'HARGA SATUAN'!$C$7:$C$1922,0),0)),"",OFFSET('HARGA SATUAN'!$E$6,MATCH(RAB!C144,'HARGA SATUAN'!$C$7:$C$1922,0),0))</f>
        <v/>
      </c>
      <c r="E144" s="292" t="str">
        <f ca="1">IF(B144="+","Unit",IF(ISERROR(OFFSET('HARGA SATUAN'!$F$6,MATCH(RAB!C144,'HARGA SATUAN'!$C$7:$C$1922,0),0)),"",OFFSET('HARGA SATUAN'!$F$6,MATCH(RAB!C144,'HARGA SATUAN'!$C$7:$C$1922,0),0)))</f>
        <v/>
      </c>
      <c r="F144" s="292"/>
      <c r="G144" s="293">
        <f ca="1">IF(ISERROR(OFFSET('HARGA SATUAN'!$Q$6,MATCH(RAB!C144,'HARGA SATUAN'!$C$7:$C$1922,0),0)),0,OFFSET('HARGA SATUAN'!$Q$6,MATCH(RAB!C144,'HARGA SATUAN'!$C$7:$C$1922,0),0))</f>
        <v>0</v>
      </c>
      <c r="H144" s="294">
        <f t="shared" ca="1" si="60"/>
        <v>0</v>
      </c>
      <c r="I144" s="294">
        <f t="shared" ca="1" si="61"/>
        <v>0</v>
      </c>
      <c r="J144" s="294">
        <f t="shared" ca="1" si="62"/>
        <v>0</v>
      </c>
      <c r="K144" s="295">
        <f t="shared" ca="1" si="63"/>
        <v>0</v>
      </c>
      <c r="L144" s="275"/>
      <c r="M144" s="275"/>
      <c r="N144" s="300"/>
      <c r="O144" s="296"/>
      <c r="P144" s="296"/>
      <c r="Q144" s="277"/>
      <c r="R144" s="269"/>
      <c r="S144" s="297"/>
      <c r="T144" s="274"/>
      <c r="U144" s="274"/>
      <c r="V144" s="274"/>
    </row>
    <row r="145" spans="1:22" s="301" customFormat="1">
      <c r="A145" s="269"/>
      <c r="B145" s="408">
        <v>1</v>
      </c>
      <c r="C145" s="302" t="s">
        <v>61</v>
      </c>
      <c r="D145" s="291" t="str">
        <f ca="1">IF(ISERROR(OFFSET('HARGA SATUAN'!$E$6,MATCH(RAB!C145,'HARGA SATUAN'!$C$7:$C$1922,0),0)),"",OFFSET('HARGA SATUAN'!$E$6,MATCH(RAB!C145,'HARGA SATUAN'!$C$7:$C$1922,0),0))</f>
        <v>MDU-KD</v>
      </c>
      <c r="E145" s="292" t="str">
        <f ca="1">IF(B145="+","Unit",IF(ISERROR(OFFSET('HARGA SATUAN'!$F$6,MATCH(RAB!C145,'HARGA SATUAN'!$C$7:$C$1922,0),0)),"",OFFSET('HARGA SATUAN'!$F$6,MATCH(RAB!C145,'HARGA SATUAN'!$C$7:$C$1922,0),0)))</f>
        <v>Mtr</v>
      </c>
      <c r="F145" s="539">
        <f>290*1.06</f>
        <v>307.40000000000003</v>
      </c>
      <c r="G145" s="293">
        <f ca="1">IF(ISERROR(OFFSET('HARGA SATUAN'!$Q$6,MATCH(RAB!C145,'HARGA SATUAN'!$C$7:$C$1922,0),0)),0,OFFSET('HARGA SATUAN'!$Q$6,MATCH(RAB!C145,'HARGA SATUAN'!$C$7:$C$1922,0),0))</f>
        <v>13967</v>
      </c>
      <c r="H145" s="294">
        <f t="shared" ref="H145:H146" ca="1" si="64">IF(OR(D145="MDU",D145="MDU-KD"),(IF($O$3="RAB NON MDU","PLN KD",G145*F145)),0)</f>
        <v>4293455.8000000007</v>
      </c>
      <c r="I145" s="294">
        <f t="shared" ref="I145:I146" ca="1" si="65">IF(D145="HDW",G145*F145,0)</f>
        <v>0</v>
      </c>
      <c r="J145" s="294">
        <f t="shared" ref="J145:J146" ca="1" si="66">IF(D145="JASA",G145*F145,0)</f>
        <v>0</v>
      </c>
      <c r="K145" s="295">
        <f t="shared" ref="K145:K146" ca="1" si="67">SUM(H145:J145)</f>
        <v>4293455.8000000007</v>
      </c>
      <c r="L145" s="275"/>
      <c r="M145" s="275"/>
      <c r="N145" s="300"/>
      <c r="O145" s="296"/>
      <c r="P145" s="296"/>
      <c r="Q145" s="277"/>
      <c r="R145" s="269"/>
      <c r="S145" s="297"/>
      <c r="T145" s="274"/>
      <c r="U145" s="274"/>
      <c r="V145" s="274"/>
    </row>
    <row r="146" spans="1:22" s="301" customFormat="1">
      <c r="A146" s="269"/>
      <c r="B146" s="408">
        <v>2</v>
      </c>
      <c r="C146" s="302" t="s">
        <v>295</v>
      </c>
      <c r="D146" s="291" t="str">
        <f ca="1">IF(ISERROR(OFFSET('HARGA SATUAN'!$E$6,MATCH(RAB!C146,'HARGA SATUAN'!$C$7:$C$1922,0),0)),"",OFFSET('HARGA SATUAN'!$E$6,MATCH(RAB!C146,'HARGA SATUAN'!$C$7:$C$1922,0),0))</f>
        <v>JASA</v>
      </c>
      <c r="E146" s="292" t="str">
        <f ca="1">IF(B146="+","Unit",IF(ISERROR(OFFSET('HARGA SATUAN'!$F$6,MATCH(RAB!C146,'HARGA SATUAN'!$C$7:$C$1922,0),0)),"",OFFSET('HARGA SATUAN'!$F$6,MATCH(RAB!C146,'HARGA SATUAN'!$C$7:$C$1922,0),0)))</f>
        <v>Per 50 m</v>
      </c>
      <c r="F146" s="539">
        <f>F145/50</f>
        <v>6.1480000000000006</v>
      </c>
      <c r="G146" s="293">
        <f ca="1">IF(ISERROR(OFFSET('HARGA SATUAN'!$Q$6,MATCH(RAB!C146,'HARGA SATUAN'!$C$7:$C$1922,0),0)),0,OFFSET('HARGA SATUAN'!$Q$6,MATCH(RAB!C146,'HARGA SATUAN'!$C$7:$C$1922,0),0))</f>
        <v>337600</v>
      </c>
      <c r="H146" s="294">
        <f t="shared" ca="1" si="64"/>
        <v>0</v>
      </c>
      <c r="I146" s="294">
        <f t="shared" ca="1" si="65"/>
        <v>0</v>
      </c>
      <c r="J146" s="294">
        <f t="shared" ca="1" si="66"/>
        <v>2075564.8000000003</v>
      </c>
      <c r="K146" s="295">
        <f t="shared" ca="1" si="67"/>
        <v>2075564.8000000003</v>
      </c>
      <c r="L146" s="275"/>
      <c r="M146" s="275"/>
      <c r="N146" s="300"/>
      <c r="O146" s="296"/>
      <c r="P146" s="296"/>
      <c r="Q146" s="277"/>
      <c r="R146" s="269"/>
      <c r="S146" s="297"/>
      <c r="T146" s="274"/>
      <c r="U146" s="274"/>
      <c r="V146" s="274"/>
    </row>
    <row r="147" spans="1:22" s="301" customFormat="1">
      <c r="A147" s="269"/>
      <c r="B147" s="408">
        <v>3</v>
      </c>
      <c r="C147" s="302" t="s">
        <v>1034</v>
      </c>
      <c r="D147" s="291" t="str">
        <f ca="1">IF(ISERROR(OFFSET('HARGA SATUAN'!$E$6,MATCH(RAB!C147,'HARGA SATUAN'!$C$7:$C$1922,0),0)),"",OFFSET('HARGA SATUAN'!$E$6,MATCH(RAB!C147,'HARGA SATUAN'!$C$7:$C$1922,0),0))</f>
        <v>MDU-KD</v>
      </c>
      <c r="E147" s="292" t="str">
        <f ca="1">IF(B147="+","Unit",IF(ISERROR(OFFSET('HARGA SATUAN'!$F$6,MATCH(RAB!C147,'HARGA SATUAN'!$C$7:$C$1922,0),0)),"",OFFSET('HARGA SATUAN'!$F$6,MATCH(RAB!C147,'HARGA SATUAN'!$C$7:$C$1922,0),0)))</f>
        <v>Mtr</v>
      </c>
      <c r="F147" s="539">
        <f>134*1.06</f>
        <v>142.04000000000002</v>
      </c>
      <c r="G147" s="293">
        <f ca="1">IF(ISERROR(OFFSET('HARGA SATUAN'!$Q$6,MATCH(RAB!C147,'HARGA SATUAN'!$C$7:$C$1922,0),0)),0,OFFSET('HARGA SATUAN'!$Q$6,MATCH(RAB!C147,'HARGA SATUAN'!$C$7:$C$1922,0),0))</f>
        <v>49525</v>
      </c>
      <c r="H147" s="294">
        <f t="shared" ca="1" si="60"/>
        <v>7034531.0000000009</v>
      </c>
      <c r="I147" s="294">
        <f t="shared" ca="1" si="61"/>
        <v>0</v>
      </c>
      <c r="J147" s="294">
        <f t="shared" ca="1" si="62"/>
        <v>0</v>
      </c>
      <c r="K147" s="295">
        <f t="shared" ca="1" si="63"/>
        <v>7034531.0000000009</v>
      </c>
      <c r="L147" s="275"/>
      <c r="M147" s="275"/>
      <c r="N147" s="300"/>
      <c r="O147" s="296"/>
      <c r="P147" s="296"/>
      <c r="Q147" s="277"/>
      <c r="R147" s="269"/>
      <c r="S147" s="297"/>
      <c r="T147" s="274"/>
      <c r="U147" s="274"/>
      <c r="V147" s="274"/>
    </row>
    <row r="148" spans="1:22" s="301" customFormat="1">
      <c r="A148" s="269"/>
      <c r="B148" s="408">
        <v>4</v>
      </c>
      <c r="C148" s="302" t="s">
        <v>1657</v>
      </c>
      <c r="D148" s="291" t="str">
        <f ca="1">IF(ISERROR(OFFSET('HARGA SATUAN'!$E$6,MATCH(RAB!C148,'HARGA SATUAN'!$C$7:$C$1922,0),0)),"",OFFSET('HARGA SATUAN'!$E$6,MATCH(RAB!C148,'HARGA SATUAN'!$C$7:$C$1922,0),0))</f>
        <v>JASA</v>
      </c>
      <c r="E148" s="292" t="str">
        <f ca="1">IF(B148="+","Unit",IF(ISERROR(OFFSET('HARGA SATUAN'!$F$6,MATCH(RAB!C148,'HARGA SATUAN'!$C$7:$C$1922,0),0)),"",OFFSET('HARGA SATUAN'!$F$6,MATCH(RAB!C148,'HARGA SATUAN'!$C$7:$C$1922,0),0)))</f>
        <v>Per 50 m</v>
      </c>
      <c r="F148" s="540">
        <f>F147/50</f>
        <v>2.8408000000000002</v>
      </c>
      <c r="G148" s="293">
        <f ca="1">IF(ISERROR(OFFSET('HARGA SATUAN'!$Q$6,MATCH(RAB!C148,'HARGA SATUAN'!$C$7:$C$1922,0),0)),0,OFFSET('HARGA SATUAN'!$Q$6,MATCH(RAB!C148,'HARGA SATUAN'!$C$7:$C$1922,0),0))</f>
        <v>285950</v>
      </c>
      <c r="H148" s="294">
        <f t="shared" ca="1" si="60"/>
        <v>0</v>
      </c>
      <c r="I148" s="294">
        <f t="shared" ca="1" si="61"/>
        <v>0</v>
      </c>
      <c r="J148" s="294">
        <f t="shared" ca="1" si="62"/>
        <v>812326.76</v>
      </c>
      <c r="K148" s="295">
        <f t="shared" ca="1" si="63"/>
        <v>812326.76</v>
      </c>
      <c r="L148" s="275"/>
      <c r="M148" s="275"/>
      <c r="N148" s="300"/>
      <c r="O148" s="296"/>
      <c r="P148" s="296"/>
      <c r="Q148" s="277"/>
      <c r="R148" s="269"/>
      <c r="S148" s="297"/>
      <c r="T148" s="274"/>
      <c r="U148" s="274"/>
      <c r="V148" s="274"/>
    </row>
    <row r="149" spans="1:22" s="301" customFormat="1">
      <c r="A149" s="269"/>
      <c r="B149" s="408"/>
      <c r="C149" s="302"/>
      <c r="D149" s="291" t="str">
        <f ca="1">IF(ISERROR(OFFSET('HARGA SATUAN'!$E$6,MATCH(RAB!C149,'HARGA SATUAN'!$C$7:$C$1922,0),0)),"",OFFSET('HARGA SATUAN'!$E$6,MATCH(RAB!C149,'HARGA SATUAN'!$C$7:$C$1922,0),0))</f>
        <v/>
      </c>
      <c r="E149" s="292" t="str">
        <f ca="1">IF(B149="+","Unit",IF(ISERROR(OFFSET('HARGA SATUAN'!$F$6,MATCH(RAB!C149,'HARGA SATUAN'!$C$7:$C$1922,0),0)),"",OFFSET('HARGA SATUAN'!$F$6,MATCH(RAB!C149,'HARGA SATUAN'!$C$7:$C$1922,0),0)))</f>
        <v/>
      </c>
      <c r="F149" s="292"/>
      <c r="G149" s="293">
        <f ca="1">IF(ISERROR(OFFSET('HARGA SATUAN'!$Q$6,MATCH(RAB!C149,'HARGA SATUAN'!$C$7:$C$1922,0),0)),0,OFFSET('HARGA SATUAN'!$Q$6,MATCH(RAB!C149,'HARGA SATUAN'!$C$7:$C$1922,0),0))</f>
        <v>0</v>
      </c>
      <c r="H149" s="294">
        <f t="shared" ca="1" si="60"/>
        <v>0</v>
      </c>
      <c r="I149" s="294">
        <f t="shared" ca="1" si="61"/>
        <v>0</v>
      </c>
      <c r="J149" s="294">
        <f t="shared" ca="1" si="62"/>
        <v>0</v>
      </c>
      <c r="K149" s="295">
        <f t="shared" ca="1" si="63"/>
        <v>0</v>
      </c>
      <c r="L149" s="275"/>
      <c r="M149" s="275"/>
      <c r="N149" s="300"/>
      <c r="O149" s="296"/>
      <c r="P149" s="296"/>
      <c r="Q149" s="277"/>
      <c r="R149" s="269"/>
      <c r="S149" s="297"/>
      <c r="T149" s="274"/>
      <c r="U149" s="274"/>
      <c r="V149" s="274"/>
    </row>
    <row r="150" spans="1:22" s="479" customFormat="1">
      <c r="A150" s="471"/>
      <c r="B150" s="400" t="s">
        <v>2583</v>
      </c>
      <c r="C150" s="401" t="s">
        <v>2567</v>
      </c>
      <c r="D150" s="474" t="str">
        <f ca="1">IF(ISERROR(OFFSET('HARGA SATUAN'!$E$6,MATCH(RAB!C150,'HARGA SATUAN'!$C$7:$C$1922,0),0)),"",OFFSET('HARGA SATUAN'!$E$6,MATCH(RAB!C150,'HARGA SATUAN'!$C$7:$C$1922,0),0))</f>
        <v/>
      </c>
      <c r="E150" s="475" t="str">
        <f ca="1">IF(B150="+","Unit",IF(ISERROR(OFFSET('HARGA SATUAN'!$F$6,MATCH(RAB!C150,'HARGA SATUAN'!$C$7:$C$1922,0),0)),"",OFFSET('HARGA SATUAN'!$F$6,MATCH(RAB!C150,'HARGA SATUAN'!$C$7:$C$1922,0),0)))</f>
        <v/>
      </c>
      <c r="F150" s="475"/>
      <c r="G150" s="476">
        <f ca="1">IF(ISERROR(OFFSET('HARGA SATUAN'!$Q$6,MATCH(RAB!C150,'HARGA SATUAN'!$C$7:$C$1922,0),0)),0,OFFSET('HARGA SATUAN'!$Q$6,MATCH(RAB!C150,'HARGA SATUAN'!$C$7:$C$1922,0),0))</f>
        <v>0</v>
      </c>
      <c r="H150" s="477">
        <f t="shared" ref="H150:H158" ca="1" si="68">IF(OR(D150="MDU",D150="MDU-KD"),(IF($O$3="RAB NON MDU","PLN KD",G150*F150)),0)</f>
        <v>0</v>
      </c>
      <c r="I150" s="477">
        <f t="shared" ref="I150:I158" ca="1" si="69">IF(D150="HDW",G150*F150,0)</f>
        <v>0</v>
      </c>
      <c r="J150" s="477">
        <f t="shared" ref="J150:J158" ca="1" si="70">IF(D150="JASA",G150*F150,0)</f>
        <v>0</v>
      </c>
      <c r="K150" s="478">
        <f t="shared" ref="K150:K158" ca="1" si="71">SUM(H150:J150)</f>
        <v>0</v>
      </c>
      <c r="N150" s="480"/>
      <c r="O150" s="481"/>
      <c r="P150" s="481"/>
      <c r="Q150" s="482"/>
      <c r="R150" s="471"/>
      <c r="S150" s="483"/>
      <c r="T150" s="481"/>
      <c r="U150" s="481"/>
      <c r="V150" s="481"/>
    </row>
    <row r="151" spans="1:22" s="301" customFormat="1">
      <c r="A151" s="269"/>
      <c r="B151" s="408" t="s">
        <v>720</v>
      </c>
      <c r="C151" s="302" t="s">
        <v>2568</v>
      </c>
      <c r="D151" s="291" t="str">
        <f ca="1">IF(ISERROR(OFFSET('HARGA SATUAN'!$E$6,MATCH(RAB!C151,'HARGA SATUAN'!$C$7:$C$1922,0),0)),"",OFFSET('HARGA SATUAN'!$E$6,MATCH(RAB!C151,'HARGA SATUAN'!$C$7:$C$1922,0),0))</f>
        <v/>
      </c>
      <c r="E151" s="292" t="str">
        <f ca="1">IF(B151="+","Unit",IF(ISERROR(OFFSET('HARGA SATUAN'!$F$6,MATCH(RAB!C151,'HARGA SATUAN'!$C$7:$C$1922,0),0)),"",OFFSET('HARGA SATUAN'!$F$6,MATCH(RAB!C151,'HARGA SATUAN'!$C$7:$C$1922,0),0)))</f>
        <v>Unit</v>
      </c>
      <c r="F151" s="292">
        <v>86</v>
      </c>
      <c r="G151" s="293">
        <f ca="1">IF(ISERROR(OFFSET('HARGA SATUAN'!$Q$6,MATCH(RAB!C151,'HARGA SATUAN'!$C$7:$C$1922,0),0)),0,OFFSET('HARGA SATUAN'!$Q$6,MATCH(RAB!C151,'HARGA SATUAN'!$C$7:$C$1922,0),0))</f>
        <v>0</v>
      </c>
      <c r="H151" s="294">
        <f t="shared" ca="1" si="68"/>
        <v>0</v>
      </c>
      <c r="I151" s="294">
        <f t="shared" ca="1" si="69"/>
        <v>0</v>
      </c>
      <c r="J151" s="294">
        <f t="shared" ca="1" si="70"/>
        <v>0</v>
      </c>
      <c r="K151" s="295">
        <f t="shared" ca="1" si="71"/>
        <v>0</v>
      </c>
      <c r="L151" s="275"/>
      <c r="M151" s="275"/>
      <c r="N151" s="300"/>
      <c r="O151" s="296"/>
      <c r="P151" s="296"/>
      <c r="Q151" s="277"/>
      <c r="R151" s="269"/>
      <c r="S151" s="297"/>
      <c r="T151" s="274"/>
      <c r="U151" s="274"/>
      <c r="V151" s="274"/>
    </row>
    <row r="152" spans="1:22" s="301" customFormat="1">
      <c r="A152" s="269"/>
      <c r="B152" s="408">
        <v>1</v>
      </c>
      <c r="C152" s="302" t="s">
        <v>111</v>
      </c>
      <c r="D152" s="291" t="str">
        <f ca="1">IF(ISERROR(OFFSET('HARGA SATUAN'!$E$6,MATCH(RAB!C152,'HARGA SATUAN'!$C$7:$C$1922,0),0)),"",OFFSET('HARGA SATUAN'!$E$6,MATCH(RAB!C152,'HARGA SATUAN'!$C$7:$C$1922,0),0))</f>
        <v>HDW</v>
      </c>
      <c r="E152" s="292" t="str">
        <f ca="1">IF(B152="+","Unit",IF(ISERROR(OFFSET('HARGA SATUAN'!$F$6,MATCH(RAB!C152,'HARGA SATUAN'!$C$7:$C$1922,0),0)),"",OFFSET('HARGA SATUAN'!$F$6,MATCH(RAB!C152,'HARGA SATUAN'!$C$7:$C$1922,0),0)))</f>
        <v>Set</v>
      </c>
      <c r="F152" s="292">
        <f>F151*1</f>
        <v>86</v>
      </c>
      <c r="G152" s="293">
        <f ca="1">IF(ISERROR(OFFSET('HARGA SATUAN'!$Q$6,MATCH(RAB!C152,'HARGA SATUAN'!$C$7:$C$1922,0),0)),0,OFFSET('HARGA SATUAN'!$Q$6,MATCH(RAB!C152,'HARGA SATUAN'!$C$7:$C$1922,0),0))</f>
        <v>11500</v>
      </c>
      <c r="H152" s="294">
        <f t="shared" ca="1" si="68"/>
        <v>0</v>
      </c>
      <c r="I152" s="294">
        <f t="shared" ca="1" si="69"/>
        <v>989000</v>
      </c>
      <c r="J152" s="294">
        <f t="shared" ca="1" si="70"/>
        <v>0</v>
      </c>
      <c r="K152" s="295">
        <f t="shared" ca="1" si="71"/>
        <v>989000</v>
      </c>
      <c r="L152" s="275"/>
      <c r="M152" s="275"/>
      <c r="N152" s="300"/>
      <c r="O152" s="296"/>
      <c r="P152" s="296"/>
      <c r="Q152" s="277"/>
      <c r="R152" s="269"/>
      <c r="S152" s="297"/>
      <c r="T152" s="274"/>
      <c r="U152" s="274"/>
      <c r="V152" s="274"/>
    </row>
    <row r="153" spans="1:22" s="301" customFormat="1">
      <c r="A153" s="269"/>
      <c r="B153" s="408">
        <v>2</v>
      </c>
      <c r="C153" s="302" t="s">
        <v>135</v>
      </c>
      <c r="D153" s="291" t="str">
        <f ca="1">IF(ISERROR(OFFSET('HARGA SATUAN'!$E$6,MATCH(RAB!C153,'HARGA SATUAN'!$C$7:$C$1922,0),0)),"",OFFSET('HARGA SATUAN'!$E$6,MATCH(RAB!C153,'HARGA SATUAN'!$C$7:$C$1922,0),0))</f>
        <v>HDW</v>
      </c>
      <c r="E153" s="292" t="str">
        <f ca="1">IF(B153="+","Unit",IF(ISERROR(OFFSET('HARGA SATUAN'!$F$6,MATCH(RAB!C153,'HARGA SATUAN'!$C$7:$C$1922,0),0)),"",OFFSET('HARGA SATUAN'!$F$6,MATCH(RAB!C153,'HARGA SATUAN'!$C$7:$C$1922,0),0)))</f>
        <v>Set</v>
      </c>
      <c r="F153" s="292">
        <f>F151*1</f>
        <v>86</v>
      </c>
      <c r="G153" s="293">
        <f ca="1">IF(ISERROR(OFFSET('HARGA SATUAN'!$Q$6,MATCH(RAB!C153,'HARGA SATUAN'!$C$7:$C$1922,0),0)),0,OFFSET('HARGA SATUAN'!$Q$6,MATCH(RAB!C153,'HARGA SATUAN'!$C$7:$C$1922,0),0))</f>
        <v>6947</v>
      </c>
      <c r="H153" s="294">
        <f t="shared" ca="1" si="68"/>
        <v>0</v>
      </c>
      <c r="I153" s="294">
        <f t="shared" ca="1" si="69"/>
        <v>597442</v>
      </c>
      <c r="J153" s="294">
        <f t="shared" ca="1" si="70"/>
        <v>0</v>
      </c>
      <c r="K153" s="295">
        <f t="shared" ca="1" si="71"/>
        <v>597442</v>
      </c>
      <c r="L153" s="275"/>
      <c r="M153" s="275"/>
      <c r="N153" s="300"/>
      <c r="O153" s="296"/>
      <c r="P153" s="296"/>
      <c r="Q153" s="277"/>
      <c r="R153" s="269"/>
      <c r="S153" s="297"/>
      <c r="T153" s="274"/>
      <c r="U153" s="274"/>
      <c r="V153" s="274"/>
    </row>
    <row r="154" spans="1:22" s="301" customFormat="1">
      <c r="A154" s="269"/>
      <c r="B154" s="408">
        <v>3</v>
      </c>
      <c r="C154" s="302" t="s">
        <v>536</v>
      </c>
      <c r="D154" s="291" t="str">
        <f ca="1">IF(ISERROR(OFFSET('HARGA SATUAN'!$E$6,MATCH(RAB!C154,'HARGA SATUAN'!$C$7:$C$1922,0),0)),"",OFFSET('HARGA SATUAN'!$E$6,MATCH(RAB!C154,'HARGA SATUAN'!$C$7:$C$1922,0),0))</f>
        <v>HDW</v>
      </c>
      <c r="E154" s="292" t="str">
        <f ca="1">IF(B154="+","Unit",IF(ISERROR(OFFSET('HARGA SATUAN'!$F$6,MATCH(RAB!C154,'HARGA SATUAN'!$C$7:$C$1922,0),0)),"",OFFSET('HARGA SATUAN'!$F$6,MATCH(RAB!C154,'HARGA SATUAN'!$C$7:$C$1922,0),0)))</f>
        <v>Btg</v>
      </c>
      <c r="F154" s="292">
        <f>F151*1</f>
        <v>86</v>
      </c>
      <c r="G154" s="293">
        <f ca="1">IF(ISERROR(OFFSET('HARGA SATUAN'!$Q$6,MATCH(RAB!C154,'HARGA SATUAN'!$C$7:$C$1922,0),0)),0,OFFSET('HARGA SATUAN'!$Q$6,MATCH(RAB!C154,'HARGA SATUAN'!$C$7:$C$1922,0),0))</f>
        <v>45796</v>
      </c>
      <c r="H154" s="294">
        <f t="shared" ca="1" si="68"/>
        <v>0</v>
      </c>
      <c r="I154" s="294">
        <f t="shared" ca="1" si="69"/>
        <v>3938456</v>
      </c>
      <c r="J154" s="294">
        <f t="shared" ca="1" si="70"/>
        <v>0</v>
      </c>
      <c r="K154" s="295">
        <f t="shared" ca="1" si="71"/>
        <v>3938456</v>
      </c>
      <c r="L154" s="275"/>
      <c r="M154" s="275"/>
      <c r="N154" s="300"/>
      <c r="O154" s="296"/>
      <c r="P154" s="296"/>
      <c r="Q154" s="277"/>
      <c r="R154" s="269"/>
      <c r="S154" s="297"/>
      <c r="T154" s="274"/>
      <c r="U154" s="274"/>
      <c r="V154" s="274"/>
    </row>
    <row r="155" spans="1:22" s="301" customFormat="1">
      <c r="A155" s="269"/>
      <c r="B155" s="408">
        <v>4</v>
      </c>
      <c r="C155" s="302" t="s">
        <v>114</v>
      </c>
      <c r="D155" s="291" t="str">
        <f ca="1">IF(ISERROR(OFFSET('HARGA SATUAN'!$E$6,MATCH(RAB!C155,'HARGA SATUAN'!$C$7:$C$1922,0),0)),"",OFFSET('HARGA SATUAN'!$E$6,MATCH(RAB!C155,'HARGA SATUAN'!$C$7:$C$1922,0),0))</f>
        <v>HDW</v>
      </c>
      <c r="E155" s="292" t="str">
        <f ca="1">IF(B155="+","Unit",IF(ISERROR(OFFSET('HARGA SATUAN'!$F$6,MATCH(RAB!C155,'HARGA SATUAN'!$C$7:$C$1922,0),0)),"",OFFSET('HARGA SATUAN'!$F$6,MATCH(RAB!C155,'HARGA SATUAN'!$C$7:$C$1922,0),0)))</f>
        <v>Set</v>
      </c>
      <c r="F155" s="292">
        <f>F151*1</f>
        <v>86</v>
      </c>
      <c r="G155" s="293">
        <f ca="1">IF(ISERROR(OFFSET('HARGA SATUAN'!$Q$6,MATCH(RAB!C155,'HARGA SATUAN'!$C$7:$C$1922,0),0)),0,OFFSET('HARGA SATUAN'!$Q$6,MATCH(RAB!C155,'HARGA SATUAN'!$C$7:$C$1922,0),0))</f>
        <v>5300</v>
      </c>
      <c r="H155" s="294">
        <f t="shared" ca="1" si="68"/>
        <v>0</v>
      </c>
      <c r="I155" s="294">
        <f t="shared" ca="1" si="69"/>
        <v>455800</v>
      </c>
      <c r="J155" s="294">
        <f t="shared" ca="1" si="70"/>
        <v>0</v>
      </c>
      <c r="K155" s="295">
        <f t="shared" ca="1" si="71"/>
        <v>455800</v>
      </c>
      <c r="L155" s="275"/>
      <c r="M155" s="275"/>
      <c r="N155" s="300"/>
      <c r="O155" s="296"/>
      <c r="P155" s="296"/>
      <c r="Q155" s="277"/>
      <c r="R155" s="269"/>
      <c r="S155" s="297"/>
      <c r="T155" s="274"/>
      <c r="U155" s="274"/>
      <c r="V155" s="274"/>
    </row>
    <row r="156" spans="1:22" s="479" customFormat="1">
      <c r="A156" s="471"/>
      <c r="B156" s="472">
        <v>5</v>
      </c>
      <c r="C156" s="473" t="s">
        <v>113</v>
      </c>
      <c r="D156" s="474" t="str">
        <f ca="1">IF(ISERROR(OFFSET('HARGA SATUAN'!$E$6,MATCH(RAB!C156,'HARGA SATUAN'!$C$7:$C$1922,0),0)),"",OFFSET('HARGA SATUAN'!$E$6,MATCH(RAB!C156,'HARGA SATUAN'!$C$7:$C$1922,0),0))</f>
        <v>HDW</v>
      </c>
      <c r="E156" s="475" t="str">
        <f ca="1">IF(B156="+","Unit",IF(ISERROR(OFFSET('HARGA SATUAN'!$F$6,MATCH(RAB!C156,'HARGA SATUAN'!$C$7:$C$1922,0),0)),"",OFFSET('HARGA SATUAN'!$F$6,MATCH(RAB!C156,'HARGA SATUAN'!$C$7:$C$1922,0),0)))</f>
        <v>Bh</v>
      </c>
      <c r="F156" s="475">
        <f>F151*1</f>
        <v>86</v>
      </c>
      <c r="G156" s="476">
        <f ca="1">IF(ISERROR(OFFSET('HARGA SATUAN'!$Q$6,MATCH(RAB!C156,'HARGA SATUAN'!$C$7:$C$1922,0),0)),0,OFFSET('HARGA SATUAN'!$Q$6,MATCH(RAB!C156,'HARGA SATUAN'!$C$7:$C$1922,0),0))</f>
        <v>58600</v>
      </c>
      <c r="H156" s="477">
        <f t="shared" ca="1" si="68"/>
        <v>0</v>
      </c>
      <c r="I156" s="477">
        <f t="shared" ca="1" si="69"/>
        <v>5039600</v>
      </c>
      <c r="J156" s="477">
        <f t="shared" ca="1" si="70"/>
        <v>0</v>
      </c>
      <c r="K156" s="478">
        <f t="shared" ca="1" si="71"/>
        <v>5039600</v>
      </c>
      <c r="N156" s="480"/>
      <c r="O156" s="481"/>
      <c r="P156" s="481"/>
      <c r="Q156" s="482"/>
      <c r="R156" s="471"/>
      <c r="S156" s="483"/>
      <c r="T156" s="481"/>
      <c r="U156" s="481"/>
      <c r="V156" s="481"/>
    </row>
    <row r="157" spans="1:22" s="301" customFormat="1">
      <c r="A157" s="269"/>
      <c r="B157" s="408">
        <v>6</v>
      </c>
      <c r="C157" s="302" t="s">
        <v>824</v>
      </c>
      <c r="D157" s="291" t="str">
        <f ca="1">IF(ISERROR(OFFSET('HARGA SATUAN'!$E$6,MATCH(RAB!C157,'HARGA SATUAN'!$C$7:$C$1922,0),0)),"",OFFSET('HARGA SATUAN'!$E$6,MATCH(RAB!C157,'HARGA SATUAN'!$C$7:$C$1922,0),0))</f>
        <v>HDW</v>
      </c>
      <c r="E157" s="292" t="str">
        <f ca="1">IF(B157="+","Unit",IF(ISERROR(OFFSET('HARGA SATUAN'!$F$6,MATCH(RAB!C157,'HARGA SATUAN'!$C$7:$C$1922,0),0)),"",OFFSET('HARGA SATUAN'!$F$6,MATCH(RAB!C157,'HARGA SATUAN'!$C$7:$C$1922,0),0)))</f>
        <v>Set</v>
      </c>
      <c r="F157" s="292">
        <f>F151*1</f>
        <v>86</v>
      </c>
      <c r="G157" s="293">
        <f ca="1">IF(ISERROR(OFFSET('HARGA SATUAN'!$Q$6,MATCH(RAB!C157,'HARGA SATUAN'!$C$7:$C$1922,0),0)),0,OFFSET('HARGA SATUAN'!$Q$6,MATCH(RAB!C157,'HARGA SATUAN'!$C$7:$C$1922,0),0))</f>
        <v>4357</v>
      </c>
      <c r="H157" s="294">
        <f t="shared" ca="1" si="68"/>
        <v>0</v>
      </c>
      <c r="I157" s="294">
        <f t="shared" ca="1" si="69"/>
        <v>374702</v>
      </c>
      <c r="J157" s="294">
        <f t="shared" ca="1" si="70"/>
        <v>0</v>
      </c>
      <c r="K157" s="295">
        <f t="shared" ca="1" si="71"/>
        <v>374702</v>
      </c>
      <c r="L157" s="275"/>
      <c r="M157" s="275"/>
      <c r="N157" s="300"/>
      <c r="O157" s="296"/>
      <c r="P157" s="296"/>
      <c r="Q157" s="277"/>
      <c r="R157" s="269"/>
      <c r="S157" s="297"/>
      <c r="T157" s="274"/>
      <c r="U157" s="274"/>
      <c r="V157" s="274"/>
    </row>
    <row r="158" spans="1:22" s="301" customFormat="1">
      <c r="A158" s="269"/>
      <c r="B158" s="408">
        <v>7</v>
      </c>
      <c r="C158" s="302" t="s">
        <v>2195</v>
      </c>
      <c r="D158" s="291" t="str">
        <f ca="1">IF(ISERROR(OFFSET('HARGA SATUAN'!$E$6,MATCH(RAB!C158,'HARGA SATUAN'!$C$7:$C$1922,0),0)),"",OFFSET('HARGA SATUAN'!$E$6,MATCH(RAB!C158,'HARGA SATUAN'!$C$7:$C$1922,0),0))</f>
        <v>HDW</v>
      </c>
      <c r="E158" s="292" t="str">
        <f ca="1">IF(B158="+","Unit",IF(ISERROR(OFFSET('HARGA SATUAN'!$F$6,MATCH(RAB!C158,'HARGA SATUAN'!$C$7:$C$1922,0),0)),"",OFFSET('HARGA SATUAN'!$F$6,MATCH(RAB!C158,'HARGA SATUAN'!$C$7:$C$1922,0),0)))</f>
        <v>Set</v>
      </c>
      <c r="F158" s="292">
        <f>F151*2</f>
        <v>172</v>
      </c>
      <c r="G158" s="293">
        <f ca="1">IF(ISERROR(OFFSET('HARGA SATUAN'!$Q$6,MATCH(RAB!C158,'HARGA SATUAN'!$C$7:$C$1922,0),0)),0,OFFSET('HARGA SATUAN'!$Q$6,MATCH(RAB!C158,'HARGA SATUAN'!$C$7:$C$1922,0),0))</f>
        <v>8900</v>
      </c>
      <c r="H158" s="294">
        <f t="shared" ca="1" si="68"/>
        <v>0</v>
      </c>
      <c r="I158" s="294">
        <f t="shared" ca="1" si="69"/>
        <v>1530800</v>
      </c>
      <c r="J158" s="294">
        <f t="shared" ca="1" si="70"/>
        <v>0</v>
      </c>
      <c r="K158" s="295">
        <f t="shared" ca="1" si="71"/>
        <v>1530800</v>
      </c>
      <c r="L158" s="275"/>
      <c r="M158" s="275"/>
      <c r="N158" s="300"/>
      <c r="O158" s="296"/>
      <c r="P158" s="296"/>
      <c r="Q158" s="277"/>
      <c r="R158" s="269"/>
      <c r="S158" s="297"/>
      <c r="T158" s="274"/>
      <c r="U158" s="274"/>
      <c r="V158" s="274"/>
    </row>
    <row r="159" spans="1:22" s="301" customFormat="1">
      <c r="A159" s="269"/>
      <c r="B159" s="408"/>
      <c r="C159" s="302"/>
      <c r="D159" s="291" t="str">
        <f ca="1">IF(ISERROR(OFFSET('HARGA SATUAN'!$E$6,MATCH(RAB!C159,'HARGA SATUAN'!$C$7:$C$1922,0),0)),"",OFFSET('HARGA SATUAN'!$E$6,MATCH(RAB!C159,'HARGA SATUAN'!$C$7:$C$1922,0),0))</f>
        <v/>
      </c>
      <c r="E159" s="292" t="str">
        <f ca="1">IF(B159="+","Unit",IF(ISERROR(OFFSET('HARGA SATUAN'!$F$6,MATCH(RAB!C159,'HARGA SATUAN'!$C$7:$C$1922,0),0)),"",OFFSET('HARGA SATUAN'!$F$6,MATCH(RAB!C159,'HARGA SATUAN'!$C$7:$C$1922,0),0)))</f>
        <v/>
      </c>
      <c r="F159" s="292"/>
      <c r="G159" s="293">
        <f ca="1">IF(ISERROR(OFFSET('HARGA SATUAN'!$Q$6,MATCH(RAB!C159,'HARGA SATUAN'!$C$7:$C$1922,0),0)),0,OFFSET('HARGA SATUAN'!$Q$6,MATCH(RAB!C159,'HARGA SATUAN'!$C$7:$C$1922,0),0))</f>
        <v>0</v>
      </c>
      <c r="H159" s="294">
        <f t="shared" ref="H159:H165" ca="1" si="72">IF(OR(D159="MDU",D159="MDU-KD"),(IF($O$3="RAB NON MDU","PLN KD",G159*F159)),0)</f>
        <v>0</v>
      </c>
      <c r="I159" s="294">
        <f t="shared" ref="I159:I165" ca="1" si="73">IF(D159="HDW",G159*F159,0)</f>
        <v>0</v>
      </c>
      <c r="J159" s="294">
        <f t="shared" ref="J159:J165" ca="1" si="74">IF(D159="JASA",G159*F159,0)</f>
        <v>0</v>
      </c>
      <c r="K159" s="295">
        <f t="shared" ref="K159:K165" ca="1" si="75">SUM(H159:J159)</f>
        <v>0</v>
      </c>
      <c r="L159" s="275"/>
      <c r="M159" s="275"/>
      <c r="N159" s="300"/>
      <c r="O159" s="296"/>
      <c r="P159" s="296"/>
      <c r="Q159" s="277"/>
      <c r="R159" s="269"/>
      <c r="S159" s="297"/>
      <c r="T159" s="274"/>
      <c r="U159" s="274"/>
      <c r="V159" s="274"/>
    </row>
    <row r="160" spans="1:22" s="301" customFormat="1">
      <c r="A160" s="269"/>
      <c r="B160" s="484" t="s">
        <v>720</v>
      </c>
      <c r="C160" s="485" t="s">
        <v>2569</v>
      </c>
      <c r="D160" s="291" t="str">
        <f ca="1">IF(ISERROR(OFFSET('HARGA SATUAN'!$E$6,MATCH(RAB!C160,'HARGA SATUAN'!$C$7:$C$1922,0),0)),"",OFFSET('HARGA SATUAN'!$E$6,MATCH(RAB!C160,'HARGA SATUAN'!$C$7:$C$1922,0),0))</f>
        <v/>
      </c>
      <c r="E160" s="292" t="str">
        <f ca="1">IF(B160="+","Unit",IF(ISERROR(OFFSET('HARGA SATUAN'!$F$6,MATCH(RAB!C160,'HARGA SATUAN'!$C$7:$C$1922,0),0)),"",OFFSET('HARGA SATUAN'!$F$6,MATCH(RAB!C160,'HARGA SATUAN'!$C$7:$C$1922,0),0)))</f>
        <v>Unit</v>
      </c>
      <c r="F160" s="292">
        <v>86</v>
      </c>
      <c r="G160" s="293">
        <f ca="1">IF(ISERROR(OFFSET('HARGA SATUAN'!$Q$6,MATCH(RAB!C160,'HARGA SATUAN'!$C$7:$C$1922,0),0)),0,OFFSET('HARGA SATUAN'!$Q$6,MATCH(RAB!C160,'HARGA SATUAN'!$C$7:$C$1922,0),0))</f>
        <v>0</v>
      </c>
      <c r="H160" s="294">
        <f t="shared" ca="1" si="72"/>
        <v>0</v>
      </c>
      <c r="I160" s="294">
        <f t="shared" ca="1" si="73"/>
        <v>0</v>
      </c>
      <c r="J160" s="294">
        <f t="shared" ca="1" si="74"/>
        <v>0</v>
      </c>
      <c r="K160" s="295">
        <f t="shared" ca="1" si="75"/>
        <v>0</v>
      </c>
      <c r="L160" s="275"/>
      <c r="M160" s="275"/>
      <c r="N160" s="300"/>
      <c r="O160" s="296"/>
      <c r="P160" s="296"/>
      <c r="Q160" s="277"/>
      <c r="R160" s="269"/>
      <c r="S160" s="297"/>
      <c r="T160" s="274"/>
      <c r="U160" s="274"/>
      <c r="V160" s="274"/>
    </row>
    <row r="161" spans="1:22" s="301" customFormat="1">
      <c r="A161" s="269"/>
      <c r="B161" s="408">
        <v>1</v>
      </c>
      <c r="C161" s="302" t="s">
        <v>446</v>
      </c>
      <c r="D161" s="291" t="str">
        <f ca="1">IF(ISERROR(OFFSET('HARGA SATUAN'!$E$6,MATCH(RAB!C161,'HARGA SATUAN'!$C$7:$C$1922,0),0)),"",OFFSET('HARGA SATUAN'!$E$6,MATCH(RAB!C161,'HARGA SATUAN'!$C$7:$C$1922,0),0))</f>
        <v>MDU-KD</v>
      </c>
      <c r="E161" s="292" t="str">
        <f ca="1">IF(B161="+","Unit",IF(ISERROR(OFFSET('HARGA SATUAN'!$F$6,MATCH(RAB!C161,'HARGA SATUAN'!$C$7:$C$1922,0),0)),"",OFFSET('HARGA SATUAN'!$F$6,MATCH(RAB!C161,'HARGA SATUAN'!$C$7:$C$1922,0),0)))</f>
        <v>Bh</v>
      </c>
      <c r="F161" s="292">
        <f>F160*1</f>
        <v>86</v>
      </c>
      <c r="G161" s="293">
        <f ca="1">IF(ISERROR(OFFSET('HARGA SATUAN'!$Q$6,MATCH(RAB!C161,'HARGA SATUAN'!$C$7:$C$1922,0),0)),0,OFFSET('HARGA SATUAN'!$Q$6,MATCH(RAB!C161,'HARGA SATUAN'!$C$7:$C$1922,0),0))</f>
        <v>312601</v>
      </c>
      <c r="H161" s="294">
        <f t="shared" ca="1" si="72"/>
        <v>26883686</v>
      </c>
      <c r="I161" s="294">
        <f t="shared" ca="1" si="73"/>
        <v>0</v>
      </c>
      <c r="J161" s="294">
        <f t="shared" ca="1" si="74"/>
        <v>0</v>
      </c>
      <c r="K161" s="295">
        <f t="shared" ca="1" si="75"/>
        <v>26883686</v>
      </c>
      <c r="L161" s="275"/>
      <c r="M161" s="275"/>
      <c r="N161" s="300"/>
      <c r="O161" s="296"/>
      <c r="P161" s="296"/>
      <c r="Q161" s="277"/>
      <c r="R161" s="269"/>
      <c r="S161" s="297"/>
      <c r="T161" s="274"/>
      <c r="U161" s="274"/>
      <c r="V161" s="274"/>
    </row>
    <row r="162" spans="1:22" s="301" customFormat="1">
      <c r="A162" s="269"/>
      <c r="B162" s="484">
        <v>2</v>
      </c>
      <c r="C162" s="485" t="s">
        <v>451</v>
      </c>
      <c r="D162" s="291" t="str">
        <f ca="1">IF(ISERROR(OFFSET('HARGA SATUAN'!$E$6,MATCH(RAB!C162,'HARGA SATUAN'!$C$7:$C$1922,0),0)),"",OFFSET('HARGA SATUAN'!$E$6,MATCH(RAB!C162,'HARGA SATUAN'!$C$7:$C$1922,0),0))</f>
        <v>MDU-KD</v>
      </c>
      <c r="E162" s="292" t="str">
        <f ca="1">IF(B162="+","Unit",IF(ISERROR(OFFSET('HARGA SATUAN'!$F$6,MATCH(RAB!C162,'HARGA SATUAN'!$C$7:$C$1922,0),0)),"",OFFSET('HARGA SATUAN'!$F$6,MATCH(RAB!C162,'HARGA SATUAN'!$C$7:$C$1922,0),0)))</f>
        <v>Bh</v>
      </c>
      <c r="F162" s="292">
        <f>F160*1</f>
        <v>86</v>
      </c>
      <c r="G162" s="293">
        <f ca="1">IF(ISERROR(OFFSET('HARGA SATUAN'!$Q$6,MATCH(RAB!C162,'HARGA SATUAN'!$C$7:$C$1922,0),0)),0,OFFSET('HARGA SATUAN'!$Q$6,MATCH(RAB!C162,'HARGA SATUAN'!$C$7:$C$1922,0),0))</f>
        <v>37170</v>
      </c>
      <c r="H162" s="294">
        <f t="shared" ca="1" si="72"/>
        <v>3196620</v>
      </c>
      <c r="I162" s="294">
        <f t="shared" ca="1" si="73"/>
        <v>0</v>
      </c>
      <c r="J162" s="294">
        <f t="shared" ca="1" si="74"/>
        <v>0</v>
      </c>
      <c r="K162" s="295">
        <f t="shared" ca="1" si="75"/>
        <v>3196620</v>
      </c>
      <c r="L162" s="275"/>
      <c r="M162" s="275"/>
      <c r="N162" s="300"/>
      <c r="O162" s="296"/>
      <c r="P162" s="296"/>
      <c r="Q162" s="277"/>
      <c r="R162" s="269"/>
      <c r="S162" s="297"/>
      <c r="T162" s="274"/>
      <c r="U162" s="274"/>
      <c r="V162" s="274"/>
    </row>
    <row r="163" spans="1:22" s="301" customFormat="1">
      <c r="A163" s="269"/>
      <c r="B163" s="484">
        <v>3</v>
      </c>
      <c r="C163" s="485" t="s">
        <v>69</v>
      </c>
      <c r="D163" s="291" t="str">
        <f ca="1">IF(ISERROR(OFFSET('HARGA SATUAN'!$E$6,MATCH(RAB!C163,'HARGA SATUAN'!$C$7:$C$1922,0),0)),"",OFFSET('HARGA SATUAN'!$E$6,MATCH(RAB!C163,'HARGA SATUAN'!$C$7:$C$1922,0),0))</f>
        <v>MDU-KD</v>
      </c>
      <c r="E163" s="292" t="str">
        <f ca="1">IF(B163="+","Unit",IF(ISERROR(OFFSET('HARGA SATUAN'!$F$6,MATCH(RAB!C163,'HARGA SATUAN'!$C$7:$C$1922,0),0)),"",OFFSET('HARGA SATUAN'!$F$6,MATCH(RAB!C163,'HARGA SATUAN'!$C$7:$C$1922,0),0)))</f>
        <v>Mtr</v>
      </c>
      <c r="F163" s="292">
        <f>F160*35</f>
        <v>3010</v>
      </c>
      <c r="G163" s="293">
        <f ca="1">IF(ISERROR(OFFSET('HARGA SATUAN'!$Q$6,MATCH(RAB!C163,'HARGA SATUAN'!$C$7:$C$1922,0),0)),0,OFFSET('HARGA SATUAN'!$Q$6,MATCH(RAB!C163,'HARGA SATUAN'!$C$7:$C$1922,0),0))</f>
        <v>4753</v>
      </c>
      <c r="H163" s="294">
        <f t="shared" ca="1" si="72"/>
        <v>14306530</v>
      </c>
      <c r="I163" s="294">
        <f t="shared" ca="1" si="73"/>
        <v>0</v>
      </c>
      <c r="J163" s="294">
        <f t="shared" ca="1" si="74"/>
        <v>0</v>
      </c>
      <c r="K163" s="295">
        <f t="shared" ca="1" si="75"/>
        <v>14306530</v>
      </c>
      <c r="L163" s="275"/>
      <c r="M163" s="275"/>
      <c r="N163" s="300"/>
      <c r="O163" s="296"/>
      <c r="P163" s="296"/>
      <c r="Q163" s="277"/>
      <c r="R163" s="269"/>
      <c r="S163" s="297"/>
      <c r="T163" s="274"/>
      <c r="U163" s="274"/>
      <c r="V163" s="274"/>
    </row>
    <row r="164" spans="1:22" s="301" customFormat="1">
      <c r="A164" s="269"/>
      <c r="B164" s="484">
        <v>4</v>
      </c>
      <c r="C164" s="485" t="s">
        <v>613</v>
      </c>
      <c r="D164" s="291" t="str">
        <f ca="1">IF(ISERROR(OFFSET('HARGA SATUAN'!$E$6,MATCH(RAB!C164,'HARGA SATUAN'!$C$7:$C$1922,0),0)),"",OFFSET('HARGA SATUAN'!$E$6,MATCH(RAB!C164,'HARGA SATUAN'!$C$7:$C$1922,0),0))</f>
        <v>JASA</v>
      </c>
      <c r="E164" s="292" t="str">
        <f ca="1">IF(B164="+","Unit",IF(ISERROR(OFFSET('HARGA SATUAN'!$F$6,MATCH(RAB!C164,'HARGA SATUAN'!$C$7:$C$1922,0),0)),"",OFFSET('HARGA SATUAN'!$F$6,MATCH(RAB!C164,'HARGA SATUAN'!$C$7:$C$1922,0),0)))</f>
        <v>Unit</v>
      </c>
      <c r="F164" s="292">
        <f>F160*1</f>
        <v>86</v>
      </c>
      <c r="G164" s="293">
        <f ca="1">IF(ISERROR(OFFSET('HARGA SATUAN'!$Q$6,MATCH(RAB!C164,'HARGA SATUAN'!$C$7:$C$1922,0),0)),0,OFFSET('HARGA SATUAN'!$Q$6,MATCH(RAB!C164,'HARGA SATUAN'!$C$7:$C$1922,0),0))</f>
        <v>118134</v>
      </c>
      <c r="H164" s="294">
        <f t="shared" ca="1" si="72"/>
        <v>0</v>
      </c>
      <c r="I164" s="294">
        <f t="shared" ca="1" si="73"/>
        <v>0</v>
      </c>
      <c r="J164" s="294">
        <f t="shared" ca="1" si="74"/>
        <v>10159524</v>
      </c>
      <c r="K164" s="295">
        <f t="shared" ca="1" si="75"/>
        <v>10159524</v>
      </c>
      <c r="L164" s="275"/>
      <c r="M164" s="275"/>
      <c r="N164" s="300"/>
      <c r="O164" s="296"/>
      <c r="P164" s="296"/>
      <c r="Q164" s="277"/>
      <c r="R164" s="269"/>
      <c r="S164" s="297"/>
      <c r="T164" s="274"/>
      <c r="U164" s="274"/>
      <c r="V164" s="274"/>
    </row>
    <row r="165" spans="1:22">
      <c r="B165" s="304"/>
      <c r="C165" s="303"/>
      <c r="D165" s="291" t="str">
        <f ca="1">IF(ISERROR(OFFSET('HARGA SATUAN'!$E$6,MATCH(RAB!C165,'HARGA SATUAN'!$C$7:$C$1922,0),0)),"",OFFSET('HARGA SATUAN'!$E$6,MATCH(RAB!C165,'HARGA SATUAN'!$C$7:$C$1922,0),0))</f>
        <v/>
      </c>
      <c r="E165" s="292" t="str">
        <f ca="1">IF(B165="+","Unit",IF(ISERROR(OFFSET('HARGA SATUAN'!$F$6,MATCH(RAB!C165,'HARGA SATUAN'!$C$7:$C$1922,0),0)),"",OFFSET('HARGA SATUAN'!$F$6,MATCH(RAB!C165,'HARGA SATUAN'!$C$7:$C$1922,0),0)))</f>
        <v/>
      </c>
      <c r="F165" s="299"/>
      <c r="G165" s="293">
        <f ca="1">IF(ISERROR(OFFSET('HARGA SATUAN'!$Q$6,MATCH(RAB!C165,'HARGA SATUAN'!$C$7:$C$1922,0),0)),0,OFFSET('HARGA SATUAN'!$Q$6,MATCH(RAB!C165,'HARGA SATUAN'!$C$7:$C$1922,0),0))</f>
        <v>0</v>
      </c>
      <c r="H165" s="294">
        <f t="shared" ca="1" si="72"/>
        <v>0</v>
      </c>
      <c r="I165" s="294">
        <f t="shared" ca="1" si="73"/>
        <v>0</v>
      </c>
      <c r="J165" s="294">
        <f t="shared" ca="1" si="74"/>
        <v>0</v>
      </c>
      <c r="K165" s="295">
        <f t="shared" ca="1" si="75"/>
        <v>0</v>
      </c>
    </row>
    <row r="166" spans="1:22">
      <c r="B166" s="305"/>
      <c r="C166" s="306" t="s">
        <v>439</v>
      </c>
      <c r="D166" s="291" t="str">
        <f ca="1">IF(ISERROR(OFFSET('HARGA SATUAN'!$E$6,MATCH(RAB!C166,'HARGA SATUAN'!$C$7:$C$1922,0),0)),"",OFFSET('HARGA SATUAN'!$E$6,MATCH(RAB!C166,'HARGA SATUAN'!$C$7:$C$1922,0),0))</f>
        <v/>
      </c>
      <c r="E166" s="292" t="str">
        <f ca="1">IF(B166="+","Unit",IF(ISERROR(OFFSET('HARGA SATUAN'!$F$6,MATCH(RAB!C166,'HARGA SATUAN'!$C$7:$C$1922,0),0)),"",OFFSET('HARGA SATUAN'!$F$6,MATCH(RAB!C166,'HARGA SATUAN'!$C$7:$C$1922,0),0)))</f>
        <v/>
      </c>
      <c r="F166" s="299"/>
      <c r="G166" s="293">
        <f ca="1">IF(ISERROR(OFFSET('HARGA SATUAN'!$Q$6,MATCH(RAB!C166,'HARGA SATUAN'!$C$7:$C$1922,0),0)),0,OFFSET('HARGA SATUAN'!$Q$6,MATCH(RAB!C166,'HARGA SATUAN'!$C$7:$C$1922,0),0))</f>
        <v>0</v>
      </c>
      <c r="H166" s="294">
        <f t="shared" ref="H166" ca="1" si="76">IF(OR(D166="MDU",D166="MDU-KD"),(IF($O$3="RAB NON MDU","PLN KD",G166*F166)),0)</f>
        <v>0</v>
      </c>
      <c r="I166" s="294">
        <f t="shared" ref="I166" ca="1" si="77">IF(D166="HDW",G166*F166,0)</f>
        <v>0</v>
      </c>
      <c r="J166" s="294">
        <f t="shared" ref="J166" ca="1" si="78">IF(D166="JASA",G166*F166,0)</f>
        <v>0</v>
      </c>
      <c r="K166" s="295">
        <f t="shared" ref="K166" ca="1" si="79">SUM(H166:J166)</f>
        <v>0</v>
      </c>
    </row>
    <row r="167" spans="1:22">
      <c r="B167" s="308">
        <v>1</v>
      </c>
      <c r="C167" s="309" t="s">
        <v>767</v>
      </c>
      <c r="D167" s="310" t="str">
        <f ca="1">IF(ISERROR(OFFSET('HARGA SATUAN'!$E$6,MATCH(RAB!C167,'HARGA SATUAN'!$C$7:$C$1922,0),0)),"",OFFSET('HARGA SATUAN'!$E$6,MATCH(RAB!C167,'HARGA SATUAN'!$C$7:$C$1922,0),0))</f>
        <v>JASA</v>
      </c>
      <c r="E167" s="311" t="str">
        <f ca="1">IF(ISERROR(OFFSET('HARGA SATUAN'!$F$6,MATCH(RAB!C167,'HARGA SATUAN'!$C$7:$C$1922,0),0)),"",OFFSET('HARGA SATUAN'!$F$6,MATCH(RAB!C167,'HARGA SATUAN'!$C$7:$C$1922,0),0))</f>
        <v>Lot</v>
      </c>
      <c r="F167" s="312">
        <v>1</v>
      </c>
      <c r="G167" s="313">
        <f ca="1">IF(ISERROR(OFFSET('HARGA SATUAN'!$Q$6,MATCH(RAB!C167,'HARGA SATUAN'!$C$7:$C$1922,0),0)),0,OFFSET('HARGA SATUAN'!$Q$6,MATCH(RAB!C167,'HARGA SATUAN'!$C$7:$C$1922,0),0))</f>
        <v>2.5000000000000001E-2</v>
      </c>
      <c r="H167" s="314"/>
      <c r="I167" s="314"/>
      <c r="J167" s="314">
        <f ca="1">SUM(K14:K166)*G167</f>
        <v>4488527.9239999996</v>
      </c>
      <c r="K167" s="406">
        <f ca="1">J167</f>
        <v>4488527.9239999996</v>
      </c>
      <c r="M167" s="300"/>
    </row>
    <row r="168" spans="1:22">
      <c r="B168" s="315"/>
      <c r="C168" s="316"/>
      <c r="D168" s="291" t="str">
        <f ca="1">IF(ISERROR(OFFSET('HARGA SATUAN'!$E$6,MATCH(RAB!C168,'HARGA SATUAN'!$C$7:$C$1922,0),0)),"",OFFSET('HARGA SATUAN'!$E$6,MATCH(RAB!C168,'HARGA SATUAN'!$C$7:$C$1922,0),0))</f>
        <v/>
      </c>
      <c r="E168" s="292" t="str">
        <f ca="1">IF(ISERROR(OFFSET('HARGA SATUAN'!$F$6,MATCH(RAB!C168,'HARGA SATUAN'!$C$7:$C$1922,0),0)),"",OFFSET('HARGA SATUAN'!$F$6,MATCH(RAB!C168,'HARGA SATUAN'!$C$7:$C$1922,0),0))</f>
        <v/>
      </c>
      <c r="F168" s="307"/>
      <c r="G168" s="293" t="str">
        <f ca="1">IF(ISERROR(OFFSET('HARGA SATUAN'!$Q$6,MATCH(RAB!C168,'HARGA SATUAN'!$C$7:$C$1922,0),0)),"",OFFSET('HARGA SATUAN'!$Q$6,MATCH(RAB!C168,'HARGA SATUAN'!$C$7:$C$1922,0),0))</f>
        <v/>
      </c>
      <c r="H168" s="294">
        <f ca="1">IF(OR(D168="MDU",D168="MDU-KD"),IF(G168="PLN",0,G168*F168),0)</f>
        <v>0</v>
      </c>
      <c r="I168" s="294">
        <f ca="1">IF(D168="HDW",IF(G168="PLN",0,G168*F168),0)</f>
        <v>0</v>
      </c>
      <c r="J168" s="294">
        <f ca="1">IF(D168="JASA",IF(G168="PLN",0,G168*F168),0)</f>
        <v>0</v>
      </c>
      <c r="K168" s="295">
        <f ca="1">SUM(H168:J168)</f>
        <v>0</v>
      </c>
    </row>
    <row r="169" spans="1:22" ht="14.4" thickBot="1">
      <c r="B169" s="317"/>
      <c r="C169" s="318"/>
      <c r="D169" s="319"/>
      <c r="E169" s="320"/>
      <c r="F169" s="320"/>
      <c r="G169" s="320"/>
      <c r="H169" s="321"/>
      <c r="I169" s="321"/>
      <c r="J169" s="321"/>
      <c r="K169" s="322"/>
    </row>
    <row r="170" spans="1:22">
      <c r="B170" s="323"/>
      <c r="C170" s="656" t="s">
        <v>693</v>
      </c>
      <c r="D170" s="656"/>
      <c r="E170" s="656"/>
      <c r="F170" s="656"/>
      <c r="G170" s="324" t="s">
        <v>9</v>
      </c>
      <c r="H170" s="325">
        <f ca="1">SUM(H14:H168)</f>
        <v>92552283.799999997</v>
      </c>
      <c r="I170" s="325">
        <f ca="1">SUM(I14:I168)</f>
        <v>70834592.099999994</v>
      </c>
      <c r="J170" s="325">
        <f ca="1">SUM(J14:J168)</f>
        <v>20642768.984000001</v>
      </c>
      <c r="K170" s="325">
        <f ca="1">SUM(K14:K168)</f>
        <v>184029644.88399997</v>
      </c>
    </row>
    <row r="171" spans="1:22">
      <c r="B171" s="326"/>
      <c r="C171" s="673" t="s">
        <v>1082</v>
      </c>
      <c r="D171" s="673"/>
      <c r="E171" s="673"/>
      <c r="F171" s="673"/>
      <c r="G171" s="327" t="s">
        <v>9</v>
      </c>
      <c r="H171" s="328">
        <f ca="1">H170*0.11</f>
        <v>10180751.218</v>
      </c>
      <c r="I171" s="328">
        <f ca="1">I170*0.11</f>
        <v>7791805.1309999991</v>
      </c>
      <c r="J171" s="328">
        <f ca="1">J170*0.11</f>
        <v>2270704.58824</v>
      </c>
      <c r="K171" s="328">
        <f ca="1">K170*0.11</f>
        <v>20243260.937239997</v>
      </c>
    </row>
    <row r="172" spans="1:22" ht="15" thickBot="1">
      <c r="B172" s="326"/>
      <c r="C172" s="670" t="s">
        <v>427</v>
      </c>
      <c r="D172" s="670"/>
      <c r="E172" s="670"/>
      <c r="F172" s="670"/>
      <c r="G172" s="329" t="s">
        <v>9</v>
      </c>
      <c r="H172" s="330">
        <f ca="1">SUM(H170:H171)</f>
        <v>102733035.01799999</v>
      </c>
      <c r="I172" s="330">
        <f ca="1">SUM(I170:I171)</f>
        <v>78626397.230999991</v>
      </c>
      <c r="J172" s="329">
        <f ca="1">SUM(J170:J171)</f>
        <v>22913473.572240002</v>
      </c>
      <c r="K172" s="329">
        <f ca="1">SUM(K170:K171)</f>
        <v>204272905.82123998</v>
      </c>
      <c r="M172" s="394"/>
    </row>
    <row r="173" spans="1:22">
      <c r="B173" s="674" t="str">
        <f ca="1">"Terbilang : "&amp;PROPER(IF(K172=0,"nol",IF(K172&lt;0,"minus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IF(--MID(TEXT(ABS(K172),"000000000000000"),1,3)=0,"",MID(TEXT(ABS(K172),"000000000000000"),1,1)&amp;" ratus "&amp;MID(TEXT(ABS(K172),"000000000000000"),2,1)&amp;" puluh "&amp;MID(TEXT(ABS(K172),"000000000000000"),3,1)&amp;" trilyun ")&amp; IF(--MID(TEXT(ABS(K172),"000000000000000"),4,3)=0,"",MID(TEXT(ABS(K172),"000000000000000"),4,1)&amp;" ratus "&amp;MID(TEXT(ABS(K172),"000000000000000"),5,1)&amp;" puluh "&amp;MID(TEXT(ABS(K172),"000000000000000"),6,1)&amp;" milyar ")&amp; IF(--MID(TEXT(ABS(K172),"000000000000000"),7,3)=0,"",MID(TEXT(ABS(K172),"000000000000000"),7,1)&amp;" ratus "&amp;MID(TEXT(ABS(K172),"000000000000000"),8,1)&amp;" puluh "&amp;MID(TEXT(ABS(K172),"000000000000000"),9,1)&amp;" juta ")&amp; IF(--MID(TEXT(ABS(K172),"000000000000000"),10,3)=0,"",IF(--MID(TEXT(ABS(K172),"000000000000000"),10,3)=1,"*",MID(TEXT(ABS(K172),"000000000000000"),10,1)&amp;" ratus "&amp;MID(TEXT(ABS(K172),"000000000000000"),11,1)&amp;" puluh ")&amp;MID(TEXT(ABS(K172),"000000000000000"),12,1)&amp;" ribu ")&amp; IF(--MID(TEXT(ABS(K172),"000000000000000"),13,3)=0,"",MID(TEXT(ABS(K172),"000000000000000"),13,1)&amp;" ratus "&amp;MID(TEXT(ABS(K172),"000000000000000"),14,1)&amp;" puluh "&amp;MID(TEXT(ABS(K172),"000000000000000"),15,1)),1,"satu"),2,"dua"),3,"tiga"),4,"empat"),5,"lima"),6,"enam"),7,"tujuh"),8,"delapan"),9,"sembilan"),"0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Empat Juta Dua Ratus Tujuh Puluh Dua Ribu Sembilan Ratus Enam Rupiah</v>
      </c>
      <c r="C173" s="675"/>
      <c r="D173" s="675"/>
      <c r="E173" s="675"/>
      <c r="F173" s="675"/>
      <c r="G173" s="675"/>
      <c r="H173" s="675"/>
      <c r="I173" s="675"/>
      <c r="J173" s="675"/>
      <c r="K173" s="676"/>
    </row>
    <row r="174" spans="1:22">
      <c r="B174" s="677"/>
      <c r="C174" s="678"/>
      <c r="D174" s="678"/>
      <c r="E174" s="678"/>
      <c r="F174" s="678"/>
      <c r="G174" s="678"/>
      <c r="H174" s="678"/>
      <c r="I174" s="678"/>
      <c r="J174" s="678"/>
      <c r="K174" s="679"/>
    </row>
    <row r="175" spans="1:22" ht="15" thickBot="1">
      <c r="B175" s="331" t="str">
        <f>"Harga yang dipakai adalah "&amp;'HARGA SATUAN'!Q5&amp;""</f>
        <v>Harga yang dipakai adalah RAB HSS 2024</v>
      </c>
      <c r="C175" s="332"/>
      <c r="D175" s="333"/>
      <c r="E175" s="333"/>
      <c r="F175" s="333"/>
      <c r="G175" s="334"/>
      <c r="H175" s="334"/>
      <c r="I175" s="334"/>
      <c r="J175" s="334"/>
      <c r="K175" s="335"/>
    </row>
    <row r="176" spans="1:22">
      <c r="C176" s="336"/>
      <c r="E176" s="338"/>
      <c r="F176" s="338"/>
      <c r="G176" s="338"/>
    </row>
    <row r="177" spans="3:11">
      <c r="C177" s="270"/>
      <c r="E177" s="338"/>
      <c r="F177" s="338"/>
      <c r="G177" s="338"/>
      <c r="H177" s="680"/>
      <c r="I177" s="680"/>
      <c r="J177" s="681"/>
      <c r="K177" s="681"/>
    </row>
    <row r="178" spans="3:11">
      <c r="C178" s="270"/>
      <c r="E178" s="338"/>
      <c r="F178" s="338"/>
      <c r="G178" s="338"/>
      <c r="H178" s="339"/>
      <c r="I178" s="669" t="s">
        <v>2587</v>
      </c>
      <c r="J178" s="669"/>
      <c r="K178" s="669"/>
    </row>
    <row r="179" spans="3:11">
      <c r="C179" s="270"/>
      <c r="E179" s="338"/>
      <c r="F179" s="338"/>
      <c r="G179" s="338"/>
      <c r="H179" s="339"/>
      <c r="I179" s="669" t="s">
        <v>1156</v>
      </c>
      <c r="J179" s="669"/>
      <c r="K179" s="669"/>
    </row>
    <row r="180" spans="3:11">
      <c r="C180" s="270"/>
      <c r="E180" s="338"/>
      <c r="F180" s="338"/>
      <c r="G180" s="338"/>
      <c r="H180" s="340"/>
      <c r="I180" s="341"/>
      <c r="J180" s="341"/>
      <c r="K180" s="341"/>
    </row>
    <row r="181" spans="3:11">
      <c r="C181" s="270"/>
      <c r="E181" s="338"/>
      <c r="F181" s="338"/>
      <c r="G181" s="338"/>
      <c r="H181" s="340"/>
      <c r="I181" s="340"/>
      <c r="J181" s="340"/>
      <c r="K181" s="340"/>
    </row>
    <row r="182" spans="3:11">
      <c r="C182" s="270"/>
      <c r="E182" s="338"/>
      <c r="F182" s="338"/>
      <c r="G182" s="338"/>
      <c r="H182" s="340"/>
      <c r="I182" s="340"/>
      <c r="J182" s="340"/>
      <c r="K182" s="340"/>
    </row>
    <row r="183" spans="3:11">
      <c r="C183" s="270"/>
      <c r="E183" s="338"/>
      <c r="F183" s="338"/>
      <c r="G183" s="338"/>
      <c r="H183" s="340"/>
      <c r="I183" s="340"/>
      <c r="J183" s="340"/>
      <c r="K183" s="340"/>
    </row>
    <row r="184" spans="3:11">
      <c r="C184" s="270"/>
      <c r="E184" s="338"/>
      <c r="F184" s="338"/>
      <c r="G184" s="338"/>
      <c r="H184" s="342"/>
      <c r="I184" s="669" t="s">
        <v>1157</v>
      </c>
      <c r="J184" s="669"/>
      <c r="K184" s="669"/>
    </row>
    <row r="185" spans="3:11">
      <c r="C185" s="336"/>
      <c r="E185" s="338"/>
      <c r="F185" s="338"/>
      <c r="G185" s="338"/>
      <c r="H185" s="340"/>
      <c r="I185" s="340"/>
      <c r="J185" s="340"/>
      <c r="K185" s="340"/>
    </row>
    <row r="186" spans="3:11">
      <c r="C186" s="336"/>
      <c r="E186" s="338"/>
      <c r="F186" s="338"/>
      <c r="G186" s="338"/>
      <c r="H186" s="340"/>
      <c r="I186" s="340"/>
      <c r="J186" s="340"/>
      <c r="K186" s="340"/>
    </row>
    <row r="187" spans="3:11">
      <c r="C187" s="336"/>
      <c r="E187" s="338"/>
      <c r="F187" s="338"/>
      <c r="G187" s="338"/>
      <c r="H187" s="340"/>
      <c r="I187" s="340"/>
      <c r="J187" s="340"/>
      <c r="K187" s="340"/>
    </row>
  </sheetData>
  <sheetProtection sort="0" autoFilter="0"/>
  <protectedRanges>
    <protectedRange sqref="F14" name="Range1_1_2_2"/>
    <protectedRange sqref="B15:C32" name="Range1_6_1"/>
    <protectedRange sqref="F15:F32" name="Range1_1_3_1_2_1"/>
  </protectedRanges>
  <mergeCells count="22">
    <mergeCell ref="I179:K179"/>
    <mergeCell ref="I184:K184"/>
    <mergeCell ref="C172:F172"/>
    <mergeCell ref="G6:K6"/>
    <mergeCell ref="I178:K178"/>
    <mergeCell ref="C171:F171"/>
    <mergeCell ref="B173:K174"/>
    <mergeCell ref="H177:K177"/>
    <mergeCell ref="H11:K11"/>
    <mergeCell ref="H12:H13"/>
    <mergeCell ref="J12:J13"/>
    <mergeCell ref="K12:K13"/>
    <mergeCell ref="O3:P4"/>
    <mergeCell ref="B4:K4"/>
    <mergeCell ref="C170:F170"/>
    <mergeCell ref="B11:B13"/>
    <mergeCell ref="C11:C13"/>
    <mergeCell ref="D11:D13"/>
    <mergeCell ref="E11:E13"/>
    <mergeCell ref="F11:F13"/>
    <mergeCell ref="G11:G13"/>
    <mergeCell ref="I12:I13"/>
  </mergeCells>
  <phoneticPr fontId="130" type="noConversion"/>
  <conditionalFormatting sqref="E1:E3 E5:E13 H12:I12 O13 S14:V164 E14:K166 E167:G167 H167:K169 E168:H168 E169:F169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168:G65634 E173:E65634">
    <cfRule type="cellIs" dxfId="0" priority="232" stopIfTrue="1" operator="equal">
      <formula>0</formula>
    </cfRule>
  </conditionalFormatting>
  <dataValidations disablePrompts="1" count="3">
    <dataValidation allowBlank="1" showInputMessage="1" showErrorMessage="1" errorTitle="PERINGATAN !!!" error="MDU / UPAH SALAH BOZ...." sqref="O11:Q11 H14:K5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3631A-74F7-47B5-80AC-51945ADBE0BF}">
  <sheetPr>
    <tabColor rgb="FFFF6699"/>
  </sheetPr>
  <dimension ref="B1:BC67"/>
  <sheetViews>
    <sheetView showGridLines="0" zoomScaleNormal="100" zoomScaleSheetLayoutView="115" workbookViewId="0">
      <selection activeCell="AA22" sqref="AA22:AD31"/>
    </sheetView>
  </sheetViews>
  <sheetFormatPr defaultColWidth="9.109375" defaultRowHeight="12"/>
  <cols>
    <col min="1" max="1" width="1.44140625" style="486" customWidth="1"/>
    <col min="2" max="118" width="5.6640625" style="486" customWidth="1"/>
    <col min="119" max="16384" width="9.109375" style="486"/>
  </cols>
  <sheetData>
    <row r="1" spans="2:30" ht="12.6" thickBot="1"/>
    <row r="2" spans="2:30" ht="12.75" customHeight="1">
      <c r="B2" s="487"/>
      <c r="C2" s="488"/>
      <c r="D2" s="488"/>
      <c r="E2" s="488"/>
      <c r="F2" s="488"/>
      <c r="G2" s="488"/>
      <c r="H2" s="488"/>
      <c r="I2" s="488"/>
      <c r="J2" s="488"/>
      <c r="K2" s="488"/>
      <c r="L2" s="488"/>
      <c r="M2" s="488"/>
      <c r="N2" s="488"/>
      <c r="O2" s="488"/>
      <c r="P2" s="488"/>
      <c r="Q2" s="488"/>
      <c r="R2" s="488"/>
      <c r="S2" s="488"/>
      <c r="T2" s="488"/>
      <c r="U2" s="488"/>
      <c r="V2" s="488"/>
      <c r="W2" s="715" t="s">
        <v>1065</v>
      </c>
      <c r="X2" s="716"/>
      <c r="Y2" s="716"/>
      <c r="Z2" s="716"/>
      <c r="AA2" s="716"/>
      <c r="AB2" s="716"/>
      <c r="AC2" s="716"/>
      <c r="AD2" s="717"/>
    </row>
    <row r="3" spans="2:30" ht="12" customHeight="1">
      <c r="B3" s="489"/>
      <c r="F3" s="713"/>
      <c r="G3" s="714"/>
      <c r="H3" s="714"/>
      <c r="W3" s="718"/>
      <c r="X3" s="719"/>
      <c r="Y3" s="719"/>
      <c r="Z3" s="719"/>
      <c r="AA3" s="719"/>
      <c r="AB3" s="719"/>
      <c r="AC3" s="719"/>
      <c r="AD3" s="720"/>
    </row>
    <row r="4" spans="2:30" ht="18">
      <c r="B4" s="489"/>
      <c r="F4" s="490"/>
      <c r="Q4" s="553" t="s">
        <v>2590</v>
      </c>
      <c r="W4" s="491" t="s">
        <v>674</v>
      </c>
      <c r="AD4" s="492"/>
    </row>
    <row r="5" spans="2:30">
      <c r="B5" s="489"/>
      <c r="W5" s="493" t="s">
        <v>678</v>
      </c>
      <c r="X5" s="690" t="s">
        <v>677</v>
      </c>
      <c r="Y5" s="690"/>
      <c r="Z5" s="690"/>
      <c r="AA5" s="690" t="s">
        <v>675</v>
      </c>
      <c r="AB5" s="690"/>
      <c r="AC5" s="690" t="s">
        <v>676</v>
      </c>
      <c r="AD5" s="691"/>
    </row>
    <row r="6" spans="2:30">
      <c r="B6" s="489"/>
      <c r="W6" s="493">
        <v>1</v>
      </c>
      <c r="X6" s="690" t="s">
        <v>680</v>
      </c>
      <c r="Y6" s="690"/>
      <c r="Z6" s="690"/>
      <c r="AA6" s="690"/>
      <c r="AB6" s="690"/>
      <c r="AC6" s="690"/>
      <c r="AD6" s="691"/>
    </row>
    <row r="7" spans="2:30">
      <c r="B7" s="489"/>
      <c r="W7" s="493">
        <v>2</v>
      </c>
      <c r="X7" s="690" t="s">
        <v>681</v>
      </c>
      <c r="Y7" s="690"/>
      <c r="Z7" s="690"/>
      <c r="AA7" s="690"/>
      <c r="AB7" s="690"/>
      <c r="AC7" s="690"/>
      <c r="AD7" s="691"/>
    </row>
    <row r="8" spans="2:30">
      <c r="B8" s="489"/>
      <c r="W8" s="493">
        <v>3</v>
      </c>
      <c r="X8" s="690" t="s">
        <v>682</v>
      </c>
      <c r="Y8" s="690"/>
      <c r="Z8" s="690"/>
      <c r="AA8" s="690"/>
      <c r="AB8" s="690"/>
      <c r="AC8" s="690"/>
      <c r="AD8" s="691"/>
    </row>
    <row r="9" spans="2:30">
      <c r="B9" s="489"/>
      <c r="W9" s="493">
        <v>4</v>
      </c>
      <c r="X9" s="690" t="s">
        <v>683</v>
      </c>
      <c r="Y9" s="690"/>
      <c r="Z9" s="690"/>
      <c r="AA9" s="690"/>
      <c r="AB9" s="690"/>
      <c r="AC9" s="690"/>
      <c r="AD9" s="691"/>
    </row>
    <row r="10" spans="2:30">
      <c r="B10" s="489"/>
      <c r="W10" s="493">
        <v>5</v>
      </c>
      <c r="X10" s="690" t="s">
        <v>684</v>
      </c>
      <c r="Y10" s="690"/>
      <c r="Z10" s="690"/>
      <c r="AA10" s="690"/>
      <c r="AB10" s="690"/>
      <c r="AC10" s="690"/>
      <c r="AD10" s="691"/>
    </row>
    <row r="11" spans="2:30">
      <c r="B11" s="489"/>
      <c r="W11" s="493">
        <v>6</v>
      </c>
      <c r="X11" s="690" t="s">
        <v>685</v>
      </c>
      <c r="Y11" s="690"/>
      <c r="Z11" s="690"/>
      <c r="AA11" s="690"/>
      <c r="AB11" s="690"/>
      <c r="AC11" s="690"/>
      <c r="AD11" s="691"/>
    </row>
    <row r="12" spans="2:30">
      <c r="B12" s="489"/>
      <c r="W12" s="493">
        <v>7</v>
      </c>
      <c r="X12" s="690" t="s">
        <v>686</v>
      </c>
      <c r="Y12" s="690"/>
      <c r="Z12" s="690"/>
      <c r="AA12" s="690"/>
      <c r="AB12" s="690"/>
      <c r="AC12" s="690"/>
      <c r="AD12" s="691"/>
    </row>
    <row r="13" spans="2:30" ht="12.75" customHeight="1">
      <c r="B13" s="489"/>
      <c r="W13" s="493">
        <v>8</v>
      </c>
      <c r="X13" s="690" t="s">
        <v>687</v>
      </c>
      <c r="Y13" s="690"/>
      <c r="Z13" s="690"/>
      <c r="AA13" s="690"/>
      <c r="AB13" s="690"/>
      <c r="AC13" s="690"/>
      <c r="AD13" s="691"/>
    </row>
    <row r="14" spans="2:30">
      <c r="B14" s="489"/>
      <c r="W14" s="493">
        <v>9</v>
      </c>
      <c r="X14" s="690" t="s">
        <v>688</v>
      </c>
      <c r="Y14" s="690"/>
      <c r="Z14" s="690"/>
      <c r="AA14" s="690"/>
      <c r="AB14" s="690"/>
      <c r="AC14" s="690"/>
      <c r="AD14" s="691"/>
    </row>
    <row r="15" spans="2:30">
      <c r="B15" s="489"/>
      <c r="W15" s="493">
        <v>10</v>
      </c>
      <c r="X15" s="690" t="s">
        <v>695</v>
      </c>
      <c r="Y15" s="690"/>
      <c r="Z15" s="690"/>
      <c r="AA15" s="690"/>
      <c r="AB15" s="690"/>
      <c r="AC15" s="690"/>
      <c r="AD15" s="691"/>
    </row>
    <row r="16" spans="2:30">
      <c r="B16" s="489"/>
      <c r="W16" s="493">
        <v>11</v>
      </c>
      <c r="X16" s="690" t="s">
        <v>1081</v>
      </c>
      <c r="Y16" s="690"/>
      <c r="Z16" s="690"/>
      <c r="AA16" s="690"/>
      <c r="AB16" s="690"/>
      <c r="AC16" s="690"/>
      <c r="AD16" s="691"/>
    </row>
    <row r="17" spans="2:30">
      <c r="B17" s="489"/>
      <c r="W17" s="493">
        <v>12</v>
      </c>
      <c r="X17" s="690" t="s">
        <v>696</v>
      </c>
      <c r="Y17" s="690"/>
      <c r="Z17" s="690"/>
      <c r="AA17" s="690"/>
      <c r="AB17" s="690"/>
      <c r="AC17" s="690"/>
      <c r="AD17" s="691"/>
    </row>
    <row r="18" spans="2:30">
      <c r="B18" s="495"/>
      <c r="C18" s="496"/>
      <c r="D18" s="496"/>
      <c r="E18" s="496"/>
      <c r="F18" s="496"/>
      <c r="W18" s="493">
        <v>13</v>
      </c>
      <c r="X18" s="690"/>
      <c r="Y18" s="690"/>
      <c r="Z18" s="690"/>
      <c r="AA18" s="690"/>
      <c r="AB18" s="690"/>
      <c r="AC18" s="690"/>
      <c r="AD18" s="691"/>
    </row>
    <row r="19" spans="2:30">
      <c r="B19" s="489"/>
      <c r="W19" s="497"/>
      <c r="X19" s="707"/>
      <c r="Y19" s="707"/>
      <c r="Z19" s="707"/>
      <c r="AA19" s="707"/>
      <c r="AB19" s="707"/>
      <c r="AC19" s="707"/>
      <c r="AD19" s="708"/>
    </row>
    <row r="20" spans="2:30">
      <c r="B20" s="489"/>
      <c r="W20" s="694" t="s">
        <v>679</v>
      </c>
      <c r="X20" s="695"/>
      <c r="Y20" s="695"/>
      <c r="Z20" s="695"/>
      <c r="AA20" s="695"/>
      <c r="AB20" s="695"/>
      <c r="AC20" s="695"/>
      <c r="AD20" s="696"/>
    </row>
    <row r="21" spans="2:30">
      <c r="B21" s="489"/>
      <c r="W21" s="709" t="s">
        <v>672</v>
      </c>
      <c r="X21" s="710"/>
      <c r="Y21" s="710"/>
      <c r="Z21" s="711"/>
      <c r="AA21" s="709" t="s">
        <v>672</v>
      </c>
      <c r="AB21" s="710"/>
      <c r="AC21" s="710"/>
      <c r="AD21" s="712"/>
    </row>
    <row r="22" spans="2:30">
      <c r="B22" s="489"/>
      <c r="W22" s="498" t="s">
        <v>2572</v>
      </c>
      <c r="X22" s="499"/>
      <c r="Y22" s="500">
        <v>4</v>
      </c>
      <c r="Z22" s="501" t="s">
        <v>96</v>
      </c>
      <c r="AA22" s="498" t="s">
        <v>2578</v>
      </c>
      <c r="AB22" s="499"/>
      <c r="AC22" s="500">
        <v>86</v>
      </c>
      <c r="AD22" s="544" t="s">
        <v>741</v>
      </c>
    </row>
    <row r="23" spans="2:30">
      <c r="B23" s="489"/>
      <c r="W23" s="498" t="s">
        <v>2570</v>
      </c>
      <c r="X23" s="499"/>
      <c r="Y23" s="500">
        <v>5</v>
      </c>
      <c r="Z23" s="501" t="s">
        <v>96</v>
      </c>
      <c r="AA23" s="498" t="s">
        <v>2579</v>
      </c>
      <c r="AB23" s="499"/>
      <c r="AC23" s="500">
        <f>32+36+36+30</f>
        <v>134</v>
      </c>
      <c r="AD23" s="544" t="s">
        <v>7</v>
      </c>
    </row>
    <row r="24" spans="2:30">
      <c r="B24" s="489"/>
      <c r="W24" s="498" t="s">
        <v>2571</v>
      </c>
      <c r="X24" s="499"/>
      <c r="Y24" s="500">
        <v>1</v>
      </c>
      <c r="Z24" s="501" t="s">
        <v>96</v>
      </c>
      <c r="AA24" s="498" t="s">
        <v>2580</v>
      </c>
      <c r="AB24" s="499"/>
      <c r="AC24" s="500">
        <f>45+45+50+50+50+50</f>
        <v>290</v>
      </c>
      <c r="AD24" s="544" t="s">
        <v>7</v>
      </c>
    </row>
    <row r="25" spans="2:30">
      <c r="B25" s="489"/>
      <c r="W25" s="498" t="s">
        <v>2573</v>
      </c>
      <c r="X25" s="499"/>
      <c r="Y25" s="500">
        <v>4</v>
      </c>
      <c r="Z25" s="501" t="s">
        <v>741</v>
      </c>
      <c r="AA25" s="498"/>
      <c r="AB25" s="499"/>
      <c r="AC25" s="500"/>
      <c r="AD25" s="544"/>
    </row>
    <row r="26" spans="2:30">
      <c r="B26" s="489"/>
      <c r="O26" s="504"/>
      <c r="W26" s="498" t="s">
        <v>2588</v>
      </c>
      <c r="X26" s="499"/>
      <c r="Y26" s="500">
        <v>1</v>
      </c>
      <c r="Z26" s="501" t="s">
        <v>741</v>
      </c>
      <c r="AA26" s="498"/>
      <c r="AB26" s="499"/>
      <c r="AC26" s="500"/>
      <c r="AD26" s="544"/>
    </row>
    <row r="27" spans="2:30">
      <c r="B27" s="489"/>
      <c r="W27" s="498" t="s">
        <v>2574</v>
      </c>
      <c r="X27" s="499"/>
      <c r="Y27" s="500">
        <v>2</v>
      </c>
      <c r="Z27" s="501" t="s">
        <v>741</v>
      </c>
      <c r="AA27" s="498"/>
      <c r="AB27" s="499"/>
      <c r="AC27" s="500"/>
      <c r="AD27" s="544"/>
    </row>
    <row r="28" spans="2:30">
      <c r="B28" s="489"/>
      <c r="W28" s="498" t="s">
        <v>2539</v>
      </c>
      <c r="X28" s="499"/>
      <c r="Y28" s="500">
        <v>3</v>
      </c>
      <c r="Z28" s="501" t="s">
        <v>741</v>
      </c>
      <c r="AA28" s="498"/>
      <c r="AB28" s="499"/>
      <c r="AC28" s="500"/>
      <c r="AD28" s="544"/>
    </row>
    <row r="29" spans="2:30">
      <c r="B29" s="489"/>
      <c r="W29" s="498" t="s">
        <v>2538</v>
      </c>
      <c r="X29" s="499"/>
      <c r="Y29" s="500">
        <v>2</v>
      </c>
      <c r="Z29" s="501" t="s">
        <v>741</v>
      </c>
      <c r="AA29" s="498"/>
      <c r="AB29" s="499"/>
      <c r="AC29" s="500"/>
      <c r="AD29" s="544"/>
    </row>
    <row r="30" spans="2:30">
      <c r="B30" s="489"/>
      <c r="U30" s="505"/>
      <c r="W30" s="498" t="s">
        <v>2540</v>
      </c>
      <c r="X30" s="499"/>
      <c r="Y30" s="500">
        <v>1</v>
      </c>
      <c r="Z30" s="501" t="s">
        <v>741</v>
      </c>
      <c r="AA30" s="498"/>
      <c r="AB30" s="499"/>
      <c r="AC30" s="500"/>
      <c r="AD30" s="544"/>
    </row>
    <row r="31" spans="2:30">
      <c r="B31" s="489"/>
      <c r="W31" s="498" t="s">
        <v>2544</v>
      </c>
      <c r="X31" s="499"/>
      <c r="Y31" s="500">
        <v>10</v>
      </c>
      <c r="Z31" s="501" t="s">
        <v>741</v>
      </c>
      <c r="AA31" s="704" t="s">
        <v>673</v>
      </c>
      <c r="AB31" s="705"/>
      <c r="AC31" s="705"/>
      <c r="AD31" s="706"/>
    </row>
    <row r="32" spans="2:30">
      <c r="B32" s="489"/>
      <c r="W32" s="498" t="s">
        <v>2543</v>
      </c>
      <c r="X32" s="499"/>
      <c r="Y32" s="500">
        <v>3</v>
      </c>
      <c r="Z32" s="501" t="s">
        <v>741</v>
      </c>
      <c r="AA32" s="692"/>
      <c r="AB32" s="693"/>
      <c r="AC32" s="502"/>
      <c r="AD32" s="503"/>
    </row>
    <row r="33" spans="2:47" ht="14.25" customHeight="1">
      <c r="B33" s="489"/>
      <c r="W33" s="498" t="s">
        <v>1173</v>
      </c>
      <c r="X33" s="499"/>
      <c r="Y33" s="500">
        <v>2</v>
      </c>
      <c r="Z33" s="501" t="s">
        <v>741</v>
      </c>
      <c r="AA33" s="692"/>
      <c r="AB33" s="693"/>
      <c r="AC33" s="502"/>
      <c r="AD33" s="503"/>
    </row>
    <row r="34" spans="2:47" ht="14.25" customHeight="1">
      <c r="B34" s="489"/>
      <c r="W34" s="498" t="s">
        <v>2575</v>
      </c>
      <c r="X34" s="499"/>
      <c r="Y34" s="500">
        <v>1</v>
      </c>
      <c r="Z34" s="501" t="s">
        <v>741</v>
      </c>
      <c r="AA34" s="692"/>
      <c r="AB34" s="693"/>
      <c r="AC34" s="502"/>
      <c r="AD34" s="503"/>
    </row>
    <row r="35" spans="2:47" ht="14.25" customHeight="1">
      <c r="B35" s="489"/>
      <c r="W35" s="498" t="s">
        <v>2542</v>
      </c>
      <c r="X35" s="499"/>
      <c r="Y35" s="500">
        <v>1</v>
      </c>
      <c r="Z35" s="501" t="s">
        <v>741</v>
      </c>
      <c r="AA35" s="692"/>
      <c r="AB35" s="693"/>
      <c r="AC35" s="502"/>
      <c r="AD35" s="503"/>
    </row>
    <row r="36" spans="2:47">
      <c r="B36" s="489"/>
      <c r="W36" s="498" t="s">
        <v>2541</v>
      </c>
      <c r="X36" s="499"/>
      <c r="Y36" s="500">
        <v>1</v>
      </c>
      <c r="Z36" s="501" t="s">
        <v>741</v>
      </c>
      <c r="AA36" s="692"/>
      <c r="AB36" s="693"/>
      <c r="AC36" s="502"/>
      <c r="AD36" s="503"/>
    </row>
    <row r="37" spans="2:47">
      <c r="B37" s="489"/>
      <c r="W37" s="498" t="s">
        <v>2576</v>
      </c>
      <c r="X37" s="499"/>
      <c r="Y37" s="500">
        <v>2</v>
      </c>
      <c r="Z37" s="501" t="s">
        <v>741</v>
      </c>
      <c r="AA37" s="692"/>
      <c r="AB37" s="693"/>
      <c r="AC37" s="502"/>
      <c r="AD37" s="503"/>
    </row>
    <row r="38" spans="2:47">
      <c r="B38" s="489"/>
      <c r="W38" s="498" t="s">
        <v>2577</v>
      </c>
      <c r="X38" s="499"/>
      <c r="Y38" s="500">
        <v>2</v>
      </c>
      <c r="Z38" s="501" t="s">
        <v>741</v>
      </c>
      <c r="AA38" s="692"/>
      <c r="AB38" s="693"/>
      <c r="AC38" s="502"/>
      <c r="AD38" s="503"/>
    </row>
    <row r="39" spans="2:47" ht="12.75" customHeight="1">
      <c r="B39" s="489"/>
      <c r="W39" s="498"/>
      <c r="X39" s="499"/>
      <c r="Y39" s="500"/>
      <c r="Z39" s="501"/>
      <c r="AA39" s="692"/>
      <c r="AB39" s="693"/>
      <c r="AC39" s="502"/>
      <c r="AD39" s="503"/>
    </row>
    <row r="40" spans="2:47" ht="12" customHeight="1">
      <c r="B40" s="489"/>
      <c r="U40" s="496"/>
      <c r="W40" s="498"/>
      <c r="X40" s="499"/>
      <c r="Y40" s="500"/>
      <c r="Z40" s="501"/>
      <c r="AA40" s="692"/>
      <c r="AB40" s="693"/>
      <c r="AC40" s="502"/>
      <c r="AD40" s="503"/>
      <c r="AL40" s="496"/>
    </row>
    <row r="41" spans="2:47" ht="12" customHeight="1">
      <c r="B41" s="489"/>
      <c r="W41" s="498"/>
      <c r="X41" s="499"/>
      <c r="Y41" s="500"/>
      <c r="Z41" s="501"/>
      <c r="AA41" s="692"/>
      <c r="AB41" s="693"/>
      <c r="AC41" s="502"/>
      <c r="AD41" s="503"/>
    </row>
    <row r="42" spans="2:47" ht="12" customHeight="1">
      <c r="B42" s="489"/>
      <c r="W42" s="694" t="s">
        <v>2545</v>
      </c>
      <c r="X42" s="695"/>
      <c r="Y42" s="695"/>
      <c r="Z42" s="695"/>
      <c r="AA42" s="695"/>
      <c r="AB42" s="695"/>
      <c r="AC42" s="695"/>
      <c r="AD42" s="696"/>
    </row>
    <row r="43" spans="2:47" ht="12" customHeight="1">
      <c r="B43" s="489"/>
      <c r="V43" s="506"/>
      <c r="W43" s="541"/>
      <c r="X43" s="542"/>
      <c r="Y43" s="542"/>
      <c r="Z43" s="542"/>
      <c r="AA43" s="542"/>
      <c r="AB43" s="542"/>
      <c r="AC43" s="542"/>
      <c r="AD43" s="543"/>
    </row>
    <row r="44" spans="2:47">
      <c r="B44" s="507"/>
      <c r="C44" s="508"/>
      <c r="D44" s="508"/>
      <c r="E44" s="508"/>
      <c r="F44" s="508"/>
      <c r="G44" s="508"/>
      <c r="H44" s="508"/>
      <c r="I44" s="508"/>
      <c r="J44" s="508"/>
      <c r="K44" s="508"/>
      <c r="L44" s="508"/>
      <c r="M44" s="508"/>
      <c r="N44" s="508"/>
      <c r="O44" s="508"/>
      <c r="P44" s="508"/>
      <c r="Q44" s="508"/>
      <c r="R44" s="508"/>
      <c r="S44" s="508"/>
      <c r="T44" s="508"/>
      <c r="U44" s="508"/>
      <c r="V44" s="506"/>
      <c r="W44" s="688" t="s">
        <v>11</v>
      </c>
      <c r="X44" s="689"/>
      <c r="Y44" s="690"/>
      <c r="Z44" s="690"/>
      <c r="AA44" s="690"/>
      <c r="AB44" s="690"/>
      <c r="AC44" s="690"/>
      <c r="AD44" s="691"/>
    </row>
    <row r="45" spans="2:47">
      <c r="B45" s="507"/>
      <c r="C45" s="508"/>
      <c r="D45" s="508"/>
      <c r="E45" s="508"/>
      <c r="F45" s="508"/>
      <c r="G45" s="508"/>
      <c r="H45" s="508"/>
      <c r="I45" s="508"/>
      <c r="J45" s="508"/>
      <c r="K45" s="508"/>
      <c r="L45" s="508"/>
      <c r="M45" s="508"/>
      <c r="N45" s="508"/>
      <c r="O45" s="508"/>
      <c r="P45" s="508"/>
      <c r="Q45" s="508"/>
      <c r="R45" s="508"/>
      <c r="S45" s="508"/>
      <c r="T45" s="508"/>
      <c r="U45" s="508"/>
      <c r="V45" s="506"/>
      <c r="W45" s="688" t="s">
        <v>671</v>
      </c>
      <c r="X45" s="689"/>
      <c r="Y45" s="690">
        <v>1</v>
      </c>
      <c r="Z45" s="690"/>
      <c r="AA45" s="690"/>
      <c r="AB45" s="690" t="s">
        <v>12</v>
      </c>
      <c r="AC45" s="690"/>
      <c r="AD45" s="494" t="s">
        <v>13</v>
      </c>
    </row>
    <row r="46" spans="2:47">
      <c r="B46" s="507"/>
      <c r="C46" s="508"/>
      <c r="D46" s="508"/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  <c r="Q46" s="508"/>
      <c r="R46" s="508"/>
      <c r="S46" s="508"/>
      <c r="T46" s="508"/>
      <c r="U46" s="508"/>
      <c r="V46" s="506"/>
      <c r="W46" s="688" t="s">
        <v>15</v>
      </c>
      <c r="X46" s="689"/>
      <c r="Y46" s="697"/>
      <c r="Z46" s="697"/>
      <c r="AA46" s="697"/>
      <c r="AB46" s="690" t="s">
        <v>16</v>
      </c>
      <c r="AC46" s="690"/>
      <c r="AD46" s="509"/>
    </row>
    <row r="47" spans="2:47">
      <c r="B47" s="507"/>
      <c r="C47" s="508"/>
      <c r="D47" s="508"/>
      <c r="E47" s="508"/>
      <c r="F47" s="508"/>
      <c r="G47" s="508"/>
      <c r="H47" s="508"/>
      <c r="I47" s="508"/>
      <c r="J47" s="508"/>
      <c r="K47" s="508"/>
      <c r="L47" s="508"/>
      <c r="M47" s="508"/>
      <c r="N47" s="508"/>
      <c r="O47" s="508"/>
      <c r="P47" s="508"/>
      <c r="Q47" s="508"/>
      <c r="R47" s="508"/>
      <c r="S47" s="508"/>
      <c r="T47" s="508"/>
      <c r="U47" s="508"/>
      <c r="V47" s="506"/>
      <c r="W47" s="698" t="s">
        <v>17</v>
      </c>
      <c r="X47" s="698"/>
      <c r="Y47" s="698"/>
      <c r="Z47" s="698"/>
      <c r="AA47" s="698"/>
      <c r="AB47" s="698"/>
      <c r="AC47" s="698"/>
      <c r="AD47" s="699"/>
    </row>
    <row r="48" spans="2:47" ht="12.75" customHeight="1">
      <c r="B48" s="507"/>
      <c r="C48" s="508"/>
      <c r="D48" s="508"/>
      <c r="E48" s="508"/>
      <c r="F48" s="508"/>
      <c r="G48" s="508"/>
      <c r="H48" s="508"/>
      <c r="I48" s="508"/>
      <c r="J48" s="508"/>
      <c r="K48" s="508"/>
      <c r="L48" s="508"/>
      <c r="M48" s="508"/>
      <c r="N48" s="508"/>
      <c r="O48" s="508"/>
      <c r="P48" s="508"/>
      <c r="Q48" s="508"/>
      <c r="R48" s="508"/>
      <c r="S48" s="508"/>
      <c r="T48" s="508"/>
      <c r="U48" s="508"/>
      <c r="V48" s="506"/>
      <c r="W48" s="700" t="str">
        <f>RAB!G6</f>
        <v>PB An. Perum Subsidi PT Heri Paradise Property</v>
      </c>
      <c r="X48" s="700"/>
      <c r="Y48" s="700"/>
      <c r="Z48" s="700"/>
      <c r="AA48" s="700"/>
      <c r="AB48" s="700"/>
      <c r="AC48" s="700"/>
      <c r="AD48" s="701"/>
      <c r="AU48" s="504"/>
    </row>
    <row r="49" spans="2:55">
      <c r="B49" s="507"/>
      <c r="C49" s="508"/>
      <c r="D49" s="508"/>
      <c r="E49" s="508"/>
      <c r="F49" s="508"/>
      <c r="G49" s="508"/>
      <c r="H49" s="508"/>
      <c r="I49" s="508"/>
      <c r="J49" s="508"/>
      <c r="K49" s="508"/>
      <c r="L49" s="508"/>
      <c r="M49" s="508"/>
      <c r="N49" s="508"/>
      <c r="O49" s="508"/>
      <c r="P49" s="508"/>
      <c r="Q49" s="508"/>
      <c r="R49" s="508"/>
      <c r="S49" s="508"/>
      <c r="T49" s="508"/>
      <c r="U49" s="508"/>
      <c r="V49" s="510"/>
      <c r="W49" s="700"/>
      <c r="X49" s="700"/>
      <c r="Y49" s="700"/>
      <c r="Z49" s="700"/>
      <c r="AA49" s="700"/>
      <c r="AB49" s="700"/>
      <c r="AC49" s="700"/>
      <c r="AD49" s="701"/>
    </row>
    <row r="50" spans="2:55">
      <c r="B50" s="507"/>
      <c r="C50" s="508"/>
      <c r="D50" s="508"/>
      <c r="E50" s="508"/>
      <c r="F50" s="508"/>
      <c r="G50" s="508"/>
      <c r="H50" s="508"/>
      <c r="I50" s="508"/>
      <c r="J50" s="508"/>
      <c r="K50" s="508"/>
      <c r="L50" s="508"/>
      <c r="M50" s="508"/>
      <c r="N50" s="508"/>
      <c r="O50" s="508"/>
      <c r="P50" s="508"/>
      <c r="Q50" s="508"/>
      <c r="R50" s="508"/>
      <c r="S50" s="508"/>
      <c r="T50" s="508"/>
      <c r="V50" s="510"/>
      <c r="W50" s="702"/>
      <c r="X50" s="702"/>
      <c r="Y50" s="702"/>
      <c r="Z50" s="702"/>
      <c r="AA50" s="702"/>
      <c r="AB50" s="702"/>
      <c r="AC50" s="702"/>
      <c r="AD50" s="703"/>
    </row>
    <row r="51" spans="2:55">
      <c r="B51" s="507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508"/>
      <c r="T51" s="508"/>
      <c r="U51" s="508"/>
      <c r="V51" s="506"/>
      <c r="W51" s="688" t="s">
        <v>18</v>
      </c>
      <c r="X51" s="689"/>
      <c r="Y51" s="690" t="s">
        <v>2546</v>
      </c>
      <c r="Z51" s="690"/>
      <c r="AA51" s="690"/>
      <c r="AB51" s="690"/>
      <c r="AC51" s="690"/>
      <c r="AD51" s="691"/>
    </row>
    <row r="52" spans="2:55">
      <c r="B52" s="507"/>
      <c r="C52" s="508"/>
      <c r="D52" s="508"/>
      <c r="E52" s="508"/>
      <c r="F52" s="508"/>
      <c r="G52" s="508"/>
      <c r="H52" s="508"/>
      <c r="I52" s="508"/>
      <c r="J52" s="508"/>
      <c r="K52" s="508"/>
      <c r="L52" s="508"/>
      <c r="M52" s="508"/>
      <c r="N52" s="508"/>
      <c r="O52" s="508"/>
      <c r="P52" s="508"/>
      <c r="Q52" s="508"/>
      <c r="R52" s="508"/>
      <c r="S52" s="508"/>
      <c r="T52" s="508"/>
      <c r="V52" s="506"/>
      <c r="W52" s="688" t="s">
        <v>19</v>
      </c>
      <c r="X52" s="689"/>
      <c r="Y52" s="690" t="s">
        <v>2547</v>
      </c>
      <c r="Z52" s="690"/>
      <c r="AA52" s="690"/>
      <c r="AB52" s="690"/>
      <c r="AC52" s="690"/>
      <c r="AD52" s="691"/>
      <c r="BC52" s="505"/>
    </row>
    <row r="53" spans="2:55">
      <c r="B53" s="507"/>
      <c r="C53" s="508"/>
      <c r="D53" s="508"/>
      <c r="E53" s="508"/>
      <c r="F53" s="508"/>
      <c r="G53" s="508"/>
      <c r="H53" s="508"/>
      <c r="I53" s="508"/>
      <c r="J53" s="508"/>
      <c r="K53" s="508"/>
      <c r="L53" s="508"/>
      <c r="M53" s="508"/>
      <c r="N53" s="508"/>
      <c r="O53" s="508"/>
      <c r="P53" s="508"/>
      <c r="Q53" s="508"/>
      <c r="R53" s="508"/>
      <c r="S53" s="508"/>
      <c r="T53" s="508"/>
      <c r="V53" s="506"/>
      <c r="W53" s="688" t="s">
        <v>20</v>
      </c>
      <c r="X53" s="689"/>
      <c r="Y53" s="690" t="s">
        <v>1153</v>
      </c>
      <c r="Z53" s="690"/>
      <c r="AA53" s="690"/>
      <c r="AB53" s="690"/>
      <c r="AC53" s="690"/>
      <c r="AD53" s="691"/>
      <c r="BB53" s="505"/>
    </row>
    <row r="54" spans="2:55" ht="12.6" thickBot="1">
      <c r="B54" s="511"/>
      <c r="C54" s="512"/>
      <c r="D54" s="512"/>
      <c r="E54" s="512"/>
      <c r="F54" s="512"/>
      <c r="G54" s="512"/>
      <c r="H54" s="512"/>
      <c r="I54" s="512"/>
      <c r="J54" s="512"/>
      <c r="K54" s="512"/>
      <c r="L54" s="512"/>
      <c r="M54" s="512"/>
      <c r="N54" s="512"/>
      <c r="O54" s="512"/>
      <c r="P54" s="512"/>
      <c r="Q54" s="512"/>
      <c r="R54" s="512"/>
      <c r="S54" s="512"/>
      <c r="T54" s="512"/>
      <c r="U54" s="513"/>
      <c r="V54" s="514"/>
      <c r="W54" s="684" t="s">
        <v>21</v>
      </c>
      <c r="X54" s="685"/>
      <c r="Y54" s="686" t="s">
        <v>2548</v>
      </c>
      <c r="Z54" s="686"/>
      <c r="AA54" s="686"/>
      <c r="AB54" s="686"/>
      <c r="AC54" s="686"/>
      <c r="AD54" s="687"/>
      <c r="BB54" s="505"/>
    </row>
    <row r="62" spans="2:55">
      <c r="BC62" s="496"/>
    </row>
    <row r="66" spans="38:55">
      <c r="AL66" s="508"/>
      <c r="AM66" s="508"/>
      <c r="AN66" s="508"/>
      <c r="AO66" s="508"/>
      <c r="AP66" s="508"/>
      <c r="AQ66" s="508"/>
      <c r="AR66" s="508"/>
      <c r="AS66" s="508"/>
      <c r="AT66" s="508"/>
      <c r="AU66" s="508"/>
      <c r="AV66" s="508"/>
      <c r="AW66" s="508"/>
      <c r="AX66" s="508"/>
      <c r="AY66" s="508"/>
      <c r="AZ66" s="508"/>
      <c r="BA66" s="508"/>
      <c r="BB66" s="508"/>
      <c r="BC66" s="508"/>
    </row>
    <row r="67" spans="38:55">
      <c r="AL67" s="508"/>
      <c r="AM67" s="508"/>
      <c r="AN67" s="508"/>
      <c r="AO67" s="508"/>
      <c r="AP67" s="508"/>
      <c r="AQ67" s="508"/>
      <c r="AR67" s="508"/>
      <c r="AS67" s="508"/>
      <c r="AT67" s="508"/>
      <c r="AU67" s="508"/>
      <c r="AV67" s="508"/>
      <c r="AW67" s="508"/>
      <c r="AX67" s="508"/>
      <c r="AY67" s="508"/>
      <c r="AZ67" s="508"/>
      <c r="BA67" s="508"/>
      <c r="BB67" s="508"/>
      <c r="BC67" s="508"/>
    </row>
  </sheetData>
  <mergeCells count="84">
    <mergeCell ref="X10:Z10"/>
    <mergeCell ref="AA10:AB10"/>
    <mergeCell ref="AC10:AD10"/>
    <mergeCell ref="X11:Z11"/>
    <mergeCell ref="AA11:AB11"/>
    <mergeCell ref="AC11:AD11"/>
    <mergeCell ref="X8:Z8"/>
    <mergeCell ref="AA8:AB8"/>
    <mergeCell ref="AC8:AD8"/>
    <mergeCell ref="X9:Z9"/>
    <mergeCell ref="AA9:AB9"/>
    <mergeCell ref="AC9:AD9"/>
    <mergeCell ref="F3:H3"/>
    <mergeCell ref="X5:Z5"/>
    <mergeCell ref="AA5:AB5"/>
    <mergeCell ref="AC5:AD5"/>
    <mergeCell ref="X7:Z7"/>
    <mergeCell ref="AA7:AB7"/>
    <mergeCell ref="AC7:AD7"/>
    <mergeCell ref="X6:Z6"/>
    <mergeCell ref="AA6:AB6"/>
    <mergeCell ref="AC6:AD6"/>
    <mergeCell ref="W2:AD3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AA31:AD31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39:AB39"/>
    <mergeCell ref="AA32:AB32"/>
    <mergeCell ref="AA33:AB33"/>
    <mergeCell ref="AA34:AB34"/>
    <mergeCell ref="AA35:AB35"/>
    <mergeCell ref="AA36:AB36"/>
    <mergeCell ref="AA37:AB37"/>
    <mergeCell ref="AA38:AB38"/>
    <mergeCell ref="W51:X51"/>
    <mergeCell ref="Y51:AA51"/>
    <mergeCell ref="AB51:AD51"/>
    <mergeCell ref="AA40:AB40"/>
    <mergeCell ref="W42:AD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48:AD50"/>
    <mergeCell ref="AA41:AB41"/>
    <mergeCell ref="W54:X54"/>
    <mergeCell ref="Y54:AA54"/>
    <mergeCell ref="AB54:AD54"/>
    <mergeCell ref="W52:X52"/>
    <mergeCell ref="Y52:AA52"/>
    <mergeCell ref="AB52:AD52"/>
    <mergeCell ref="W53:X53"/>
    <mergeCell ref="Y53:AA53"/>
    <mergeCell ref="AB53:AD53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FBC6-1F10-48D3-BA14-54D1F3E36A27}">
  <dimension ref="B1:AF121"/>
  <sheetViews>
    <sheetView showGridLines="0" view="pageBreakPreview" topLeftCell="A21" zoomScale="55" zoomScaleNormal="70" zoomScaleSheetLayoutView="55" workbookViewId="0">
      <selection activeCell="AM51" sqref="AM51"/>
    </sheetView>
  </sheetViews>
  <sheetFormatPr defaultColWidth="9.109375" defaultRowHeight="13.8"/>
  <cols>
    <col min="1" max="1" width="1.6640625" style="515" customWidth="1"/>
    <col min="2" max="2" width="1.5546875" style="515" customWidth="1"/>
    <col min="3" max="3" width="10.6640625" style="515" customWidth="1"/>
    <col min="4" max="4" width="2.5546875" style="515" customWidth="1"/>
    <col min="5" max="21" width="9.109375" style="515"/>
    <col min="22" max="22" width="14.5546875" style="515" customWidth="1"/>
    <col min="23" max="23" width="3.109375" style="515" customWidth="1"/>
    <col min="24" max="27" width="9.109375" style="515"/>
    <col min="28" max="28" width="2.88671875" style="515" customWidth="1"/>
    <col min="29" max="31" width="4.6640625" style="515" customWidth="1"/>
    <col min="32" max="32" width="1.6640625" style="515" customWidth="1"/>
    <col min="33" max="16384" width="9.109375" style="515"/>
  </cols>
  <sheetData>
    <row r="1" spans="2:32" ht="14.4" thickBot="1"/>
    <row r="2" spans="2:32" ht="6" customHeight="1" thickBot="1">
      <c r="B2" s="516"/>
      <c r="C2" s="517"/>
      <c r="D2" s="517"/>
      <c r="E2" s="517"/>
      <c r="F2" s="517"/>
      <c r="G2" s="517"/>
      <c r="H2" s="517"/>
      <c r="I2" s="517"/>
      <c r="J2" s="517"/>
      <c r="K2" s="517"/>
      <c r="L2" s="517"/>
      <c r="M2" s="517"/>
      <c r="N2" s="517"/>
      <c r="O2" s="517"/>
      <c r="P2" s="517"/>
      <c r="Q2" s="517"/>
      <c r="R2" s="517"/>
      <c r="S2" s="517"/>
      <c r="T2" s="517"/>
      <c r="U2" s="517"/>
      <c r="V2" s="517"/>
      <c r="W2" s="517"/>
      <c r="X2" s="517"/>
      <c r="Y2" s="517"/>
      <c r="Z2" s="517"/>
      <c r="AA2" s="517"/>
      <c r="AB2" s="517"/>
      <c r="AC2" s="517"/>
      <c r="AD2" s="517"/>
      <c r="AE2" s="517"/>
      <c r="AF2" s="518"/>
    </row>
    <row r="3" spans="2:32" ht="14.4" thickBot="1">
      <c r="B3" s="519"/>
      <c r="C3" s="516"/>
      <c r="D3" s="517"/>
      <c r="E3" s="517"/>
      <c r="F3" s="517"/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517"/>
      <c r="S3" s="517"/>
      <c r="T3" s="517"/>
      <c r="U3" s="517"/>
      <c r="V3" s="517"/>
      <c r="W3" s="517"/>
      <c r="X3" s="517"/>
      <c r="Y3" s="517"/>
      <c r="Z3" s="517"/>
      <c r="AA3" s="517"/>
      <c r="AB3" s="517"/>
      <c r="AC3" s="517"/>
      <c r="AD3" s="517"/>
      <c r="AE3" s="518"/>
      <c r="AF3" s="520"/>
    </row>
    <row r="4" spans="2:32" ht="12.75" customHeight="1" thickTop="1">
      <c r="B4" s="519"/>
      <c r="C4" s="519"/>
      <c r="D4" s="721" t="str">
        <f>RAB!G6</f>
        <v>PB An. Perum Subsidi PT Heri Paradise Property</v>
      </c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3"/>
      <c r="AD4" s="521"/>
      <c r="AE4" s="520"/>
      <c r="AF4" s="520"/>
    </row>
    <row r="5" spans="2:32" ht="13.5" customHeight="1" thickBot="1">
      <c r="B5" s="519"/>
      <c r="C5" s="519"/>
      <c r="D5" s="724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5"/>
      <c r="P5" s="725"/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5"/>
      <c r="AC5" s="726"/>
      <c r="AD5" s="521"/>
      <c r="AE5" s="520"/>
      <c r="AF5" s="520"/>
    </row>
    <row r="6" spans="2:32" ht="12.75" customHeight="1" thickTop="1">
      <c r="B6" s="519"/>
      <c r="C6" s="519"/>
      <c r="AE6" s="520"/>
      <c r="AF6" s="520"/>
    </row>
    <row r="7" spans="2:32" ht="12.75" customHeight="1">
      <c r="B7" s="519"/>
      <c r="C7" s="519"/>
      <c r="Z7" s="522"/>
      <c r="AA7" s="522"/>
      <c r="AB7" s="522"/>
      <c r="AC7" s="523"/>
      <c r="AD7" s="523"/>
      <c r="AE7" s="520"/>
      <c r="AF7" s="520"/>
    </row>
    <row r="8" spans="2:32" ht="12.75" customHeight="1">
      <c r="B8" s="519"/>
      <c r="C8" s="519"/>
      <c r="Z8" s="522"/>
      <c r="AA8" s="522"/>
      <c r="AB8" s="522"/>
      <c r="AC8" s="523"/>
      <c r="AD8" s="523"/>
      <c r="AE8" s="520"/>
      <c r="AF8" s="520"/>
    </row>
    <row r="9" spans="2:32" ht="12.75" customHeight="1">
      <c r="B9" s="519"/>
      <c r="C9" s="519"/>
      <c r="AE9" s="520"/>
      <c r="AF9" s="520"/>
    </row>
    <row r="10" spans="2:32" ht="12.75" customHeight="1">
      <c r="B10" s="519"/>
      <c r="C10" s="519"/>
      <c r="AE10" s="520"/>
      <c r="AF10" s="520"/>
    </row>
    <row r="11" spans="2:32">
      <c r="B11" s="519"/>
      <c r="C11" s="519"/>
      <c r="AE11" s="520"/>
      <c r="AF11" s="520"/>
    </row>
    <row r="12" spans="2:32">
      <c r="B12" s="519"/>
      <c r="C12" s="519"/>
      <c r="AE12" s="520"/>
      <c r="AF12" s="520"/>
    </row>
    <row r="13" spans="2:32">
      <c r="B13" s="519"/>
      <c r="C13" s="519"/>
      <c r="AE13" s="520"/>
      <c r="AF13" s="520"/>
    </row>
    <row r="14" spans="2:32">
      <c r="B14" s="519"/>
      <c r="C14" s="519"/>
      <c r="AE14" s="520"/>
      <c r="AF14" s="520"/>
    </row>
    <row r="15" spans="2:32">
      <c r="B15" s="519"/>
      <c r="C15" s="519"/>
      <c r="E15" s="524"/>
      <c r="AE15" s="520"/>
      <c r="AF15" s="520"/>
    </row>
    <row r="16" spans="2:32">
      <c r="B16" s="519"/>
      <c r="C16" s="519"/>
      <c r="AE16" s="520"/>
      <c r="AF16" s="520"/>
    </row>
    <row r="17" spans="2:32">
      <c r="B17" s="519"/>
      <c r="C17" s="519"/>
      <c r="AE17" s="520"/>
      <c r="AF17" s="520"/>
    </row>
    <row r="18" spans="2:32">
      <c r="B18" s="519"/>
      <c r="C18" s="519"/>
      <c r="AE18" s="520"/>
      <c r="AF18" s="520"/>
    </row>
    <row r="19" spans="2:32">
      <c r="B19" s="519"/>
      <c r="C19" s="519"/>
      <c r="AE19" s="520"/>
      <c r="AF19" s="520"/>
    </row>
    <row r="20" spans="2:32">
      <c r="B20" s="519"/>
      <c r="C20" s="519"/>
      <c r="AE20" s="520"/>
      <c r="AF20" s="520"/>
    </row>
    <row r="21" spans="2:32">
      <c r="B21" s="519"/>
      <c r="C21" s="519"/>
      <c r="AE21" s="520"/>
      <c r="AF21" s="520"/>
    </row>
    <row r="22" spans="2:32">
      <c r="B22" s="519"/>
      <c r="C22" s="519"/>
      <c r="AE22" s="520"/>
      <c r="AF22" s="520"/>
    </row>
    <row r="23" spans="2:32">
      <c r="B23" s="519"/>
      <c r="C23" s="519"/>
      <c r="AE23" s="520"/>
      <c r="AF23" s="520"/>
    </row>
    <row r="24" spans="2:32">
      <c r="B24" s="519"/>
      <c r="C24" s="519"/>
      <c r="AE24" s="520"/>
      <c r="AF24" s="520"/>
    </row>
    <row r="25" spans="2:32">
      <c r="B25" s="519"/>
      <c r="C25" s="519"/>
      <c r="AE25" s="520"/>
      <c r="AF25" s="520"/>
    </row>
    <row r="26" spans="2:32">
      <c r="B26" s="519"/>
      <c r="C26" s="519"/>
      <c r="K26" s="525"/>
      <c r="AE26" s="520"/>
      <c r="AF26" s="520"/>
    </row>
    <row r="27" spans="2:32">
      <c r="B27" s="519"/>
      <c r="C27" s="519"/>
      <c r="AE27" s="520"/>
      <c r="AF27" s="520"/>
    </row>
    <row r="28" spans="2:32">
      <c r="B28" s="519"/>
      <c r="C28" s="519"/>
      <c r="AE28" s="520"/>
      <c r="AF28" s="520"/>
    </row>
    <row r="29" spans="2:32">
      <c r="B29" s="519"/>
      <c r="C29" s="519"/>
      <c r="AE29" s="520"/>
      <c r="AF29" s="520"/>
    </row>
    <row r="30" spans="2:32">
      <c r="B30" s="519"/>
      <c r="C30" s="519"/>
      <c r="AE30" s="520"/>
      <c r="AF30" s="520"/>
    </row>
    <row r="31" spans="2:32">
      <c r="B31" s="519"/>
      <c r="C31" s="519"/>
      <c r="AE31" s="520"/>
      <c r="AF31" s="520"/>
    </row>
    <row r="32" spans="2:32">
      <c r="B32" s="519"/>
      <c r="C32" s="519"/>
      <c r="AE32" s="520"/>
      <c r="AF32" s="520"/>
    </row>
    <row r="33" spans="2:32">
      <c r="B33" s="519"/>
      <c r="C33" s="519"/>
      <c r="AE33" s="520"/>
      <c r="AF33" s="520"/>
    </row>
    <row r="34" spans="2:32">
      <c r="B34" s="519"/>
      <c r="C34" s="519"/>
      <c r="AE34" s="520"/>
      <c r="AF34" s="520"/>
    </row>
    <row r="35" spans="2:32">
      <c r="B35" s="519"/>
      <c r="C35" s="519"/>
      <c r="AE35" s="520"/>
      <c r="AF35" s="520"/>
    </row>
    <row r="36" spans="2:32">
      <c r="B36" s="519"/>
      <c r="C36" s="519"/>
      <c r="AE36" s="520"/>
      <c r="AF36" s="520"/>
    </row>
    <row r="37" spans="2:32">
      <c r="B37" s="519"/>
      <c r="C37" s="519"/>
      <c r="AE37" s="520"/>
      <c r="AF37" s="520"/>
    </row>
    <row r="38" spans="2:32">
      <c r="B38" s="519"/>
      <c r="C38" s="519"/>
      <c r="AE38" s="520"/>
      <c r="AF38" s="520"/>
    </row>
    <row r="39" spans="2:32">
      <c r="B39" s="519"/>
      <c r="C39" s="519"/>
      <c r="AE39" s="520"/>
      <c r="AF39" s="520"/>
    </row>
    <row r="40" spans="2:32">
      <c r="B40" s="519"/>
      <c r="C40" s="519"/>
      <c r="AE40" s="520"/>
      <c r="AF40" s="520"/>
    </row>
    <row r="41" spans="2:32">
      <c r="B41" s="519"/>
      <c r="C41" s="519"/>
      <c r="AE41" s="520"/>
      <c r="AF41" s="520"/>
    </row>
    <row r="42" spans="2:32">
      <c r="B42" s="519"/>
      <c r="C42" s="519"/>
      <c r="AE42" s="520"/>
      <c r="AF42" s="520"/>
    </row>
    <row r="43" spans="2:32">
      <c r="B43" s="519"/>
      <c r="C43" s="519"/>
      <c r="AE43" s="520"/>
      <c r="AF43" s="520"/>
    </row>
    <row r="44" spans="2:32">
      <c r="B44" s="519"/>
      <c r="C44" s="519"/>
      <c r="AE44" s="520"/>
      <c r="AF44" s="520"/>
    </row>
    <row r="45" spans="2:32">
      <c r="B45" s="519"/>
      <c r="C45" s="519"/>
      <c r="AE45" s="520"/>
      <c r="AF45" s="520"/>
    </row>
    <row r="46" spans="2:32">
      <c r="B46" s="519"/>
      <c r="C46" s="519"/>
      <c r="AE46" s="520"/>
      <c r="AF46" s="520"/>
    </row>
    <row r="47" spans="2:32">
      <c r="B47" s="519"/>
      <c r="C47" s="519"/>
      <c r="AE47" s="520"/>
      <c r="AF47" s="520"/>
    </row>
    <row r="48" spans="2:32">
      <c r="B48" s="519"/>
      <c r="C48" s="519"/>
      <c r="AE48" s="520"/>
      <c r="AF48" s="520"/>
    </row>
    <row r="49" spans="2:32">
      <c r="B49" s="519"/>
      <c r="C49" s="519"/>
      <c r="AE49" s="520"/>
      <c r="AF49" s="520"/>
    </row>
    <row r="50" spans="2:32">
      <c r="B50" s="519"/>
      <c r="C50" s="519"/>
      <c r="AE50" s="520"/>
      <c r="AF50" s="520"/>
    </row>
    <row r="51" spans="2:32">
      <c r="B51" s="519"/>
      <c r="C51" s="519"/>
      <c r="AE51" s="520"/>
      <c r="AF51" s="520"/>
    </row>
    <row r="52" spans="2:32">
      <c r="B52" s="519"/>
      <c r="C52" s="519"/>
      <c r="AE52" s="520"/>
      <c r="AF52" s="520"/>
    </row>
    <row r="53" spans="2:32">
      <c r="B53" s="519"/>
      <c r="C53" s="519"/>
      <c r="AE53" s="520"/>
      <c r="AF53" s="520"/>
    </row>
    <row r="54" spans="2:32">
      <c r="B54" s="519"/>
      <c r="C54" s="519"/>
      <c r="AE54" s="520"/>
      <c r="AF54" s="520"/>
    </row>
    <row r="55" spans="2:32">
      <c r="B55" s="519"/>
      <c r="C55" s="519"/>
      <c r="AE55" s="520"/>
      <c r="AF55" s="520"/>
    </row>
    <row r="56" spans="2:32">
      <c r="B56" s="519"/>
      <c r="C56" s="519"/>
      <c r="AE56" s="520"/>
      <c r="AF56" s="520"/>
    </row>
    <row r="57" spans="2:32">
      <c r="B57" s="519"/>
      <c r="C57" s="519"/>
      <c r="S57" s="525"/>
      <c r="T57" s="525"/>
      <c r="U57" s="525"/>
      <c r="V57" s="526"/>
      <c r="W57" s="526"/>
      <c r="X57" s="526"/>
      <c r="Y57" s="526"/>
      <c r="Z57" s="526"/>
      <c r="AA57" s="526"/>
      <c r="AB57" s="526"/>
      <c r="AC57" s="526"/>
      <c r="AD57" s="526"/>
      <c r="AE57" s="527"/>
      <c r="AF57" s="520"/>
    </row>
    <row r="58" spans="2:32">
      <c r="B58" s="519"/>
      <c r="C58" s="519"/>
      <c r="V58" s="528"/>
      <c r="W58" s="528"/>
      <c r="X58" s="528"/>
      <c r="Y58" s="528"/>
      <c r="Z58" s="528"/>
      <c r="AA58" s="528"/>
      <c r="AB58" s="528"/>
      <c r="AC58" s="528"/>
      <c r="AD58" s="528"/>
      <c r="AE58" s="529"/>
      <c r="AF58" s="520"/>
    </row>
    <row r="59" spans="2:32">
      <c r="B59" s="519"/>
      <c r="C59" s="519"/>
      <c r="V59" s="526"/>
      <c r="W59" s="526"/>
      <c r="X59" s="526"/>
      <c r="Y59" s="526"/>
      <c r="Z59" s="526"/>
      <c r="AA59" s="526"/>
      <c r="AB59" s="526"/>
      <c r="AC59" s="526"/>
      <c r="AD59" s="526"/>
      <c r="AE59" s="527"/>
      <c r="AF59" s="520"/>
    </row>
    <row r="60" spans="2:32">
      <c r="B60" s="519"/>
      <c r="C60" s="519"/>
      <c r="V60" s="526"/>
      <c r="W60" s="526"/>
      <c r="X60" s="526"/>
      <c r="Y60" s="526"/>
      <c r="Z60" s="526"/>
      <c r="AA60" s="526"/>
      <c r="AB60" s="526"/>
      <c r="AC60" s="526"/>
      <c r="AD60" s="526"/>
      <c r="AE60" s="527"/>
      <c r="AF60" s="520"/>
    </row>
    <row r="61" spans="2:32">
      <c r="B61" s="519"/>
      <c r="C61" s="519"/>
      <c r="V61" s="526"/>
      <c r="W61" s="526"/>
      <c r="X61" s="526"/>
      <c r="Y61" s="526"/>
      <c r="Z61" s="526"/>
      <c r="AA61" s="526"/>
      <c r="AB61" s="526"/>
      <c r="AC61" s="526"/>
      <c r="AD61" s="526"/>
      <c r="AE61" s="527"/>
      <c r="AF61" s="520"/>
    </row>
    <row r="62" spans="2:32">
      <c r="B62" s="519"/>
      <c r="C62" s="519"/>
      <c r="V62" s="526"/>
      <c r="W62" s="530"/>
      <c r="X62" s="526"/>
      <c r="Y62" s="526"/>
      <c r="Z62" s="526"/>
      <c r="AA62" s="526"/>
      <c r="AB62" s="526"/>
      <c r="AC62" s="526"/>
      <c r="AD62" s="526"/>
      <c r="AE62" s="527"/>
      <c r="AF62" s="520"/>
    </row>
    <row r="63" spans="2:32">
      <c r="B63" s="519"/>
      <c r="C63" s="519"/>
      <c r="V63" s="526"/>
      <c r="W63" s="530"/>
      <c r="X63" s="526"/>
      <c r="Y63" s="526"/>
      <c r="Z63" s="526"/>
      <c r="AA63" s="526"/>
      <c r="AB63" s="526"/>
      <c r="AC63" s="526"/>
      <c r="AD63" s="526"/>
      <c r="AE63" s="527"/>
      <c r="AF63" s="520"/>
    </row>
    <row r="64" spans="2:32">
      <c r="B64" s="519"/>
      <c r="C64" s="519"/>
      <c r="V64" s="526"/>
      <c r="W64" s="530"/>
      <c r="X64" s="526"/>
      <c r="Y64" s="526"/>
      <c r="Z64" s="526"/>
      <c r="AA64" s="526"/>
      <c r="AB64" s="526"/>
      <c r="AC64" s="526"/>
      <c r="AD64" s="526"/>
      <c r="AE64" s="527"/>
      <c r="AF64" s="520"/>
    </row>
    <row r="65" spans="2:32">
      <c r="B65" s="519"/>
      <c r="C65" s="519"/>
      <c r="V65" s="526"/>
      <c r="W65" s="530"/>
      <c r="X65" s="526"/>
      <c r="Y65" s="526"/>
      <c r="Z65" s="526"/>
      <c r="AA65" s="526"/>
      <c r="AB65" s="526"/>
      <c r="AC65" s="526"/>
      <c r="AD65" s="526"/>
      <c r="AE65" s="527"/>
      <c r="AF65" s="520"/>
    </row>
    <row r="66" spans="2:32" ht="14.4" thickBot="1">
      <c r="B66" s="519"/>
      <c r="C66" s="531"/>
      <c r="D66" s="532"/>
      <c r="E66" s="532"/>
      <c r="F66" s="532"/>
      <c r="G66" s="532"/>
      <c r="H66" s="532"/>
      <c r="I66" s="532"/>
      <c r="J66" s="532"/>
      <c r="K66" s="532"/>
      <c r="L66" s="532"/>
      <c r="M66" s="532"/>
      <c r="N66" s="532"/>
      <c r="O66" s="532"/>
      <c r="P66" s="532"/>
      <c r="Q66" s="532"/>
      <c r="R66" s="532"/>
      <c r="S66" s="532"/>
      <c r="T66" s="532"/>
      <c r="U66" s="532"/>
      <c r="V66" s="533"/>
      <c r="W66" s="534"/>
      <c r="X66" s="533"/>
      <c r="Y66" s="533"/>
      <c r="Z66" s="533"/>
      <c r="AA66" s="533"/>
      <c r="AB66" s="533"/>
      <c r="AC66" s="533"/>
      <c r="AD66" s="533"/>
      <c r="AE66" s="535"/>
      <c r="AF66" s="520"/>
    </row>
    <row r="67" spans="2:32" ht="6" customHeight="1" thickBot="1">
      <c r="B67" s="531"/>
      <c r="C67" s="532"/>
      <c r="D67" s="532"/>
      <c r="E67" s="532"/>
      <c r="F67" s="532"/>
      <c r="G67" s="532"/>
      <c r="H67" s="532"/>
      <c r="I67" s="532"/>
      <c r="J67" s="532"/>
      <c r="K67" s="532"/>
      <c r="L67" s="532"/>
      <c r="M67" s="532"/>
      <c r="N67" s="532"/>
      <c r="O67" s="532"/>
      <c r="P67" s="532"/>
      <c r="Q67" s="532"/>
      <c r="R67" s="532"/>
      <c r="S67" s="532"/>
      <c r="T67" s="532"/>
      <c r="U67" s="532"/>
      <c r="V67" s="532"/>
      <c r="W67" s="532"/>
      <c r="X67" s="532"/>
      <c r="Y67" s="532"/>
      <c r="Z67" s="532"/>
      <c r="AA67" s="532"/>
      <c r="AB67" s="532"/>
      <c r="AC67" s="532"/>
      <c r="AD67" s="532"/>
      <c r="AE67" s="532"/>
      <c r="AF67" s="536"/>
    </row>
    <row r="74" spans="2:32">
      <c r="N74" s="537"/>
    </row>
    <row r="75" spans="2:32" ht="15" customHeight="1">
      <c r="F75" s="538"/>
      <c r="N75" s="537"/>
    </row>
    <row r="76" spans="2:32" ht="15" customHeight="1">
      <c r="F76" s="538"/>
      <c r="N76" s="537"/>
    </row>
    <row r="77" spans="2:32" ht="15" customHeight="1">
      <c r="F77" s="538"/>
      <c r="N77" s="537"/>
    </row>
    <row r="78" spans="2:32" ht="15" customHeight="1">
      <c r="F78" s="538"/>
      <c r="N78" s="537"/>
    </row>
    <row r="79" spans="2:32" ht="15" customHeight="1">
      <c r="F79" s="538"/>
      <c r="N79" s="537"/>
    </row>
    <row r="80" spans="2:32" ht="15" customHeight="1">
      <c r="F80" s="538"/>
      <c r="N80" s="537"/>
    </row>
    <row r="81" spans="6:14" ht="15" customHeight="1">
      <c r="F81" s="538"/>
      <c r="N81" s="537"/>
    </row>
    <row r="82" spans="6:14" ht="15" customHeight="1">
      <c r="F82" s="538"/>
      <c r="N82" s="537"/>
    </row>
    <row r="83" spans="6:14" ht="15" customHeight="1">
      <c r="F83" s="538"/>
      <c r="N83" s="537"/>
    </row>
    <row r="84" spans="6:14" ht="15" customHeight="1">
      <c r="F84" s="538"/>
      <c r="N84" s="537"/>
    </row>
    <row r="85" spans="6:14" ht="15" customHeight="1">
      <c r="F85" s="538"/>
      <c r="N85" s="537"/>
    </row>
    <row r="86" spans="6:14" ht="15" customHeight="1">
      <c r="F86" s="538"/>
      <c r="N86" s="537"/>
    </row>
    <row r="87" spans="6:14" ht="15" customHeight="1">
      <c r="F87" s="538"/>
      <c r="N87" s="537"/>
    </row>
    <row r="88" spans="6:14" ht="15" customHeight="1">
      <c r="F88" s="538"/>
      <c r="N88" s="537"/>
    </row>
    <row r="89" spans="6:14" ht="15" customHeight="1">
      <c r="F89" s="538"/>
      <c r="N89" s="537"/>
    </row>
    <row r="90" spans="6:14" ht="15" customHeight="1">
      <c r="F90" s="538"/>
      <c r="N90" s="537"/>
    </row>
    <row r="91" spans="6:14" ht="15" customHeight="1">
      <c r="F91" s="538"/>
      <c r="N91" s="537"/>
    </row>
    <row r="92" spans="6:14" ht="15" customHeight="1">
      <c r="F92" s="538"/>
      <c r="N92" s="537"/>
    </row>
    <row r="93" spans="6:14" ht="15" customHeight="1">
      <c r="F93" s="538"/>
      <c r="N93" s="537"/>
    </row>
    <row r="94" spans="6:14" ht="15" customHeight="1">
      <c r="F94" s="538"/>
      <c r="N94" s="537"/>
    </row>
    <row r="95" spans="6:14" ht="15" customHeight="1">
      <c r="F95" s="538"/>
      <c r="N95" s="537"/>
    </row>
    <row r="96" spans="6:14" ht="15" customHeight="1">
      <c r="F96" s="538"/>
      <c r="N96" s="537"/>
    </row>
    <row r="97" spans="6:6" ht="15" customHeight="1">
      <c r="F97" s="538"/>
    </row>
    <row r="98" spans="6:6" ht="15" customHeight="1">
      <c r="F98" s="538"/>
    </row>
    <row r="99" spans="6:6" ht="15" customHeight="1">
      <c r="F99" s="538"/>
    </row>
    <row r="100" spans="6:6" ht="15" customHeight="1">
      <c r="F100" s="538"/>
    </row>
    <row r="101" spans="6:6" ht="15" customHeight="1">
      <c r="F101" s="538"/>
    </row>
    <row r="102" spans="6:6" ht="15" customHeight="1">
      <c r="F102" s="538"/>
    </row>
    <row r="103" spans="6:6" ht="15" customHeight="1">
      <c r="F103" s="538"/>
    </row>
    <row r="104" spans="6:6" ht="15" customHeight="1">
      <c r="F104" s="538"/>
    </row>
    <row r="105" spans="6:6" ht="15" customHeight="1">
      <c r="F105" s="538"/>
    </row>
    <row r="106" spans="6:6" ht="15" customHeight="1">
      <c r="F106" s="538"/>
    </row>
    <row r="107" spans="6:6" ht="15" customHeight="1">
      <c r="F107" s="538"/>
    </row>
    <row r="108" spans="6:6" ht="15" customHeight="1">
      <c r="F108" s="538"/>
    </row>
    <row r="109" spans="6:6" ht="15" customHeight="1">
      <c r="F109" s="538"/>
    </row>
    <row r="110" spans="6:6" ht="15" customHeight="1">
      <c r="F110" s="538"/>
    </row>
    <row r="111" spans="6:6" ht="15" customHeight="1">
      <c r="F111" s="538"/>
    </row>
    <row r="112" spans="6:6" ht="15" customHeight="1">
      <c r="F112" s="538"/>
    </row>
    <row r="113" spans="6:6" ht="15" customHeight="1">
      <c r="F113" s="538"/>
    </row>
    <row r="114" spans="6:6" ht="15" customHeight="1">
      <c r="F114" s="538"/>
    </row>
    <row r="115" spans="6:6" ht="15" customHeight="1">
      <c r="F115" s="538"/>
    </row>
    <row r="116" spans="6:6" ht="15" customHeight="1">
      <c r="F116" s="538"/>
    </row>
    <row r="117" spans="6:6" ht="15" customHeight="1">
      <c r="F117" s="538"/>
    </row>
    <row r="118" spans="6:6" ht="15" customHeight="1">
      <c r="F118" s="538"/>
    </row>
    <row r="119" spans="6:6" ht="15" customHeight="1">
      <c r="F119" s="538"/>
    </row>
    <row r="120" spans="6:6" ht="15" customHeight="1">
      <c r="F120" s="538"/>
    </row>
    <row r="121" spans="6:6">
      <c r="F121" s="538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186" customWidth="1"/>
    <col min="3" max="3" width="10.6640625" style="186" customWidth="1"/>
    <col min="4" max="4" width="2.5546875" style="186" customWidth="1"/>
    <col min="5" max="21" width="9.33203125" style="186"/>
    <col min="22" max="22" width="14.5546875" style="186" customWidth="1"/>
    <col min="23" max="23" width="3.109375" style="186" customWidth="1"/>
    <col min="24" max="27" width="9.33203125" style="186"/>
    <col min="28" max="28" width="2.6640625" style="186" customWidth="1"/>
    <col min="29" max="31" width="4.6640625" style="186" customWidth="1"/>
    <col min="32" max="32" width="1.6640625" style="186" customWidth="1"/>
    <col min="33" max="16384" width="9.33203125" style="186"/>
  </cols>
  <sheetData>
    <row r="1" spans="2:32" ht="14.4" thickBot="1"/>
    <row r="2" spans="2:32" ht="6" customHeight="1" thickBot="1">
      <c r="B2" s="187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9"/>
    </row>
    <row r="3" spans="2:32" ht="14.4" thickBot="1">
      <c r="B3" s="190"/>
      <c r="C3" s="187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9"/>
      <c r="AF3" s="191"/>
    </row>
    <row r="4" spans="2:32" ht="12.75" customHeight="1" thickTop="1">
      <c r="B4" s="190"/>
      <c r="C4" s="190"/>
      <c r="D4" s="727" t="s">
        <v>1171</v>
      </c>
      <c r="E4" s="728"/>
      <c r="F4" s="728"/>
      <c r="G4" s="728"/>
      <c r="H4" s="728"/>
      <c r="I4" s="728"/>
      <c r="J4" s="728"/>
      <c r="K4" s="728"/>
      <c r="L4" s="728"/>
      <c r="M4" s="728"/>
      <c r="N4" s="728"/>
      <c r="O4" s="728"/>
      <c r="P4" s="728"/>
      <c r="Q4" s="728"/>
      <c r="R4" s="728"/>
      <c r="S4" s="728"/>
      <c r="T4" s="728"/>
      <c r="U4" s="728"/>
      <c r="V4" s="728"/>
      <c r="W4" s="728"/>
      <c r="X4" s="728"/>
      <c r="Y4" s="728"/>
      <c r="Z4" s="728"/>
      <c r="AA4" s="728"/>
      <c r="AB4" s="728"/>
      <c r="AC4" s="729"/>
      <c r="AD4" s="192"/>
      <c r="AE4" s="191"/>
      <c r="AF4" s="191"/>
    </row>
    <row r="5" spans="2:32" ht="13.5" customHeight="1" thickBot="1">
      <c r="B5" s="190"/>
      <c r="C5" s="190"/>
      <c r="D5" s="730"/>
      <c r="E5" s="731"/>
      <c r="F5" s="731"/>
      <c r="G5" s="731"/>
      <c r="H5" s="731"/>
      <c r="I5" s="731"/>
      <c r="J5" s="731"/>
      <c r="K5" s="731"/>
      <c r="L5" s="731"/>
      <c r="M5" s="731"/>
      <c r="N5" s="731"/>
      <c r="O5" s="731"/>
      <c r="P5" s="731"/>
      <c r="Q5" s="731"/>
      <c r="R5" s="731"/>
      <c r="S5" s="731"/>
      <c r="T5" s="731"/>
      <c r="U5" s="731"/>
      <c r="V5" s="731"/>
      <c r="W5" s="731"/>
      <c r="X5" s="731"/>
      <c r="Y5" s="731"/>
      <c r="Z5" s="731"/>
      <c r="AA5" s="731"/>
      <c r="AB5" s="731"/>
      <c r="AC5" s="732"/>
      <c r="AD5" s="192"/>
      <c r="AE5" s="191"/>
      <c r="AF5" s="191"/>
    </row>
    <row r="6" spans="2:32" ht="12.75" customHeight="1" thickTop="1">
      <c r="B6" s="190"/>
      <c r="C6" s="190"/>
      <c r="AE6" s="191"/>
      <c r="AF6" s="191"/>
    </row>
    <row r="7" spans="2:32" ht="12.75" customHeight="1">
      <c r="B7" s="190"/>
      <c r="C7" s="190"/>
      <c r="Z7" s="193"/>
      <c r="AA7" s="193"/>
      <c r="AB7" s="193"/>
      <c r="AC7" s="194"/>
      <c r="AD7" s="194"/>
      <c r="AE7" s="191"/>
      <c r="AF7" s="191"/>
    </row>
    <row r="8" spans="2:32" ht="12.75" customHeight="1">
      <c r="B8" s="190"/>
      <c r="C8" s="190"/>
      <c r="Z8" s="193"/>
      <c r="AA8" s="193"/>
      <c r="AB8" s="193"/>
      <c r="AC8" s="194"/>
      <c r="AD8" s="194"/>
      <c r="AE8" s="191"/>
      <c r="AF8" s="191"/>
    </row>
    <row r="9" spans="2:32" ht="12.75" customHeight="1">
      <c r="B9" s="190"/>
      <c r="C9" s="190"/>
      <c r="AE9" s="191"/>
      <c r="AF9" s="191"/>
    </row>
    <row r="10" spans="2:32" ht="12.75" customHeight="1">
      <c r="B10" s="190"/>
      <c r="C10" s="190"/>
      <c r="AE10" s="191"/>
      <c r="AF10" s="191"/>
    </row>
    <row r="11" spans="2:32">
      <c r="B11" s="190"/>
      <c r="C11" s="190"/>
      <c r="AE11" s="191"/>
      <c r="AF11" s="191"/>
    </row>
    <row r="12" spans="2:32">
      <c r="B12" s="190"/>
      <c r="C12" s="190"/>
      <c r="AE12" s="191"/>
      <c r="AF12" s="191"/>
    </row>
    <row r="13" spans="2:32">
      <c r="B13" s="190"/>
      <c r="C13" s="190"/>
      <c r="AE13" s="191"/>
      <c r="AF13" s="191"/>
    </row>
    <row r="14" spans="2:32">
      <c r="B14" s="190"/>
      <c r="C14" s="190"/>
      <c r="AE14" s="191"/>
      <c r="AF14" s="191"/>
    </row>
    <row r="15" spans="2:32">
      <c r="B15" s="190"/>
      <c r="C15" s="190"/>
      <c r="E15" s="195"/>
      <c r="AE15" s="191"/>
      <c r="AF15" s="191"/>
    </row>
    <row r="16" spans="2:32">
      <c r="B16" s="190"/>
      <c r="C16" s="190"/>
      <c r="AE16" s="191"/>
      <c r="AF16" s="191"/>
    </row>
    <row r="17" spans="2:32">
      <c r="B17" s="190"/>
      <c r="C17" s="190"/>
      <c r="AE17" s="191"/>
      <c r="AF17" s="191"/>
    </row>
    <row r="18" spans="2:32">
      <c r="B18" s="190"/>
      <c r="C18" s="190"/>
      <c r="AE18" s="191"/>
      <c r="AF18" s="191"/>
    </row>
    <row r="19" spans="2:32">
      <c r="B19" s="190"/>
      <c r="C19" s="190"/>
      <c r="AE19" s="191"/>
      <c r="AF19" s="191"/>
    </row>
    <row r="20" spans="2:32">
      <c r="B20" s="190"/>
      <c r="C20" s="190"/>
      <c r="AE20" s="191"/>
      <c r="AF20" s="191"/>
    </row>
    <row r="21" spans="2:32">
      <c r="B21" s="190"/>
      <c r="C21" s="190"/>
      <c r="AE21" s="191"/>
      <c r="AF21" s="191"/>
    </row>
    <row r="22" spans="2:32">
      <c r="B22" s="190"/>
      <c r="C22" s="190"/>
      <c r="AE22" s="191"/>
      <c r="AF22" s="191"/>
    </row>
    <row r="23" spans="2:32">
      <c r="B23" s="190"/>
      <c r="C23" s="190"/>
      <c r="AE23" s="191"/>
      <c r="AF23" s="191"/>
    </row>
    <row r="24" spans="2:32">
      <c r="B24" s="190"/>
      <c r="C24" s="190"/>
      <c r="AE24" s="191"/>
      <c r="AF24" s="191"/>
    </row>
    <row r="25" spans="2:32">
      <c r="B25" s="190"/>
      <c r="C25" s="190"/>
      <c r="AE25" s="191"/>
      <c r="AF25" s="191"/>
    </row>
    <row r="26" spans="2:32">
      <c r="B26" s="190"/>
      <c r="C26" s="190"/>
      <c r="AE26" s="191"/>
      <c r="AF26" s="191"/>
    </row>
    <row r="27" spans="2:32">
      <c r="B27" s="190"/>
      <c r="C27" s="190"/>
      <c r="AE27" s="191"/>
      <c r="AF27" s="191"/>
    </row>
    <row r="28" spans="2:32">
      <c r="B28" s="190"/>
      <c r="C28" s="190"/>
      <c r="AE28" s="191"/>
      <c r="AF28" s="191"/>
    </row>
    <row r="29" spans="2:32">
      <c r="B29" s="190"/>
      <c r="C29" s="190"/>
      <c r="AE29" s="191"/>
      <c r="AF29" s="191"/>
    </row>
    <row r="30" spans="2:32">
      <c r="B30" s="190"/>
      <c r="C30" s="190"/>
      <c r="AE30" s="191"/>
      <c r="AF30" s="191"/>
    </row>
    <row r="31" spans="2:32">
      <c r="B31" s="190"/>
      <c r="C31" s="190"/>
      <c r="AE31" s="191"/>
      <c r="AF31" s="191"/>
    </row>
    <row r="32" spans="2:32">
      <c r="B32" s="190"/>
      <c r="C32" s="190"/>
      <c r="AE32" s="191"/>
      <c r="AF32" s="191"/>
    </row>
    <row r="33" spans="2:32">
      <c r="B33" s="190"/>
      <c r="C33" s="190"/>
      <c r="AE33" s="191"/>
      <c r="AF33" s="191"/>
    </row>
    <row r="34" spans="2:32">
      <c r="B34" s="190"/>
      <c r="C34" s="190"/>
      <c r="AE34" s="191"/>
      <c r="AF34" s="191"/>
    </row>
    <row r="35" spans="2:32">
      <c r="B35" s="190"/>
      <c r="C35" s="190"/>
      <c r="AE35" s="191"/>
      <c r="AF35" s="191"/>
    </row>
    <row r="36" spans="2:32">
      <c r="B36" s="190"/>
      <c r="C36" s="190"/>
      <c r="AE36" s="191"/>
      <c r="AF36" s="191"/>
    </row>
    <row r="37" spans="2:32">
      <c r="B37" s="190"/>
      <c r="C37" s="190"/>
      <c r="AE37" s="191"/>
      <c r="AF37" s="191"/>
    </row>
    <row r="38" spans="2:32">
      <c r="B38" s="190"/>
      <c r="C38" s="190"/>
      <c r="AE38" s="191"/>
      <c r="AF38" s="191"/>
    </row>
    <row r="39" spans="2:32">
      <c r="B39" s="190"/>
      <c r="C39" s="190"/>
      <c r="AE39" s="191"/>
      <c r="AF39" s="191"/>
    </row>
    <row r="40" spans="2:32">
      <c r="B40" s="190"/>
      <c r="C40" s="190"/>
      <c r="AE40" s="191"/>
      <c r="AF40" s="191"/>
    </row>
    <row r="41" spans="2:32">
      <c r="B41" s="190"/>
      <c r="C41" s="190"/>
      <c r="AE41" s="191"/>
      <c r="AF41" s="191"/>
    </row>
    <row r="42" spans="2:32">
      <c r="B42" s="190"/>
      <c r="C42" s="190"/>
      <c r="AE42" s="191"/>
      <c r="AF42" s="191"/>
    </row>
    <row r="43" spans="2:32">
      <c r="B43" s="190"/>
      <c r="C43" s="190"/>
      <c r="AE43" s="191"/>
      <c r="AF43" s="191"/>
    </row>
    <row r="44" spans="2:32">
      <c r="B44" s="190"/>
      <c r="C44" s="190"/>
      <c r="AE44" s="191"/>
      <c r="AF44" s="191"/>
    </row>
    <row r="45" spans="2:32">
      <c r="B45" s="190"/>
      <c r="C45" s="190"/>
      <c r="AE45" s="191"/>
      <c r="AF45" s="191"/>
    </row>
    <row r="46" spans="2:32">
      <c r="B46" s="190"/>
      <c r="C46" s="190"/>
      <c r="AE46" s="191"/>
      <c r="AF46" s="191"/>
    </row>
    <row r="47" spans="2:32">
      <c r="B47" s="190"/>
      <c r="C47" s="190"/>
      <c r="AE47" s="191"/>
      <c r="AF47" s="191"/>
    </row>
    <row r="48" spans="2:32">
      <c r="B48" s="190"/>
      <c r="C48" s="190"/>
      <c r="AE48" s="191"/>
      <c r="AF48" s="191"/>
    </row>
    <row r="49" spans="2:32">
      <c r="B49" s="190"/>
      <c r="C49" s="190"/>
      <c r="AE49" s="191"/>
      <c r="AF49" s="191"/>
    </row>
    <row r="50" spans="2:32">
      <c r="B50" s="190"/>
      <c r="C50" s="190"/>
      <c r="AE50" s="191"/>
      <c r="AF50" s="191"/>
    </row>
    <row r="51" spans="2:32">
      <c r="B51" s="190"/>
      <c r="C51" s="190"/>
      <c r="AE51" s="191"/>
      <c r="AF51" s="191"/>
    </row>
    <row r="52" spans="2:32">
      <c r="B52" s="190"/>
      <c r="C52" s="190"/>
      <c r="AE52" s="191"/>
      <c r="AF52" s="191"/>
    </row>
    <row r="53" spans="2:32">
      <c r="B53" s="190"/>
      <c r="C53" s="190"/>
      <c r="AE53" s="191"/>
      <c r="AF53" s="191"/>
    </row>
    <row r="54" spans="2:32">
      <c r="B54" s="190"/>
      <c r="C54" s="190"/>
      <c r="AE54" s="191"/>
      <c r="AF54" s="191"/>
    </row>
    <row r="55" spans="2:32">
      <c r="B55" s="190"/>
      <c r="C55" s="190"/>
      <c r="AE55" s="191"/>
      <c r="AF55" s="191"/>
    </row>
    <row r="56" spans="2:32">
      <c r="B56" s="190"/>
      <c r="C56" s="190"/>
      <c r="AE56" s="191"/>
      <c r="AF56" s="191"/>
    </row>
    <row r="57" spans="2:32">
      <c r="B57" s="190"/>
      <c r="C57" s="190"/>
      <c r="S57" s="196"/>
      <c r="T57" s="196"/>
      <c r="U57" s="196"/>
      <c r="V57" s="197"/>
      <c r="W57" s="197"/>
      <c r="X57" s="197"/>
      <c r="Y57" s="197"/>
      <c r="Z57" s="197"/>
      <c r="AA57" s="197"/>
      <c r="AB57" s="197"/>
      <c r="AC57" s="197"/>
      <c r="AD57" s="197"/>
      <c r="AE57" s="198"/>
      <c r="AF57" s="191"/>
    </row>
    <row r="58" spans="2:32">
      <c r="B58" s="190"/>
      <c r="C58" s="190"/>
      <c r="S58" s="199"/>
      <c r="T58" s="196"/>
      <c r="U58" s="196"/>
      <c r="V58" s="197"/>
      <c r="W58" s="200"/>
      <c r="X58" s="197"/>
      <c r="Y58" s="197"/>
      <c r="Z58" s="197"/>
      <c r="AA58" s="197"/>
      <c r="AB58" s="200"/>
      <c r="AC58" s="200"/>
      <c r="AD58" s="200"/>
      <c r="AE58" s="201"/>
      <c r="AF58" s="191"/>
    </row>
    <row r="59" spans="2:32">
      <c r="B59" s="190"/>
      <c r="C59" s="190"/>
      <c r="V59" s="197"/>
      <c r="W59" s="200"/>
      <c r="X59" s="197"/>
      <c r="Y59" s="197"/>
      <c r="Z59" s="197"/>
      <c r="AA59" s="197"/>
      <c r="AB59" s="200"/>
      <c r="AC59" s="197"/>
      <c r="AD59" s="197"/>
      <c r="AE59" s="198"/>
      <c r="AF59" s="191"/>
    </row>
    <row r="60" spans="2:32">
      <c r="B60" s="190"/>
      <c r="C60" s="190"/>
      <c r="V60" s="197"/>
      <c r="W60" s="200"/>
      <c r="X60" s="197"/>
      <c r="Y60" s="197"/>
      <c r="Z60" s="197"/>
      <c r="AA60" s="197"/>
      <c r="AB60" s="197"/>
      <c r="AC60" s="197"/>
      <c r="AD60" s="197"/>
      <c r="AE60" s="198"/>
      <c r="AF60" s="191"/>
    </row>
    <row r="61" spans="2:32">
      <c r="B61" s="190"/>
      <c r="C61" s="190"/>
      <c r="V61" s="202"/>
      <c r="W61" s="202"/>
      <c r="X61" s="202"/>
      <c r="Y61" s="202"/>
      <c r="Z61" s="202"/>
      <c r="AA61" s="202"/>
      <c r="AB61" s="202"/>
      <c r="AC61" s="202"/>
      <c r="AD61" s="202"/>
      <c r="AE61" s="203"/>
      <c r="AF61" s="191"/>
    </row>
    <row r="62" spans="2:32">
      <c r="B62" s="190"/>
      <c r="C62" s="190"/>
      <c r="V62" s="197"/>
      <c r="W62" s="197"/>
      <c r="X62" s="197"/>
      <c r="Y62" s="197"/>
      <c r="Z62" s="197"/>
      <c r="AA62" s="197"/>
      <c r="AB62" s="197"/>
      <c r="AC62" s="197"/>
      <c r="AD62" s="197"/>
      <c r="AE62" s="198"/>
      <c r="AF62" s="191"/>
    </row>
    <row r="63" spans="2:32">
      <c r="B63" s="190"/>
      <c r="C63" s="190"/>
      <c r="V63" s="197"/>
      <c r="W63" s="200"/>
      <c r="X63" s="197"/>
      <c r="Y63" s="197"/>
      <c r="Z63" s="197"/>
      <c r="AA63" s="197"/>
      <c r="AB63" s="197"/>
      <c r="AC63" s="197"/>
      <c r="AD63" s="197"/>
      <c r="AE63" s="198"/>
      <c r="AF63" s="191"/>
    </row>
    <row r="64" spans="2:32">
      <c r="B64" s="190"/>
      <c r="C64" s="190"/>
      <c r="V64" s="197"/>
      <c r="W64" s="200"/>
      <c r="X64" s="197"/>
      <c r="Y64" s="197"/>
      <c r="Z64" s="197"/>
      <c r="AA64" s="197"/>
      <c r="AB64" s="197"/>
      <c r="AC64" s="197"/>
      <c r="AD64" s="197"/>
      <c r="AE64" s="198"/>
      <c r="AF64" s="191"/>
    </row>
    <row r="65" spans="2:32">
      <c r="B65" s="190"/>
      <c r="C65" s="190"/>
      <c r="V65" s="197"/>
      <c r="W65" s="200"/>
      <c r="X65" s="197"/>
      <c r="Y65" s="197"/>
      <c r="Z65" s="197"/>
      <c r="AA65" s="197"/>
      <c r="AB65" s="197"/>
      <c r="AC65" s="197"/>
      <c r="AD65" s="197"/>
      <c r="AE65" s="198"/>
      <c r="AF65" s="191"/>
    </row>
    <row r="66" spans="2:32">
      <c r="B66" s="190"/>
      <c r="C66" s="190"/>
      <c r="V66" s="197"/>
      <c r="W66" s="200"/>
      <c r="X66" s="197"/>
      <c r="Y66" s="197"/>
      <c r="Z66" s="197"/>
      <c r="AA66" s="197"/>
      <c r="AB66" s="197"/>
      <c r="AC66" s="197"/>
      <c r="AD66" s="197"/>
      <c r="AE66" s="198"/>
      <c r="AF66" s="191"/>
    </row>
    <row r="67" spans="2:32" ht="14.4" thickBot="1">
      <c r="B67" s="190"/>
      <c r="C67" s="204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6"/>
      <c r="W67" s="207"/>
      <c r="X67" s="206"/>
      <c r="Y67" s="206"/>
      <c r="Z67" s="206"/>
      <c r="AA67" s="206"/>
      <c r="AB67" s="206"/>
      <c r="AC67" s="206"/>
      <c r="AD67" s="206"/>
      <c r="AE67" s="208"/>
      <c r="AF67" s="191"/>
    </row>
    <row r="68" spans="2:32" ht="6" customHeight="1" thickBot="1"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9"/>
    </row>
    <row r="75" spans="2:32">
      <c r="N75" s="402"/>
    </row>
    <row r="76" spans="2:32" ht="15" customHeight="1">
      <c r="F76" s="403"/>
      <c r="N76" s="402"/>
    </row>
    <row r="77" spans="2:32" ht="15" customHeight="1">
      <c r="F77" s="403"/>
      <c r="N77" s="402"/>
    </row>
    <row r="78" spans="2:32" ht="15" customHeight="1">
      <c r="F78" s="403"/>
      <c r="N78" s="402"/>
    </row>
    <row r="79" spans="2:32" ht="15" customHeight="1">
      <c r="F79" s="403"/>
      <c r="N79" s="402"/>
    </row>
    <row r="80" spans="2:32" ht="15" customHeight="1">
      <c r="F80" s="403"/>
      <c r="N80" s="402"/>
    </row>
    <row r="81" spans="6:14" ht="15" customHeight="1">
      <c r="F81" s="403"/>
      <c r="N81" s="402"/>
    </row>
    <row r="82" spans="6:14" ht="15" customHeight="1">
      <c r="F82" s="403"/>
      <c r="N82" s="402"/>
    </row>
    <row r="83" spans="6:14" ht="15" customHeight="1">
      <c r="F83" s="403"/>
      <c r="N83" s="402"/>
    </row>
    <row r="84" spans="6:14" ht="15" customHeight="1">
      <c r="F84" s="403"/>
      <c r="N84" s="402"/>
    </row>
    <row r="85" spans="6:14" ht="15" customHeight="1">
      <c r="F85" s="403"/>
      <c r="N85" s="402"/>
    </row>
    <row r="86" spans="6:14" ht="15" customHeight="1">
      <c r="F86" s="403"/>
      <c r="N86" s="402"/>
    </row>
    <row r="87" spans="6:14" ht="15" customHeight="1">
      <c r="F87" s="403"/>
      <c r="N87" s="402"/>
    </row>
    <row r="88" spans="6:14" ht="15" customHeight="1">
      <c r="F88" s="403"/>
      <c r="N88" s="402"/>
    </row>
    <row r="89" spans="6:14" ht="15" customHeight="1">
      <c r="F89" s="403"/>
      <c r="N89" s="402"/>
    </row>
    <row r="90" spans="6:14" ht="15" customHeight="1">
      <c r="F90" s="403"/>
      <c r="N90" s="402"/>
    </row>
    <row r="91" spans="6:14" ht="15" customHeight="1">
      <c r="F91" s="403"/>
      <c r="N91" s="402"/>
    </row>
    <row r="92" spans="6:14" ht="15" customHeight="1">
      <c r="F92" s="403"/>
      <c r="N92" s="402"/>
    </row>
    <row r="93" spans="6:14" ht="15" customHeight="1">
      <c r="F93" s="403"/>
      <c r="N93" s="402"/>
    </row>
    <row r="94" spans="6:14" ht="15" customHeight="1">
      <c r="F94" s="403"/>
      <c r="N94" s="402"/>
    </row>
    <row r="95" spans="6:14" ht="15" customHeight="1">
      <c r="F95" s="403"/>
      <c r="N95" s="402"/>
    </row>
    <row r="96" spans="6:14" ht="15" customHeight="1">
      <c r="F96" s="403"/>
      <c r="N96" s="402"/>
    </row>
    <row r="97" spans="6:14" ht="15" customHeight="1">
      <c r="F97" s="403"/>
      <c r="N97" s="402"/>
    </row>
    <row r="98" spans="6:14" ht="15" customHeight="1">
      <c r="F98" s="403"/>
    </row>
    <row r="99" spans="6:14" ht="15" customHeight="1">
      <c r="F99" s="403"/>
    </row>
    <row r="100" spans="6:14" ht="15" customHeight="1">
      <c r="F100" s="403"/>
    </row>
    <row r="101" spans="6:14" ht="15" customHeight="1">
      <c r="F101" s="403"/>
    </row>
    <row r="102" spans="6:14" ht="15" customHeight="1">
      <c r="F102" s="403"/>
    </row>
    <row r="103" spans="6:14" ht="15" customHeight="1">
      <c r="F103" s="403"/>
    </row>
    <row r="104" spans="6:14" ht="15" customHeight="1">
      <c r="F104" s="403"/>
    </row>
    <row r="105" spans="6:14" ht="15" customHeight="1">
      <c r="F105" s="403"/>
    </row>
    <row r="106" spans="6:14" ht="15" customHeight="1">
      <c r="F106" s="403"/>
    </row>
    <row r="107" spans="6:14" ht="15" customHeight="1">
      <c r="F107" s="403"/>
    </row>
    <row r="108" spans="6:14" ht="15" customHeight="1">
      <c r="F108" s="403"/>
    </row>
    <row r="109" spans="6:14" ht="15" customHeight="1">
      <c r="F109" s="403"/>
    </row>
    <row r="110" spans="6:14" ht="15" customHeight="1">
      <c r="F110" s="403"/>
    </row>
    <row r="111" spans="6:14" ht="15" customHeight="1">
      <c r="F111" s="403"/>
    </row>
    <row r="112" spans="6:14" ht="15" customHeight="1">
      <c r="F112" s="403"/>
    </row>
    <row r="113" spans="6:6" ht="15" customHeight="1">
      <c r="F113" s="403"/>
    </row>
    <row r="114" spans="6:6" ht="15" customHeight="1">
      <c r="F114" s="403"/>
    </row>
    <row r="115" spans="6:6" ht="15" customHeight="1">
      <c r="F115" s="403"/>
    </row>
    <row r="116" spans="6:6" ht="15" customHeight="1">
      <c r="F116" s="403"/>
    </row>
    <row r="117" spans="6:6" ht="15" customHeight="1">
      <c r="F117" s="403"/>
    </row>
    <row r="118" spans="6:6" ht="15" customHeight="1">
      <c r="F118" s="403"/>
    </row>
    <row r="119" spans="6:6" ht="15" customHeight="1">
      <c r="F119" s="403"/>
    </row>
    <row r="120" spans="6:6" ht="15" customHeight="1">
      <c r="F120" s="403"/>
    </row>
    <row r="121" spans="6:6" ht="15" customHeight="1">
      <c r="F121" s="403"/>
    </row>
    <row r="122" spans="6:6">
      <c r="F122" s="403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71">
        <v>1</v>
      </c>
    </row>
    <row r="2" spans="1:11" ht="48" customHeight="1">
      <c r="A2" s="371">
        <v>3</v>
      </c>
    </row>
    <row r="4" spans="1:11" ht="48" customHeight="1">
      <c r="C4" s="371">
        <v>1</v>
      </c>
    </row>
    <row r="5" spans="1:11" ht="48" customHeight="1">
      <c r="C5" s="371">
        <v>3</v>
      </c>
    </row>
    <row r="7" spans="1:11" ht="48" customHeight="1">
      <c r="E7" s="371">
        <v>1</v>
      </c>
    </row>
    <row r="8" spans="1:11" ht="48" customHeight="1">
      <c r="E8" s="371">
        <v>3</v>
      </c>
    </row>
    <row r="10" spans="1:11" ht="48" customHeight="1">
      <c r="G10" s="371">
        <v>3</v>
      </c>
    </row>
    <row r="11" spans="1:11" ht="48" customHeight="1">
      <c r="G11" s="371">
        <v>1</v>
      </c>
    </row>
    <row r="13" spans="1:11" ht="48" customHeight="1">
      <c r="I13" s="371">
        <v>3</v>
      </c>
    </row>
    <row r="14" spans="1:11" ht="48" customHeight="1">
      <c r="I14" s="371">
        <v>1</v>
      </c>
    </row>
    <row r="16" spans="1:11" ht="48" customHeight="1">
      <c r="K16" s="371">
        <v>3</v>
      </c>
    </row>
    <row r="17" spans="11:21" ht="48" customHeight="1">
      <c r="K17" s="371">
        <v>1</v>
      </c>
    </row>
    <row r="19" spans="11:21" ht="48" customHeight="1">
      <c r="M19" s="371">
        <v>3</v>
      </c>
    </row>
    <row r="20" spans="11:21" ht="48" customHeight="1">
      <c r="M20" s="371">
        <v>1</v>
      </c>
    </row>
    <row r="22" spans="11:21" ht="48" customHeight="1">
      <c r="O22" s="371">
        <v>3</v>
      </c>
    </row>
    <row r="23" spans="11:21" ht="48" customHeight="1">
      <c r="O23" s="371">
        <v>1</v>
      </c>
    </row>
    <row r="25" spans="11:21" ht="57" customHeight="1">
      <c r="Q25" s="371">
        <v>3</v>
      </c>
    </row>
    <row r="26" spans="11:21" ht="57" customHeight="1">
      <c r="Q26" s="371">
        <v>1</v>
      </c>
    </row>
    <row r="28" spans="11:21" ht="57" customHeight="1">
      <c r="S28" s="371">
        <v>3</v>
      </c>
    </row>
    <row r="29" spans="11:21" ht="57" customHeight="1">
      <c r="S29" s="371">
        <v>1</v>
      </c>
    </row>
    <row r="31" spans="11:21" ht="57" customHeight="1">
      <c r="U31" s="371">
        <v>3</v>
      </c>
    </row>
    <row r="32" spans="11:21" ht="57" customHeight="1">
      <c r="U32" s="37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GBR Standart</vt:lpstr>
      <vt:lpstr>PETA</vt:lpstr>
      <vt:lpstr>SLD</vt:lpstr>
      <vt:lpstr>PDL</vt:lpstr>
      <vt:lpstr>'GBR Standart'!Print_Area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Vivobook Pro 15</cp:lastModifiedBy>
  <cp:lastPrinted>2023-12-19T02:19:21Z</cp:lastPrinted>
  <dcterms:created xsi:type="dcterms:W3CDTF">2011-02-06T11:57:38Z</dcterms:created>
  <dcterms:modified xsi:type="dcterms:W3CDTF">2024-06-19T06:22:36Z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